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charts/chart2.xml" ContentType="application/vnd.openxmlformats-officedocument.drawingml.char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harts/chart1.xml" ContentType="application/vnd.openxmlformats-officedocument.drawingml.char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codeName="{B7FE6334-C1A2-E50D-BD3D-5F4D41BBC2E3}"/>
  <workbookPr codeName="ThisWorkbook" defaultThemeVersion="124226"/>
  <bookViews>
    <workbookView xWindow="12600" yWindow="-15" windowWidth="12645" windowHeight="12345" tabRatio="606"/>
  </bookViews>
  <sheets>
    <sheet name="Datos" sheetId="15" r:id="rId1"/>
    <sheet name="P1" sheetId="18" r:id="rId2"/>
    <sheet name="P2" sheetId="19" state="hidden" r:id="rId3"/>
    <sheet name="Infra" sheetId="22" r:id="rId4"/>
    <sheet name="Gastos Generales" sheetId="8" r:id="rId5"/>
    <sheet name="CyP" sheetId="2" r:id="rId6"/>
    <sheet name="AP" sheetId="25" r:id="rId7"/>
    <sheet name="PTyCI" sheetId="9" r:id="rId8"/>
    <sheet name="RGP" sheetId="27" r:id="rId9"/>
    <sheet name="Insumos" sheetId="26" r:id="rId10"/>
    <sheet name="Indices" sheetId="11" r:id="rId11"/>
    <sheet name="Avance Obra" sheetId="4" r:id="rId12"/>
    <sheet name="Curva Inversiones" sheetId="5" r:id="rId13"/>
    <sheet name="Códigos Items" sheetId="12" state="hidden" r:id="rId14"/>
  </sheets>
  <externalReferences>
    <externalReference r:id="rId15"/>
    <externalReference r:id="rId16"/>
    <externalReference r:id="rId17"/>
    <externalReference r:id="rId18"/>
    <externalReference r:id="rId19"/>
  </externalReferences>
  <definedNames>
    <definedName name="__123Graph_AGRAUDAP" localSheetId="6" hidden="1">[1]P.TRABAJO!#REF!</definedName>
    <definedName name="__123Graph_AGRAUDAP" localSheetId="13" hidden="1">[1]P.TRABAJO!#REF!</definedName>
    <definedName name="__123Graph_AGRAUDAP" localSheetId="0" hidden="1">[1]P.TRABAJO!#REF!</definedName>
    <definedName name="__123Graph_AGRAUDAP" localSheetId="10" hidden="1">[1]P.TRABAJO!#REF!</definedName>
    <definedName name="__123Graph_AGRAUDAP" localSheetId="3" hidden="1">[1]P.TRABAJO!#REF!</definedName>
    <definedName name="__123Graph_AGRAUDAP" localSheetId="9" hidden="1">[1]P.TRABAJO!#REF!</definedName>
    <definedName name="__123Graph_AGRAUDAP" localSheetId="1" hidden="1">[1]P.TRABAJO!#REF!</definedName>
    <definedName name="__123Graph_AGRAUDAP" localSheetId="2" hidden="1">[1]P.TRABAJO!#REF!</definedName>
    <definedName name="__123Graph_LBL_AGRAUDAP" localSheetId="13" hidden="1">[1]P.TRABAJO!#REF!</definedName>
    <definedName name="__123Graph_LBL_AGRAUDAP" localSheetId="0" hidden="1">[1]P.TRABAJO!#REF!</definedName>
    <definedName name="__123Graph_LBL_AGRAUDAP" localSheetId="10" hidden="1">[1]P.TRABAJO!#REF!</definedName>
    <definedName name="__123Graph_LBL_AGRAUDAP" localSheetId="3" hidden="1">[1]P.TRABAJO!#REF!</definedName>
    <definedName name="__123Graph_LBL_AGRAUDAP" localSheetId="9" hidden="1">[1]P.TRABAJO!#REF!</definedName>
    <definedName name="__123Graph_LBL_AGRAUDAP" localSheetId="1" hidden="1">[1]P.TRABAJO!#REF!</definedName>
    <definedName name="__123Graph_LBL_AGRAUDAP" localSheetId="2" hidden="1">[1]P.TRABAJO!#REF!</definedName>
    <definedName name="__123Graph_XGRAUDAP" localSheetId="13" hidden="1">[1]P.TRABAJO!#REF!</definedName>
    <definedName name="__123Graph_XGRAUDAP" localSheetId="0" hidden="1">[1]P.TRABAJO!#REF!</definedName>
    <definedName name="__123Graph_XGRAUDAP" localSheetId="10" hidden="1">[1]P.TRABAJO!#REF!</definedName>
    <definedName name="__123Graph_XGRAUDAP" localSheetId="3" hidden="1">[1]P.TRABAJO!#REF!</definedName>
    <definedName name="__123Graph_XGRAUDAP" localSheetId="9" hidden="1">[1]P.TRABAJO!#REF!</definedName>
    <definedName name="__123Graph_XGRAUDAP" localSheetId="1" hidden="1">[1]P.TRABAJO!#REF!</definedName>
    <definedName name="__123Graph_XGRAUDAP" localSheetId="2" hidden="1">[1]P.TRABAJO!#REF!</definedName>
    <definedName name="_xlnm._FilterDatabase" localSheetId="6" hidden="1">AP!$A$1:$L$3780</definedName>
    <definedName name="_xlnm._FilterDatabase" localSheetId="5" hidden="1">CyP!$A$1:$A$118</definedName>
    <definedName name="_xlnm._FilterDatabase" localSheetId="0" hidden="1">Datos!$B$2:$B$20</definedName>
    <definedName name="_xlnm._FilterDatabase" localSheetId="10" hidden="1">Indices!$B$1:$D$969</definedName>
    <definedName name="_xlnm._FilterDatabase" localSheetId="3" hidden="1">Infra!$B$2:$B$90</definedName>
    <definedName name="_xlnm._FilterDatabase" localSheetId="9" hidden="1">Insumos!$B$1:$B$271</definedName>
    <definedName name="_xlnm._FilterDatabase" localSheetId="1" hidden="1">'P1'!$B$2:$B$92</definedName>
    <definedName name="_xlnm._FilterDatabase" localSheetId="2" hidden="1">'P2'!$B$2:$B$93</definedName>
    <definedName name="_xlnm._FilterDatabase" localSheetId="7" hidden="1">PTyCI!$D$1:$D$92</definedName>
    <definedName name="A_Financiero">Datos!$C$8</definedName>
    <definedName name="_xlnm.Print_Area" localSheetId="6">AP!$A$1:$G$3779</definedName>
    <definedName name="_xlnm.Print_Area" localSheetId="11">'Avance Obra'!$A$1:$P$39</definedName>
    <definedName name="_xlnm.Print_Area" localSheetId="5">CyP!$A$1:$I$118</definedName>
    <definedName name="_xlnm.Print_Area" localSheetId="0">Datos!$A$1:$H$20</definedName>
    <definedName name="_xlnm.Print_Area" localSheetId="3">Infra!$A$1:$E$37</definedName>
    <definedName name="_xlnm.Print_Area" localSheetId="1">'P1'!$A$1:$E$50</definedName>
    <definedName name="_xlnm.Print_Area" localSheetId="7">PTyCI!$A$1:$M$89</definedName>
    <definedName name="_xlnm.Print_Area" localSheetId="8">RGP!$A$1:$J$77</definedName>
    <definedName name="Beneficio">Datos!$C$15</definedName>
    <definedName name="C_P">Datos!$C$19</definedName>
    <definedName name="Cant_Viv_P1">[2]CyP!$C$17</definedName>
    <definedName name="Cant_Viv_P2">[2]CyP!$C$75</definedName>
    <definedName name="Comitente">Datos!$C$2</definedName>
    <definedName name="Contratista">Datos!$C$13</definedName>
    <definedName name="Costo_Infra">CyP!$G$104</definedName>
    <definedName name="Costo_P1">CyP!$G$61</definedName>
    <definedName name="Costo_P2">CyP!#REF!</definedName>
    <definedName name="Costo_P3">CyP!#REF!</definedName>
    <definedName name="Costo_P4">CyP!#REF!</definedName>
    <definedName name="Costo_Total_Obra">CyP!$G$121</definedName>
    <definedName name="CV_P1">'P1'!$C$5</definedName>
    <definedName name="CV_P2">'P2'!$C$5</definedName>
    <definedName name="CV_P3">#REF!</definedName>
    <definedName name="CV_P4">#REF!</definedName>
    <definedName name="dfg">[2]CyP!$G$119</definedName>
    <definedName name="ert">'[3]CODIGOS ITEMS'!$C:$E</definedName>
    <definedName name="Expediente_N°">Datos!$C$6</definedName>
    <definedName name="Fecha_Base">Datos!$C$9</definedName>
    <definedName name="fg">[4]Datos!$C$13</definedName>
    <definedName name="GG_Empresa">'Gastos Generales'!$C$36</definedName>
    <definedName name="GG_Obra">'Gastos Generales'!$C$11</definedName>
    <definedName name="GG_Pesos">'Gastos Generales'!$C$52</definedName>
    <definedName name="GG_Porcentaje">Datos!$C$14</definedName>
    <definedName name="IB">Datos!$C$16</definedName>
    <definedName name="IVA_INFRA">Datos!$C$18</definedName>
    <definedName name="IVA_VIV">Datos!$C$17</definedName>
    <definedName name="Licitación_N°">Datos!$C$5</definedName>
    <definedName name="Monto_Total_Obra">[2]CyP!$G$183</definedName>
    <definedName name="MontoTotalObra">CyP!$G$116</definedName>
    <definedName name="Obra">Datos!$C$3</definedName>
    <definedName name="P_Oficial">Datos!$C$7</definedName>
    <definedName name="PEPE">CyP!$G$185</definedName>
    <definedName name="Plazo_Obra">Datos!$C$10</definedName>
    <definedName name="Precio_Infra">CyP!$H$105</definedName>
    <definedName name="Precio_P1">CyP!$H$62</definedName>
    <definedName name="Precio_P2">CyP!#REF!</definedName>
    <definedName name="Precio_P3">CyP!#REF!</definedName>
    <definedName name="Precio_P4">CyP!#REF!</definedName>
    <definedName name="PrecioTotal_P1">CyP!$G$72</definedName>
    <definedName name="PrecioTotal_P2">CyP!#REF!</definedName>
    <definedName name="PrecioTotal_P3">CyP!#REF!</definedName>
    <definedName name="PrecioTotal_P4">CyP!#REF!</definedName>
    <definedName name="T_P1">'P1'!$C$4</definedName>
    <definedName name="T_P2">'P2'!$C$4</definedName>
    <definedName name="T_P3">#REF!</definedName>
    <definedName name="T_P4">#REF!</definedName>
    <definedName name="Tabla_AP">AP!$A:$G</definedName>
    <definedName name="Tabla_Compatibilidad">Insumos!$A:$E</definedName>
    <definedName name="Tabla_CyP">CyP!$A:$I</definedName>
    <definedName name="Tabla_Indices">Indices!$A:$E</definedName>
    <definedName name="Tabla_Items">'Códigos Items'!$B:$D</definedName>
    <definedName name="Tabla_Items1">'[5]CODIGOS ITEMS'!$C:$E</definedName>
    <definedName name="Tabla_Oferta">Datos!$B:$E</definedName>
    <definedName name="Tabla_P1">'P1'!$B:$E</definedName>
    <definedName name="Tabla_P2">'P2'!$B:$E</definedName>
    <definedName name="Tabla_P3">#REF!</definedName>
    <definedName name="Tabla_P4">#REF!</definedName>
    <definedName name="Tabla_Urb">Infra!$B:$E</definedName>
    <definedName name="_xlnm.Print_Titles" localSheetId="5">CyP!$1:$21</definedName>
    <definedName name="_xlnm.Print_Titles" localSheetId="0">Datos!$2:$20</definedName>
    <definedName name="_xlnm.Print_Titles" localSheetId="10">Indices!$2:$5</definedName>
    <definedName name="_xlnm.Print_Titles" localSheetId="7">PTyCI!$A:$D,PTyCI!$1:$17</definedName>
    <definedName name="Ubicación">Datos!$C$4</definedName>
    <definedName name="xgnf">[4]Datos!$C$2</definedName>
  </definedNames>
  <calcPr calcId="125725"/>
</workbook>
</file>

<file path=xl/calcChain.xml><?xml version="1.0" encoding="utf-8"?>
<calcChain xmlns="http://schemas.openxmlformats.org/spreadsheetml/2006/main">
  <c r="G27" i="25"/>
  <c r="C26" i="22" l="1"/>
  <c r="E19" i="26"/>
  <c r="F3406" i="25"/>
  <c r="F3407"/>
  <c r="F3408"/>
  <c r="F3409"/>
  <c r="F3410"/>
  <c r="F3411"/>
  <c r="F3412"/>
  <c r="F3413"/>
  <c r="F3414"/>
  <c r="F3589"/>
  <c r="F3590"/>
  <c r="F3591"/>
  <c r="F3592"/>
  <c r="F3593"/>
  <c r="F3651"/>
  <c r="F3652"/>
  <c r="F3653"/>
  <c r="F3654"/>
  <c r="F3655"/>
  <c r="F3709"/>
  <c r="F3710"/>
  <c r="F3711"/>
  <c r="F3712"/>
  <c r="F3713"/>
  <c r="F3714"/>
  <c r="F3715"/>
  <c r="F3716"/>
  <c r="F3767"/>
  <c r="F3768"/>
  <c r="F3757"/>
  <c r="F3758"/>
  <c r="F3759"/>
  <c r="D16" i="27"/>
  <c r="D15"/>
  <c r="D14"/>
  <c r="D13"/>
  <c r="D12"/>
  <c r="D11"/>
  <c r="D10"/>
  <c r="D9"/>
  <c r="D8"/>
  <c r="A14"/>
  <c r="A15"/>
  <c r="A9"/>
  <c r="A10"/>
  <c r="A11"/>
  <c r="A12"/>
  <c r="A13"/>
  <c r="A8"/>
  <c r="J16"/>
  <c r="C21" i="18"/>
  <c r="C488" i="25" s="1"/>
  <c r="G2407"/>
  <c r="G3724"/>
  <c r="G3664"/>
  <c r="G3604"/>
  <c r="G3544"/>
  <c r="G3484"/>
  <c r="G3424"/>
  <c r="G3364"/>
  <c r="G3304"/>
  <c r="G3244"/>
  <c r="G3184"/>
  <c r="G3124"/>
  <c r="G3064"/>
  <c r="G3004"/>
  <c r="G2944"/>
  <c r="G2884"/>
  <c r="G2824"/>
  <c r="G2764"/>
  <c r="G2704"/>
  <c r="G2644"/>
  <c r="G2584"/>
  <c r="G2524"/>
  <c r="G2464"/>
  <c r="G2404"/>
  <c r="G2344"/>
  <c r="G2284"/>
  <c r="G2224"/>
  <c r="G2164"/>
  <c r="G2105"/>
  <c r="G2045"/>
  <c r="G1985"/>
  <c r="G1925"/>
  <c r="G1865"/>
  <c r="G1805"/>
  <c r="G1745"/>
  <c r="G1685"/>
  <c r="G1625"/>
  <c r="G1565"/>
  <c r="G1505"/>
  <c r="G1445"/>
  <c r="G1385"/>
  <c r="G1325"/>
  <c r="G1265"/>
  <c r="G1205"/>
  <c r="G1145"/>
  <c r="G1085"/>
  <c r="G1025"/>
  <c r="G965"/>
  <c r="G905"/>
  <c r="G845"/>
  <c r="G785"/>
  <c r="G725"/>
  <c r="G665"/>
  <c r="G605"/>
  <c r="G545"/>
  <c r="G485"/>
  <c r="G425"/>
  <c r="G365"/>
  <c r="G305"/>
  <c r="G245"/>
  <c r="G185"/>
  <c r="G124"/>
  <c r="G64"/>
  <c r="B21" i="27"/>
  <c r="E234" i="26"/>
  <c r="E235"/>
  <c r="E236"/>
  <c r="C52" i="8"/>
  <c r="F56" i="27" l="1"/>
  <c r="C10" i="9"/>
  <c r="F3586" i="25"/>
  <c r="G3586" s="1"/>
  <c r="F3585"/>
  <c r="G3585" s="1"/>
  <c r="F3584"/>
  <c r="G3584" s="1"/>
  <c r="F3583"/>
  <c r="G3583" s="1"/>
  <c r="F3582"/>
  <c r="G3582" s="1"/>
  <c r="F3581"/>
  <c r="G3581" s="1"/>
  <c r="F3580"/>
  <c r="G3580" s="1"/>
  <c r="F3579"/>
  <c r="G3579" s="1"/>
  <c r="F3578"/>
  <c r="G3578" s="1"/>
  <c r="F3577"/>
  <c r="G3577" s="1"/>
  <c r="D3586"/>
  <c r="D3585"/>
  <c r="D3584"/>
  <c r="D3583"/>
  <c r="D3582"/>
  <c r="D3581"/>
  <c r="D3580"/>
  <c r="D3579"/>
  <c r="D3578"/>
  <c r="D3577"/>
  <c r="A3573"/>
  <c r="B3573" s="1"/>
  <c r="A3572"/>
  <c r="B3572" s="1"/>
  <c r="A3571"/>
  <c r="B3571" s="1"/>
  <c r="A3570"/>
  <c r="B3570" s="1"/>
  <c r="A3569"/>
  <c r="B3569" s="1"/>
  <c r="A3568"/>
  <c r="B3568" s="1"/>
  <c r="A3567"/>
  <c r="B3567" s="1"/>
  <c r="A3566"/>
  <c r="B3566" s="1"/>
  <c r="A3565"/>
  <c r="B3565" s="1"/>
  <c r="A3564"/>
  <c r="B3564" s="1"/>
  <c r="A3563"/>
  <c r="B3563" s="1"/>
  <c r="A3562"/>
  <c r="B3562" s="1"/>
  <c r="A3561"/>
  <c r="B3561" s="1"/>
  <c r="A3560"/>
  <c r="B3560" s="1"/>
  <c r="A3559"/>
  <c r="B3559" s="1"/>
  <c r="A3558"/>
  <c r="B3558" s="1"/>
  <c r="A3557"/>
  <c r="B3557" s="1"/>
  <c r="A3556"/>
  <c r="B3556" s="1"/>
  <c r="A3555"/>
  <c r="B3555" s="1"/>
  <c r="A3554"/>
  <c r="B3554" s="1"/>
  <c r="A3553"/>
  <c r="B3553" s="1"/>
  <c r="A3552"/>
  <c r="B3552" s="1"/>
  <c r="A3551"/>
  <c r="B3551" s="1"/>
  <c r="A3596"/>
  <c r="B3596" s="1"/>
  <c r="A3595"/>
  <c r="B3595" s="1"/>
  <c r="A3594"/>
  <c r="B3594" s="1"/>
  <c r="A3593"/>
  <c r="B3593" s="1"/>
  <c r="A3592"/>
  <c r="B3592" s="1"/>
  <c r="A3591"/>
  <c r="B3591" s="1"/>
  <c r="A3590"/>
  <c r="B3590" s="1"/>
  <c r="A3589"/>
  <c r="B3589" s="1"/>
  <c r="A3586"/>
  <c r="B3586" s="1"/>
  <c r="A3585"/>
  <c r="B3585" s="1"/>
  <c r="A3584"/>
  <c r="B3584" s="1"/>
  <c r="A3583"/>
  <c r="B3583" s="1"/>
  <c r="A3582"/>
  <c r="B3582" s="1"/>
  <c r="A3581"/>
  <c r="B3581" s="1"/>
  <c r="A3580"/>
  <c r="B3580" s="1"/>
  <c r="A3579"/>
  <c r="B3579" s="1"/>
  <c r="A3578"/>
  <c r="B3578" s="1"/>
  <c r="C10" i="2"/>
  <c r="F64" i="27"/>
  <c r="F63"/>
  <c r="F61"/>
  <c r="F60"/>
  <c r="E22" i="26" l="1"/>
  <c r="E271"/>
  <c r="E270"/>
  <c r="E269"/>
  <c r="E268"/>
  <c r="E267"/>
  <c r="E266"/>
  <c r="E265"/>
  <c r="E264"/>
  <c r="E263"/>
  <c r="E262"/>
  <c r="E261"/>
  <c r="E260"/>
  <c r="E259"/>
  <c r="E258"/>
  <c r="E257"/>
  <c r="E256"/>
  <c r="E255"/>
  <c r="E254"/>
  <c r="E253"/>
  <c r="E252"/>
  <c r="E249"/>
  <c r="E248"/>
  <c r="E247"/>
  <c r="E246"/>
  <c r="E245"/>
  <c r="E244"/>
  <c r="E243"/>
  <c r="E242"/>
  <c r="E241"/>
  <c r="E240"/>
  <c r="E239"/>
  <c r="E238"/>
  <c r="E237"/>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6"/>
  <c r="E155"/>
  <c r="E154"/>
  <c r="E153"/>
  <c r="E152"/>
  <c r="E151"/>
  <c r="E150"/>
  <c r="E149"/>
  <c r="E148"/>
  <c r="E147"/>
  <c r="E146"/>
  <c r="E145"/>
  <c r="E144"/>
  <c r="E143"/>
  <c r="E142"/>
  <c r="E141"/>
  <c r="E140"/>
  <c r="E139"/>
  <c r="E138"/>
  <c r="E135"/>
  <c r="E134"/>
  <c r="E133"/>
  <c r="E132"/>
  <c r="E131"/>
  <c r="E130"/>
  <c r="E129"/>
  <c r="E128"/>
  <c r="E127"/>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1"/>
  <c r="E50"/>
  <c r="E49"/>
  <c r="E48"/>
  <c r="E47"/>
  <c r="E46"/>
  <c r="E45"/>
  <c r="E44"/>
  <c r="E43"/>
  <c r="E42"/>
  <c r="E41"/>
  <c r="E40"/>
  <c r="E39"/>
  <c r="E38"/>
  <c r="E37"/>
  <c r="E36"/>
  <c r="E35"/>
  <c r="E34"/>
  <c r="E33"/>
  <c r="E32"/>
  <c r="E31"/>
  <c r="E30"/>
  <c r="E29"/>
  <c r="E28"/>
  <c r="E27"/>
  <c r="E26"/>
  <c r="E25"/>
  <c r="E24"/>
  <c r="E23"/>
  <c r="E6"/>
  <c r="E7"/>
  <c r="E8"/>
  <c r="E9"/>
  <c r="E10"/>
  <c r="E11"/>
  <c r="E12"/>
  <c r="E13"/>
  <c r="E14"/>
  <c r="E15"/>
  <c r="E16"/>
  <c r="E17"/>
  <c r="E18"/>
  <c r="A3577" i="25"/>
  <c r="B3577" s="1"/>
  <c r="F13"/>
  <c r="F11"/>
  <c r="D44" i="8"/>
  <c r="D45"/>
  <c r="D46"/>
  <c r="D38"/>
  <c r="D39"/>
  <c r="D40"/>
  <c r="D41"/>
  <c r="D42"/>
  <c r="D43"/>
  <c r="D47"/>
  <c r="D48"/>
  <c r="D49"/>
  <c r="D50"/>
  <c r="D12"/>
  <c r="D13"/>
  <c r="D14"/>
  <c r="D15"/>
  <c r="D16"/>
  <c r="D17"/>
  <c r="D18"/>
  <c r="D19"/>
  <c r="D20"/>
  <c r="D21"/>
  <c r="D22"/>
  <c r="D23"/>
  <c r="D24"/>
  <c r="D25"/>
  <c r="D26"/>
  <c r="D27"/>
  <c r="D28"/>
  <c r="D29"/>
  <c r="D30"/>
  <c r="D31"/>
  <c r="D32"/>
  <c r="D33"/>
  <c r="D34"/>
  <c r="E5" i="26" l="1"/>
  <c r="F12" i="25"/>
  <c r="F14"/>
  <c r="F15"/>
  <c r="A57" i="9" l="1"/>
  <c r="D37" i="8"/>
  <c r="D11"/>
  <c r="D23" i="22"/>
  <c r="G2887" i="25" s="1"/>
  <c r="C3" i="22"/>
  <c r="D11" i="25" l="1"/>
  <c r="D12"/>
  <c r="D13"/>
  <c r="D14"/>
  <c r="G11"/>
  <c r="A12"/>
  <c r="B12" s="1"/>
  <c r="G12"/>
  <c r="A13"/>
  <c r="B13" s="1"/>
  <c r="G13"/>
  <c r="B5" i="8" l="1"/>
  <c r="C13" i="18"/>
  <c r="C7" i="25" s="1"/>
  <c r="A3707"/>
  <c r="B3707" s="1"/>
  <c r="D3707"/>
  <c r="F3707"/>
  <c r="G3707" s="1"/>
  <c r="B3723"/>
  <c r="B3663"/>
  <c r="B3603"/>
  <c r="B3543"/>
  <c r="B3483"/>
  <c r="B3423"/>
  <c r="B3363"/>
  <c r="B3303"/>
  <c r="B3243"/>
  <c r="B3183"/>
  <c r="B3123"/>
  <c r="B3063"/>
  <c r="B3003"/>
  <c r="B2943"/>
  <c r="B2883"/>
  <c r="B2823"/>
  <c r="B2763"/>
  <c r="B2703"/>
  <c r="B2643"/>
  <c r="B2583"/>
  <c r="A2567"/>
  <c r="B2567" s="1"/>
  <c r="D2567"/>
  <c r="F2567"/>
  <c r="G2567" s="1"/>
  <c r="A2557"/>
  <c r="B2557" s="1"/>
  <c r="D2557"/>
  <c r="F2557"/>
  <c r="G2557" s="1"/>
  <c r="A2558"/>
  <c r="B2558" s="1"/>
  <c r="D2558"/>
  <c r="F2558"/>
  <c r="G2558" s="1"/>
  <c r="A2531"/>
  <c r="B2531" s="1"/>
  <c r="D2531"/>
  <c r="F2531"/>
  <c r="G2531" s="1"/>
  <c r="A2532"/>
  <c r="B2532" s="1"/>
  <c r="D2532"/>
  <c r="F2532"/>
  <c r="G2532" s="1"/>
  <c r="A2533"/>
  <c r="B2533" s="1"/>
  <c r="D2533"/>
  <c r="F2533"/>
  <c r="G2533" s="1"/>
  <c r="A2534"/>
  <c r="B2534" s="1"/>
  <c r="D2534"/>
  <c r="F2534"/>
  <c r="G2534" s="1"/>
  <c r="A2535"/>
  <c r="B2535" s="1"/>
  <c r="D2535"/>
  <c r="F2535"/>
  <c r="G2535" s="1"/>
  <c r="A2536"/>
  <c r="B2536" s="1"/>
  <c r="D2536"/>
  <c r="F2536"/>
  <c r="G2536" s="1"/>
  <c r="A2537"/>
  <c r="B2537" s="1"/>
  <c r="D2537"/>
  <c r="F2537"/>
  <c r="G2537" s="1"/>
  <c r="B2523"/>
  <c r="B2463"/>
  <c r="B2403"/>
  <c r="B2343"/>
  <c r="B2283"/>
  <c r="B2223"/>
  <c r="B2163"/>
  <c r="B2104"/>
  <c r="B2044"/>
  <c r="B1984"/>
  <c r="B1924"/>
  <c r="B1864"/>
  <c r="B1804"/>
  <c r="B1744"/>
  <c r="B1684"/>
  <c r="B1624"/>
  <c r="B1564"/>
  <c r="B1504"/>
  <c r="B1444"/>
  <c r="B1384"/>
  <c r="B1324"/>
  <c r="B1264"/>
  <c r="B1204"/>
  <c r="B1144"/>
  <c r="B1084"/>
  <c r="B1024"/>
  <c r="B964"/>
  <c r="B904"/>
  <c r="B844"/>
  <c r="B784"/>
  <c r="B724"/>
  <c r="B664"/>
  <c r="B604"/>
  <c r="B544"/>
  <c r="B484"/>
  <c r="B424"/>
  <c r="B364"/>
  <c r="B304"/>
  <c r="B244"/>
  <c r="B184"/>
  <c r="B123"/>
  <c r="B63"/>
  <c r="G3757"/>
  <c r="D3757"/>
  <c r="A3757"/>
  <c r="B3757" s="1"/>
  <c r="A3697"/>
  <c r="B3697" s="1"/>
  <c r="D3697"/>
  <c r="F3697"/>
  <c r="G3697" s="1"/>
  <c r="A3698"/>
  <c r="B3698" s="1"/>
  <c r="D3698"/>
  <c r="F3698"/>
  <c r="G3698" s="1"/>
  <c r="A3699"/>
  <c r="B3699" s="1"/>
  <c r="D3699"/>
  <c r="F3699"/>
  <c r="G3699" s="1"/>
  <c r="A3671"/>
  <c r="B3671" s="1"/>
  <c r="D3671"/>
  <c r="F3671"/>
  <c r="G3671" s="1"/>
  <c r="A3672"/>
  <c r="B3672" s="1"/>
  <c r="D3672"/>
  <c r="F3672"/>
  <c r="G3672" s="1"/>
  <c r="A3673"/>
  <c r="B3673" s="1"/>
  <c r="D3673"/>
  <c r="F3673"/>
  <c r="G3673" s="1"/>
  <c r="A3674"/>
  <c r="B3674" s="1"/>
  <c r="D3674"/>
  <c r="F3674"/>
  <c r="G3674" s="1"/>
  <c r="A3647"/>
  <c r="B3647" s="1"/>
  <c r="D3647"/>
  <c r="F3647"/>
  <c r="G3647" s="1"/>
  <c r="A3637"/>
  <c r="B3637" s="1"/>
  <c r="D3637"/>
  <c r="F3637"/>
  <c r="G3637" s="1"/>
  <c r="A3638"/>
  <c r="B3638" s="1"/>
  <c r="D3638"/>
  <c r="F3638"/>
  <c r="G3638" s="1"/>
  <c r="A3639"/>
  <c r="B3639" s="1"/>
  <c r="D3639"/>
  <c r="F3639"/>
  <c r="G3639" s="1"/>
  <c r="A3611"/>
  <c r="B3611" s="1"/>
  <c r="D3611"/>
  <c r="F3611"/>
  <c r="G3611" s="1"/>
  <c r="A3612"/>
  <c r="B3612" s="1"/>
  <c r="D3612"/>
  <c r="F3612"/>
  <c r="G3612" s="1"/>
  <c r="A3613"/>
  <c r="B3613" s="1"/>
  <c r="D3613"/>
  <c r="F3613"/>
  <c r="G3613" s="1"/>
  <c r="A3614"/>
  <c r="B3614" s="1"/>
  <c r="D3614"/>
  <c r="F3614"/>
  <c r="G3614" s="1"/>
  <c r="A3615"/>
  <c r="B3615" s="1"/>
  <c r="D3615"/>
  <c r="F3615"/>
  <c r="G3615" s="1"/>
  <c r="A3616"/>
  <c r="B3616" s="1"/>
  <c r="D3616"/>
  <c r="F3616"/>
  <c r="G3616" s="1"/>
  <c r="D3589"/>
  <c r="G3589"/>
  <c r="D3551"/>
  <c r="F3551"/>
  <c r="G3551" s="1"/>
  <c r="D3552"/>
  <c r="F3552"/>
  <c r="G3552" s="1"/>
  <c r="D3553"/>
  <c r="F3553"/>
  <c r="G3553" s="1"/>
  <c r="D3554"/>
  <c r="F3554"/>
  <c r="G3554" s="1"/>
  <c r="D3555"/>
  <c r="F3555"/>
  <c r="G3555" s="1"/>
  <c r="D3556"/>
  <c r="F3556"/>
  <c r="G3556" s="1"/>
  <c r="D3557"/>
  <c r="F3557"/>
  <c r="G3557" s="1"/>
  <c r="D3558"/>
  <c r="F3558"/>
  <c r="G3558" s="1"/>
  <c r="D3559"/>
  <c r="F3559"/>
  <c r="G3559" s="1"/>
  <c r="A3492"/>
  <c r="B3492" s="1"/>
  <c r="D3492"/>
  <c r="F3492"/>
  <c r="G3492" s="1"/>
  <c r="A3493"/>
  <c r="B3493" s="1"/>
  <c r="D3493"/>
  <c r="F3493"/>
  <c r="G3493" s="1"/>
  <c r="A3494"/>
  <c r="B3494" s="1"/>
  <c r="D3494"/>
  <c r="F3494"/>
  <c r="G3494" s="1"/>
  <c r="A3495"/>
  <c r="B3495" s="1"/>
  <c r="D3495"/>
  <c r="F3495"/>
  <c r="G3495" s="1"/>
  <c r="A3467"/>
  <c r="B3467" s="1"/>
  <c r="D3467"/>
  <c r="F3467"/>
  <c r="G3467" s="1"/>
  <c r="A3457"/>
  <c r="B3457" s="1"/>
  <c r="D3457"/>
  <c r="F3457"/>
  <c r="G3457" s="1"/>
  <c r="A3458"/>
  <c r="B3458" s="1"/>
  <c r="D3458"/>
  <c r="F3458"/>
  <c r="G3458" s="1"/>
  <c r="A3431"/>
  <c r="B3431" s="1"/>
  <c r="D3431"/>
  <c r="F3431"/>
  <c r="G3431" s="1"/>
  <c r="A3432"/>
  <c r="B3432" s="1"/>
  <c r="D3432"/>
  <c r="F3432"/>
  <c r="G3432" s="1"/>
  <c r="A3433"/>
  <c r="B3433" s="1"/>
  <c r="D3433"/>
  <c r="F3433"/>
  <c r="G3433" s="1"/>
  <c r="A3434"/>
  <c r="B3434" s="1"/>
  <c r="D3434"/>
  <c r="F3434"/>
  <c r="G3434" s="1"/>
  <c r="A3405"/>
  <c r="B3405" s="1"/>
  <c r="D3405"/>
  <c r="F3405"/>
  <c r="G3405" s="1"/>
  <c r="A3395"/>
  <c r="B3395" s="1"/>
  <c r="D3395"/>
  <c r="F3395"/>
  <c r="G3395" s="1"/>
  <c r="A3396"/>
  <c r="B3396" s="1"/>
  <c r="D3396"/>
  <c r="F3396"/>
  <c r="G3396" s="1"/>
  <c r="A3371"/>
  <c r="B3371" s="1"/>
  <c r="D3371"/>
  <c r="F3371"/>
  <c r="G3371" s="1"/>
  <c r="A3372"/>
  <c r="B3372" s="1"/>
  <c r="D3372"/>
  <c r="F3372"/>
  <c r="G3372" s="1"/>
  <c r="A3373"/>
  <c r="B3373" s="1"/>
  <c r="D3373"/>
  <c r="F3373"/>
  <c r="G3373" s="1"/>
  <c r="A3374"/>
  <c r="B3374" s="1"/>
  <c r="D3374"/>
  <c r="F3374"/>
  <c r="G3374" s="1"/>
  <c r="A3375"/>
  <c r="B3375" s="1"/>
  <c r="D3375"/>
  <c r="F3375"/>
  <c r="G3375" s="1"/>
  <c r="A3376"/>
  <c r="B3376" s="1"/>
  <c r="D3376"/>
  <c r="F3376"/>
  <c r="G3376" s="1"/>
  <c r="A3377"/>
  <c r="B3377" s="1"/>
  <c r="D3377"/>
  <c r="F3377"/>
  <c r="G3377" s="1"/>
  <c r="A3378"/>
  <c r="B3378" s="1"/>
  <c r="D3378"/>
  <c r="F3378"/>
  <c r="G3378" s="1"/>
  <c r="A3379"/>
  <c r="B3379" s="1"/>
  <c r="D3379"/>
  <c r="F3379"/>
  <c r="G3379" s="1"/>
  <c r="A3380"/>
  <c r="B3380" s="1"/>
  <c r="D3380"/>
  <c r="F3380"/>
  <c r="G3380" s="1"/>
  <c r="A3381"/>
  <c r="B3381" s="1"/>
  <c r="D3381"/>
  <c r="F3381"/>
  <c r="G3381" s="1"/>
  <c r="A3382"/>
  <c r="B3382" s="1"/>
  <c r="D3382"/>
  <c r="F3382"/>
  <c r="G3382" s="1"/>
  <c r="A3344"/>
  <c r="B3344" s="1"/>
  <c r="D3344"/>
  <c r="F3344"/>
  <c r="G3344" s="1"/>
  <c r="A3345"/>
  <c r="B3345" s="1"/>
  <c r="D3345"/>
  <c r="F3345"/>
  <c r="G3345" s="1"/>
  <c r="A3334"/>
  <c r="B3334" s="1"/>
  <c r="D3334"/>
  <c r="F3334"/>
  <c r="G3334" s="1"/>
  <c r="A3335"/>
  <c r="B3335" s="1"/>
  <c r="D3335"/>
  <c r="F3335"/>
  <c r="G3335" s="1"/>
  <c r="A3311"/>
  <c r="B3311" s="1"/>
  <c r="D3311"/>
  <c r="F3311"/>
  <c r="G3311" s="1"/>
  <c r="A3312"/>
  <c r="B3312" s="1"/>
  <c r="D3312"/>
  <c r="F3312"/>
  <c r="G3312" s="1"/>
  <c r="A3313"/>
  <c r="B3313" s="1"/>
  <c r="D3313"/>
  <c r="F3313"/>
  <c r="G3313" s="1"/>
  <c r="A3314"/>
  <c r="B3314" s="1"/>
  <c r="D3314"/>
  <c r="F3314"/>
  <c r="G3314" s="1"/>
  <c r="A3315"/>
  <c r="B3315" s="1"/>
  <c r="D3315"/>
  <c r="F3315"/>
  <c r="G3315" s="1"/>
  <c r="A3316"/>
  <c r="B3316" s="1"/>
  <c r="D3316"/>
  <c r="F3316"/>
  <c r="G3316" s="1"/>
  <c r="A3317"/>
  <c r="B3317" s="1"/>
  <c r="D3317"/>
  <c r="F3317"/>
  <c r="G3317" s="1"/>
  <c r="A3287"/>
  <c r="B3287" s="1"/>
  <c r="D3287"/>
  <c r="F3287"/>
  <c r="G3287" s="1"/>
  <c r="A3288"/>
  <c r="B3288" s="1"/>
  <c r="D3288"/>
  <c r="F3288"/>
  <c r="G3288" s="1"/>
  <c r="A3277"/>
  <c r="B3277" s="1"/>
  <c r="D3277"/>
  <c r="F3277"/>
  <c r="G3277" s="1"/>
  <c r="A3278"/>
  <c r="B3278" s="1"/>
  <c r="D3278"/>
  <c r="F3278"/>
  <c r="G3278" s="1"/>
  <c r="A3227"/>
  <c r="B3227" s="1"/>
  <c r="D3227"/>
  <c r="F3227"/>
  <c r="G3227" s="1"/>
  <c r="A3228"/>
  <c r="B3228" s="1"/>
  <c r="D3228"/>
  <c r="F3228"/>
  <c r="G3228" s="1"/>
  <c r="A3217"/>
  <c r="B3217" s="1"/>
  <c r="D3217"/>
  <c r="F3217"/>
  <c r="G3217" s="1"/>
  <c r="A3218"/>
  <c r="B3218" s="1"/>
  <c r="D3218"/>
  <c r="F3218"/>
  <c r="G3218" s="1"/>
  <c r="A3219"/>
  <c r="B3219" s="1"/>
  <c r="D3219"/>
  <c r="F3219"/>
  <c r="G3219" s="1"/>
  <c r="A3191"/>
  <c r="B3191" s="1"/>
  <c r="D3191"/>
  <c r="F3191"/>
  <c r="G3191" s="1"/>
  <c r="A3167"/>
  <c r="B3167" s="1"/>
  <c r="D3167"/>
  <c r="F3167"/>
  <c r="G3167" s="1"/>
  <c r="A3168"/>
  <c r="B3168" s="1"/>
  <c r="D3168"/>
  <c r="F3168"/>
  <c r="G3168" s="1"/>
  <c r="A3157"/>
  <c r="B3157" s="1"/>
  <c r="D3157"/>
  <c r="F3157"/>
  <c r="G3157" s="1"/>
  <c r="A3158"/>
  <c r="B3158" s="1"/>
  <c r="D3158"/>
  <c r="F3158"/>
  <c r="G3158" s="1"/>
  <c r="A3131"/>
  <c r="B3131" s="1"/>
  <c r="D3131"/>
  <c r="F3131"/>
  <c r="G3131" s="1"/>
  <c r="A3132"/>
  <c r="B3132" s="1"/>
  <c r="D3132"/>
  <c r="F3132"/>
  <c r="G3132" s="1"/>
  <c r="A3133"/>
  <c r="B3133" s="1"/>
  <c r="D3133"/>
  <c r="F3133"/>
  <c r="G3133" s="1"/>
  <c r="A3134"/>
  <c r="B3134" s="1"/>
  <c r="D3134"/>
  <c r="F3134"/>
  <c r="G3134" s="1"/>
  <c r="A3135"/>
  <c r="B3135" s="1"/>
  <c r="D3135"/>
  <c r="F3135"/>
  <c r="G3135" s="1"/>
  <c r="A3107"/>
  <c r="B3107" s="1"/>
  <c r="D3107"/>
  <c r="F3107"/>
  <c r="G3107" s="1"/>
  <c r="A3097"/>
  <c r="B3097" s="1"/>
  <c r="D3097"/>
  <c r="F3097"/>
  <c r="G3097" s="1"/>
  <c r="A3098"/>
  <c r="B3098" s="1"/>
  <c r="D3098"/>
  <c r="F3098"/>
  <c r="G3098" s="1"/>
  <c r="A3099"/>
  <c r="B3099" s="1"/>
  <c r="D3099"/>
  <c r="F3099"/>
  <c r="G3099" s="1"/>
  <c r="A3071"/>
  <c r="B3071" s="1"/>
  <c r="D3071"/>
  <c r="F3071"/>
  <c r="G3071" s="1"/>
  <c r="A3072"/>
  <c r="B3072" s="1"/>
  <c r="D3072"/>
  <c r="F3072"/>
  <c r="G3072" s="1"/>
  <c r="A3073"/>
  <c r="B3073" s="1"/>
  <c r="D3073"/>
  <c r="F3073"/>
  <c r="G3073" s="1"/>
  <c r="A3074"/>
  <c r="B3074" s="1"/>
  <c r="D3074"/>
  <c r="F3074"/>
  <c r="G3074" s="1"/>
  <c r="A3047"/>
  <c r="B3047" s="1"/>
  <c r="D3047"/>
  <c r="F3047"/>
  <c r="G3047" s="1"/>
  <c r="A3037"/>
  <c r="B3037" s="1"/>
  <c r="D3037"/>
  <c r="F3037"/>
  <c r="G3037" s="1"/>
  <c r="A3038"/>
  <c r="B3038" s="1"/>
  <c r="D3038"/>
  <c r="F3038"/>
  <c r="G3038" s="1"/>
  <c r="A3011"/>
  <c r="B3011" s="1"/>
  <c r="D3011"/>
  <c r="F3011"/>
  <c r="G3011" s="1"/>
  <c r="A3012"/>
  <c r="B3012" s="1"/>
  <c r="D3012"/>
  <c r="F3012"/>
  <c r="G3012" s="1"/>
  <c r="A3013"/>
  <c r="B3013" s="1"/>
  <c r="D3013"/>
  <c r="F3013"/>
  <c r="G3013" s="1"/>
  <c r="A3014"/>
  <c r="B3014" s="1"/>
  <c r="D3014"/>
  <c r="F3014"/>
  <c r="G3014" s="1"/>
  <c r="A2987"/>
  <c r="B2987" s="1"/>
  <c r="D2987"/>
  <c r="F2987"/>
  <c r="G2987" s="1"/>
  <c r="A2988"/>
  <c r="B2988" s="1"/>
  <c r="D2988"/>
  <c r="F2988"/>
  <c r="G2988" s="1"/>
  <c r="A2989"/>
  <c r="B2989" s="1"/>
  <c r="D2989"/>
  <c r="F2989"/>
  <c r="G2989" s="1"/>
  <c r="A2977"/>
  <c r="B2977" s="1"/>
  <c r="D2977"/>
  <c r="F2977"/>
  <c r="G2977" s="1"/>
  <c r="A2978"/>
  <c r="B2978" s="1"/>
  <c r="D2978"/>
  <c r="F2978"/>
  <c r="G2978" s="1"/>
  <c r="A2979"/>
  <c r="B2979" s="1"/>
  <c r="D2979"/>
  <c r="F2979"/>
  <c r="G2979" s="1"/>
  <c r="A2951"/>
  <c r="B2951" s="1"/>
  <c r="D2951"/>
  <c r="F2951"/>
  <c r="G2951" s="1"/>
  <c r="A2927"/>
  <c r="B2927" s="1"/>
  <c r="D2927"/>
  <c r="F2927"/>
  <c r="G2927" s="1"/>
  <c r="A2928"/>
  <c r="B2928" s="1"/>
  <c r="D2928"/>
  <c r="F2928"/>
  <c r="G2928" s="1"/>
  <c r="A2929"/>
  <c r="B2929" s="1"/>
  <c r="D2929"/>
  <c r="F2929"/>
  <c r="G2929" s="1"/>
  <c r="A2930"/>
  <c r="B2930" s="1"/>
  <c r="D2930"/>
  <c r="F2930"/>
  <c r="G2930" s="1"/>
  <c r="F2924"/>
  <c r="G2924" s="1"/>
  <c r="D2924"/>
  <c r="A2924"/>
  <c r="B2924" s="1"/>
  <c r="F2923"/>
  <c r="G2923" s="1"/>
  <c r="D2923"/>
  <c r="A2923"/>
  <c r="B2923" s="1"/>
  <c r="F2922"/>
  <c r="G2922" s="1"/>
  <c r="D2922"/>
  <c r="A2922"/>
  <c r="B2922" s="1"/>
  <c r="F2921"/>
  <c r="G2921" s="1"/>
  <c r="D2921"/>
  <c r="A2921"/>
  <c r="B2921" s="1"/>
  <c r="F2920"/>
  <c r="G2920" s="1"/>
  <c r="D2920"/>
  <c r="A2920"/>
  <c r="B2920" s="1"/>
  <c r="F2919"/>
  <c r="G2919" s="1"/>
  <c r="D2919"/>
  <c r="A2919"/>
  <c r="B2919" s="1"/>
  <c r="F2918"/>
  <c r="G2918" s="1"/>
  <c r="D2918"/>
  <c r="A2918"/>
  <c r="B2918" s="1"/>
  <c r="F2917"/>
  <c r="G2917" s="1"/>
  <c r="D2917"/>
  <c r="A2917"/>
  <c r="B2917" s="1"/>
  <c r="A2891"/>
  <c r="B2891" s="1"/>
  <c r="D2891"/>
  <c r="F2891"/>
  <c r="G2891" s="1"/>
  <c r="A2892"/>
  <c r="B2892" s="1"/>
  <c r="D2892"/>
  <c r="F2892"/>
  <c r="G2892" s="1"/>
  <c r="A2867"/>
  <c r="B2867" s="1"/>
  <c r="D2867"/>
  <c r="F2867"/>
  <c r="G2867" s="1"/>
  <c r="A2868"/>
  <c r="B2868" s="1"/>
  <c r="D2868"/>
  <c r="F2868"/>
  <c r="G2868" s="1"/>
  <c r="A2869"/>
  <c r="B2869" s="1"/>
  <c r="D2869"/>
  <c r="F2869"/>
  <c r="G2869" s="1"/>
  <c r="A2857"/>
  <c r="B2857" s="1"/>
  <c r="D2857"/>
  <c r="F2857"/>
  <c r="G2857" s="1"/>
  <c r="A2858"/>
  <c r="B2858" s="1"/>
  <c r="D2858"/>
  <c r="F2858"/>
  <c r="G2858" s="1"/>
  <c r="A2859"/>
  <c r="B2859" s="1"/>
  <c r="D2859"/>
  <c r="F2859"/>
  <c r="G2859" s="1"/>
  <c r="A2860"/>
  <c r="B2860" s="1"/>
  <c r="D2860"/>
  <c r="F2860"/>
  <c r="G2860" s="1"/>
  <c r="A2831"/>
  <c r="B2831" s="1"/>
  <c r="D2831"/>
  <c r="F2831"/>
  <c r="G2831" s="1"/>
  <c r="A2807"/>
  <c r="B2807" s="1"/>
  <c r="D2807"/>
  <c r="F2807"/>
  <c r="G2807" s="1"/>
  <c r="A2808"/>
  <c r="B2808" s="1"/>
  <c r="D2808"/>
  <c r="F2808"/>
  <c r="G2808" s="1"/>
  <c r="A2797"/>
  <c r="B2797" s="1"/>
  <c r="D2797"/>
  <c r="F2797"/>
  <c r="G2797" s="1"/>
  <c r="A2798"/>
  <c r="B2798" s="1"/>
  <c r="D2798"/>
  <c r="F2798"/>
  <c r="G2798" s="1"/>
  <c r="A2771"/>
  <c r="B2771" s="1"/>
  <c r="D2771"/>
  <c r="F2771"/>
  <c r="G2771" s="1"/>
  <c r="A2772"/>
  <c r="B2772" s="1"/>
  <c r="D2772"/>
  <c r="F2772"/>
  <c r="G2772" s="1"/>
  <c r="A2773"/>
  <c r="B2773" s="1"/>
  <c r="D2773"/>
  <c r="F2773"/>
  <c r="G2773" s="1"/>
  <c r="A2774"/>
  <c r="B2774" s="1"/>
  <c r="D2774"/>
  <c r="F2774"/>
  <c r="G2774" s="1"/>
  <c r="A2775"/>
  <c r="B2775" s="1"/>
  <c r="D2775"/>
  <c r="F2775"/>
  <c r="G2775" s="1"/>
  <c r="A2776"/>
  <c r="B2776" s="1"/>
  <c r="D2776"/>
  <c r="F2776"/>
  <c r="G2776" s="1"/>
  <c r="A2747"/>
  <c r="B2747" s="1"/>
  <c r="D2747"/>
  <c r="F2747"/>
  <c r="G2747" s="1"/>
  <c r="A2748"/>
  <c r="B2748" s="1"/>
  <c r="D2748"/>
  <c r="F2748"/>
  <c r="G2748" s="1"/>
  <c r="A2737"/>
  <c r="B2737" s="1"/>
  <c r="D2737"/>
  <c r="F2737"/>
  <c r="G2737" s="1"/>
  <c r="A2738"/>
  <c r="B2738" s="1"/>
  <c r="D2738"/>
  <c r="F2738"/>
  <c r="G2738" s="1"/>
  <c r="A2651"/>
  <c r="B2651" s="1"/>
  <c r="D2651"/>
  <c r="F2651"/>
  <c r="G2651" s="1"/>
  <c r="A2652"/>
  <c r="B2652" s="1"/>
  <c r="D2652"/>
  <c r="F2652"/>
  <c r="G2652" s="1"/>
  <c r="A2653"/>
  <c r="B2653" s="1"/>
  <c r="D2653"/>
  <c r="F2653"/>
  <c r="G2653" s="1"/>
  <c r="A2654"/>
  <c r="B2654" s="1"/>
  <c r="D2654"/>
  <c r="F2654"/>
  <c r="G2654" s="1"/>
  <c r="A2688"/>
  <c r="B2688" s="1"/>
  <c r="D2688"/>
  <c r="F2688"/>
  <c r="G2688" s="1"/>
  <c r="A2677"/>
  <c r="B2677" s="1"/>
  <c r="D2677"/>
  <c r="F2677"/>
  <c r="G2677" s="1"/>
  <c r="A2678"/>
  <c r="B2678" s="1"/>
  <c r="D2678"/>
  <c r="F2678"/>
  <c r="G2678" s="1"/>
  <c r="A2679"/>
  <c r="B2679" s="1"/>
  <c r="D2679"/>
  <c r="F2679"/>
  <c r="G2679" s="1"/>
  <c r="D2711"/>
  <c r="D2712"/>
  <c r="D2713"/>
  <c r="D657"/>
  <c r="E45" i="8" l="1"/>
  <c r="E44"/>
  <c r="E46"/>
  <c r="E11"/>
  <c r="A2507" i="25"/>
  <c r="B2507" s="1"/>
  <c r="D2507"/>
  <c r="F2507"/>
  <c r="G2507" s="1"/>
  <c r="A2497"/>
  <c r="B2497" s="1"/>
  <c r="D2497"/>
  <c r="F2497"/>
  <c r="G2497" s="1"/>
  <c r="A2498"/>
  <c r="B2498" s="1"/>
  <c r="D2498"/>
  <c r="F2498"/>
  <c r="G2498" s="1"/>
  <c r="A2447"/>
  <c r="B2447" s="1"/>
  <c r="D2447"/>
  <c r="F2447"/>
  <c r="G2447" s="1"/>
  <c r="A2448"/>
  <c r="B2448" s="1"/>
  <c r="D2448"/>
  <c r="F2448"/>
  <c r="G2448" s="1"/>
  <c r="A2449"/>
  <c r="B2449" s="1"/>
  <c r="D2449"/>
  <c r="F2449"/>
  <c r="G2449" s="1"/>
  <c r="A2450"/>
  <c r="B2450" s="1"/>
  <c r="D2450"/>
  <c r="F2450"/>
  <c r="G2450" s="1"/>
  <c r="A2437"/>
  <c r="B2437" s="1"/>
  <c r="D2437"/>
  <c r="F2437"/>
  <c r="G2437" s="1"/>
  <c r="A2438"/>
  <c r="B2438" s="1"/>
  <c r="D2438"/>
  <c r="F2438"/>
  <c r="G2438" s="1"/>
  <c r="A2439"/>
  <c r="B2439" s="1"/>
  <c r="D2439"/>
  <c r="F2439"/>
  <c r="G2439" s="1"/>
  <c r="A2411"/>
  <c r="B2411" s="1"/>
  <c r="D2411"/>
  <c r="F2411"/>
  <c r="G2411" s="1"/>
  <c r="A2388" l="1"/>
  <c r="B2388" s="1"/>
  <c r="D2388"/>
  <c r="F2388"/>
  <c r="G2388" s="1"/>
  <c r="A2389"/>
  <c r="B2389" s="1"/>
  <c r="D2389"/>
  <c r="F2389"/>
  <c r="G2389" s="1"/>
  <c r="A2377"/>
  <c r="B2377" s="1"/>
  <c r="D2377"/>
  <c r="F2377"/>
  <c r="G2377" s="1"/>
  <c r="A2378"/>
  <c r="B2378" s="1"/>
  <c r="D2378"/>
  <c r="F2378"/>
  <c r="G2378" s="1"/>
  <c r="A2329"/>
  <c r="B2329" s="1"/>
  <c r="D2329"/>
  <c r="F2329"/>
  <c r="G2329" s="1"/>
  <c r="A2330"/>
  <c r="B2330" s="1"/>
  <c r="D2330"/>
  <c r="F2330"/>
  <c r="G2330" s="1"/>
  <c r="A2331"/>
  <c r="B2331" s="1"/>
  <c r="D2331"/>
  <c r="F2331"/>
  <c r="G2331" s="1"/>
  <c r="A2319"/>
  <c r="B2319" s="1"/>
  <c r="D2319"/>
  <c r="F2319"/>
  <c r="G2319" s="1"/>
  <c r="A2320"/>
  <c r="B2320" s="1"/>
  <c r="D2320"/>
  <c r="F2320"/>
  <c r="G2320" s="1"/>
  <c r="A2321"/>
  <c r="B2321" s="1"/>
  <c r="D2321"/>
  <c r="F2321"/>
  <c r="G2321" s="1"/>
  <c r="A2262"/>
  <c r="B2262" s="1"/>
  <c r="D2262"/>
  <c r="F2262"/>
  <c r="G2262" s="1"/>
  <c r="A2263"/>
  <c r="B2263" s="1"/>
  <c r="D2263"/>
  <c r="F2263"/>
  <c r="G2263" s="1"/>
  <c r="A2264"/>
  <c r="B2264" s="1"/>
  <c r="D2264"/>
  <c r="F2264"/>
  <c r="G2264" s="1"/>
  <c r="A2231"/>
  <c r="B2231" s="1"/>
  <c r="D2231"/>
  <c r="F2231"/>
  <c r="G2231" s="1"/>
  <c r="A2232"/>
  <c r="B2232" s="1"/>
  <c r="D2232"/>
  <c r="F2232"/>
  <c r="G2232" s="1"/>
  <c r="A2210"/>
  <c r="B2210" s="1"/>
  <c r="D2210"/>
  <c r="F2210"/>
  <c r="G2210" s="1"/>
  <c r="A2211"/>
  <c r="B2211" s="1"/>
  <c r="D2211"/>
  <c r="F2211"/>
  <c r="G2211" s="1"/>
  <c r="A2200"/>
  <c r="B2200" s="1"/>
  <c r="D2200"/>
  <c r="F2200"/>
  <c r="G2200" s="1"/>
  <c r="A2201"/>
  <c r="B2201" s="1"/>
  <c r="D2201"/>
  <c r="F2201"/>
  <c r="G2201" s="1"/>
  <c r="A2148"/>
  <c r="B2148" s="1"/>
  <c r="D2148"/>
  <c r="F2148"/>
  <c r="G2148" s="1"/>
  <c r="A2149"/>
  <c r="B2149" s="1"/>
  <c r="D2149"/>
  <c r="F2149"/>
  <c r="G2149" s="1"/>
  <c r="A2138"/>
  <c r="B2138" s="1"/>
  <c r="D2138"/>
  <c r="F2138"/>
  <c r="G2138" s="1"/>
  <c r="A2139"/>
  <c r="B2139" s="1"/>
  <c r="D2139"/>
  <c r="F2139"/>
  <c r="G2139" s="1"/>
  <c r="A2112"/>
  <c r="B2112" s="1"/>
  <c r="D2112"/>
  <c r="G2112"/>
  <c r="A2113"/>
  <c r="B2113" s="1"/>
  <c r="D2113"/>
  <c r="G2113"/>
  <c r="A2088"/>
  <c r="B2088" s="1"/>
  <c r="D2088"/>
  <c r="F2088"/>
  <c r="G2088" s="1"/>
  <c r="A2089"/>
  <c r="B2089" s="1"/>
  <c r="D2089"/>
  <c r="F2089"/>
  <c r="G2089" s="1"/>
  <c r="A2078"/>
  <c r="B2078" s="1"/>
  <c r="D2078"/>
  <c r="F2078"/>
  <c r="G2078" s="1"/>
  <c r="A2079"/>
  <c r="B2079" s="1"/>
  <c r="D2079"/>
  <c r="F2079"/>
  <c r="G2079" s="1"/>
  <c r="A2052"/>
  <c r="B2052" s="1"/>
  <c r="D2052"/>
  <c r="F2052"/>
  <c r="G2052" s="1"/>
  <c r="A2053"/>
  <c r="B2053" s="1"/>
  <c r="D2053"/>
  <c r="F2053"/>
  <c r="G2053" s="1"/>
  <c r="A2028"/>
  <c r="B2028" s="1"/>
  <c r="D2028"/>
  <c r="F2028"/>
  <c r="G2028" s="1"/>
  <c r="A2018"/>
  <c r="B2018" s="1"/>
  <c r="D2018"/>
  <c r="F2018"/>
  <c r="G2018" s="1"/>
  <c r="A2019"/>
  <c r="B2019" s="1"/>
  <c r="D2019"/>
  <c r="F2019"/>
  <c r="G2019" s="1"/>
  <c r="A1992"/>
  <c r="B1992" s="1"/>
  <c r="D1992"/>
  <c r="F1992"/>
  <c r="G1992" s="1"/>
  <c r="A1993"/>
  <c r="B1993" s="1"/>
  <c r="D1993"/>
  <c r="F1993"/>
  <c r="G1993" s="1"/>
  <c r="A1994"/>
  <c r="B1994" s="1"/>
  <c r="D1994"/>
  <c r="F1994"/>
  <c r="G1994" s="1"/>
  <c r="A1995"/>
  <c r="B1995" s="1"/>
  <c r="D1995"/>
  <c r="F1995"/>
  <c r="G1995" s="1"/>
  <c r="A1996"/>
  <c r="B1996" s="1"/>
  <c r="D1996"/>
  <c r="F1996"/>
  <c r="G1996" s="1"/>
  <c r="A1968"/>
  <c r="B1968" s="1"/>
  <c r="D1968"/>
  <c r="F1968"/>
  <c r="G1968" s="1"/>
  <c r="A1969"/>
  <c r="B1969" s="1"/>
  <c r="D1969"/>
  <c r="F1969"/>
  <c r="G1969" s="1"/>
  <c r="A1970"/>
  <c r="B1970" s="1"/>
  <c r="D1970"/>
  <c r="F1970"/>
  <c r="G1970" s="1"/>
  <c r="A1958"/>
  <c r="B1958" s="1"/>
  <c r="D1958"/>
  <c r="F1958"/>
  <c r="G1958" s="1"/>
  <c r="A1959"/>
  <c r="B1959" s="1"/>
  <c r="D1959"/>
  <c r="F1959"/>
  <c r="G1959" s="1"/>
  <c r="A1932"/>
  <c r="B1932" s="1"/>
  <c r="D1932"/>
  <c r="F1932"/>
  <c r="G1932" s="1"/>
  <c r="A1933"/>
  <c r="B1933" s="1"/>
  <c r="D1933"/>
  <c r="F1933"/>
  <c r="G1933" s="1"/>
  <c r="A1934"/>
  <c r="B1934" s="1"/>
  <c r="D1934"/>
  <c r="F1934"/>
  <c r="G1934" s="1"/>
  <c r="A1935"/>
  <c r="B1935" s="1"/>
  <c r="D1935"/>
  <c r="F1935"/>
  <c r="G1935" s="1"/>
  <c r="A1936"/>
  <c r="B1936" s="1"/>
  <c r="D1936"/>
  <c r="F1936"/>
  <c r="G1936" s="1"/>
  <c r="A1937"/>
  <c r="B1937" s="1"/>
  <c r="D1937"/>
  <c r="F1937"/>
  <c r="G1937" s="1"/>
  <c r="A1938"/>
  <c r="B1938" s="1"/>
  <c r="D1938"/>
  <c r="F1938"/>
  <c r="G1938" s="1"/>
  <c r="A1939"/>
  <c r="B1939" s="1"/>
  <c r="D1939"/>
  <c r="F1939"/>
  <c r="G1939" s="1"/>
  <c r="A1908"/>
  <c r="B1908" s="1"/>
  <c r="D1908"/>
  <c r="F1908"/>
  <c r="G1908" s="1"/>
  <c r="A1909"/>
  <c r="B1909" s="1"/>
  <c r="D1909"/>
  <c r="F1909"/>
  <c r="G1909" s="1"/>
  <c r="A1910"/>
  <c r="B1910" s="1"/>
  <c r="D1910"/>
  <c r="F1910"/>
  <c r="G1910" s="1"/>
  <c r="A1898"/>
  <c r="B1898" s="1"/>
  <c r="D1898"/>
  <c r="F1898"/>
  <c r="G1898" s="1"/>
  <c r="A1899"/>
  <c r="B1899" s="1"/>
  <c r="D1899"/>
  <c r="F1899"/>
  <c r="G1899" s="1"/>
  <c r="A1900"/>
  <c r="B1900" s="1"/>
  <c r="D1900"/>
  <c r="F1900"/>
  <c r="G1900" s="1"/>
  <c r="A1872"/>
  <c r="B1872" s="1"/>
  <c r="D1872"/>
  <c r="F1872"/>
  <c r="G1872" s="1"/>
  <c r="A1873"/>
  <c r="B1873" s="1"/>
  <c r="D1873"/>
  <c r="F1873"/>
  <c r="G1873" s="1"/>
  <c r="A1874"/>
  <c r="B1874" s="1"/>
  <c r="D1874"/>
  <c r="F1874"/>
  <c r="G1874" s="1"/>
  <c r="A1875"/>
  <c r="B1875" s="1"/>
  <c r="D1875"/>
  <c r="F1875"/>
  <c r="G1875" s="1"/>
  <c r="A1876"/>
  <c r="B1876" s="1"/>
  <c r="D1876"/>
  <c r="F1876"/>
  <c r="G1876" s="1"/>
  <c r="A1877"/>
  <c r="B1877" s="1"/>
  <c r="D1877"/>
  <c r="F1877"/>
  <c r="G1877" s="1"/>
  <c r="A1878"/>
  <c r="B1878" s="1"/>
  <c r="D1878"/>
  <c r="F1878"/>
  <c r="G1878" s="1"/>
  <c r="A1848"/>
  <c r="B1848" s="1"/>
  <c r="D1848"/>
  <c r="F1848"/>
  <c r="G1848" s="1"/>
  <c r="A1849"/>
  <c r="B1849" s="1"/>
  <c r="D1849"/>
  <c r="F1849"/>
  <c r="G1849" s="1"/>
  <c r="A1838"/>
  <c r="B1838" s="1"/>
  <c r="D1838"/>
  <c r="F1838"/>
  <c r="G1838" s="1"/>
  <c r="A1839"/>
  <c r="B1839" s="1"/>
  <c r="D1839"/>
  <c r="F1839"/>
  <c r="G1839" s="1"/>
  <c r="A1840"/>
  <c r="B1840" s="1"/>
  <c r="D1840"/>
  <c r="F1840"/>
  <c r="G1840" s="1"/>
  <c r="A1812"/>
  <c r="B1812" s="1"/>
  <c r="D1812"/>
  <c r="F1812"/>
  <c r="G1812" s="1"/>
  <c r="A1813"/>
  <c r="B1813" s="1"/>
  <c r="D1813"/>
  <c r="F1813"/>
  <c r="G1813" s="1"/>
  <c r="A1814"/>
  <c r="B1814" s="1"/>
  <c r="D1814"/>
  <c r="F1814"/>
  <c r="G1814" s="1"/>
  <c r="A1815"/>
  <c r="B1815" s="1"/>
  <c r="D1815"/>
  <c r="F1815"/>
  <c r="G1815" s="1"/>
  <c r="A1816"/>
  <c r="B1816" s="1"/>
  <c r="D1816"/>
  <c r="F1816"/>
  <c r="G1816" s="1"/>
  <c r="A1817"/>
  <c r="B1817" s="1"/>
  <c r="D1817"/>
  <c r="F1817"/>
  <c r="G1817" s="1"/>
  <c r="A1818"/>
  <c r="B1818" s="1"/>
  <c r="D1818"/>
  <c r="F1818"/>
  <c r="G1818" s="1"/>
  <c r="A1819"/>
  <c r="B1819" s="1"/>
  <c r="D1819"/>
  <c r="F1819"/>
  <c r="G1819" s="1"/>
  <c r="A1820"/>
  <c r="B1820" s="1"/>
  <c r="D1820"/>
  <c r="F1820"/>
  <c r="G1820" s="1"/>
  <c r="A1821"/>
  <c r="B1821" s="1"/>
  <c r="D1821"/>
  <c r="F1821"/>
  <c r="G1821" s="1"/>
  <c r="A1822"/>
  <c r="B1822" s="1"/>
  <c r="D1822"/>
  <c r="F1822"/>
  <c r="G1822" s="1"/>
  <c r="A1823"/>
  <c r="B1823" s="1"/>
  <c r="D1823"/>
  <c r="F1823"/>
  <c r="G1823" s="1"/>
  <c r="A1824"/>
  <c r="B1824" s="1"/>
  <c r="D1824"/>
  <c r="F1824"/>
  <c r="G1824" s="1"/>
  <c r="A1825"/>
  <c r="B1825" s="1"/>
  <c r="D1825"/>
  <c r="F1825"/>
  <c r="G1825" s="1"/>
  <c r="A1826"/>
  <c r="B1826" s="1"/>
  <c r="D1826"/>
  <c r="F1826"/>
  <c r="G1826" s="1"/>
  <c r="A1827"/>
  <c r="B1827" s="1"/>
  <c r="D1827"/>
  <c r="F1827"/>
  <c r="G1827" s="1"/>
  <c r="A1828"/>
  <c r="B1828" s="1"/>
  <c r="D1828"/>
  <c r="F1828"/>
  <c r="G1828" s="1"/>
  <c r="A1829"/>
  <c r="B1829" s="1"/>
  <c r="D1829"/>
  <c r="F1829"/>
  <c r="G1829" s="1"/>
  <c r="A1788"/>
  <c r="B1788" s="1"/>
  <c r="D1788"/>
  <c r="F1788"/>
  <c r="G1788" s="1"/>
  <c r="A1778"/>
  <c r="B1778" s="1"/>
  <c r="D1778"/>
  <c r="F1778"/>
  <c r="G1778" s="1"/>
  <c r="A1779"/>
  <c r="B1779" s="1"/>
  <c r="D1779"/>
  <c r="F1779"/>
  <c r="G1779" s="1"/>
  <c r="A1780"/>
  <c r="B1780" s="1"/>
  <c r="D1780"/>
  <c r="F1780"/>
  <c r="G1780" s="1"/>
  <c r="A1752"/>
  <c r="B1752" s="1"/>
  <c r="D1752"/>
  <c r="F1752"/>
  <c r="G1752" s="1"/>
  <c r="A1753"/>
  <c r="B1753" s="1"/>
  <c r="D1753"/>
  <c r="F1753"/>
  <c r="G1753" s="1"/>
  <c r="A1727"/>
  <c r="B1727" s="1"/>
  <c r="D1727"/>
  <c r="G1727"/>
  <c r="A1728"/>
  <c r="B1728" s="1"/>
  <c r="D1728"/>
  <c r="G1728"/>
  <c r="A1717"/>
  <c r="B1717" s="1"/>
  <c r="D1717"/>
  <c r="F1717"/>
  <c r="G1717" s="1"/>
  <c r="A1718"/>
  <c r="B1718" s="1"/>
  <c r="D1718"/>
  <c r="F1718"/>
  <c r="G1718" s="1"/>
  <c r="A1692"/>
  <c r="B1692" s="1"/>
  <c r="D1692"/>
  <c r="F1692"/>
  <c r="G1692" s="1"/>
  <c r="A1693"/>
  <c r="B1693" s="1"/>
  <c r="D1693"/>
  <c r="F1693"/>
  <c r="G1693" s="1"/>
  <c r="A1668" l="1"/>
  <c r="B1668" s="1"/>
  <c r="D1668"/>
  <c r="F1668"/>
  <c r="G1668" s="1"/>
  <c r="A1669"/>
  <c r="B1669" s="1"/>
  <c r="D1669"/>
  <c r="F1669"/>
  <c r="G1669" s="1"/>
  <c r="A1670"/>
  <c r="B1670" s="1"/>
  <c r="D1670"/>
  <c r="F1670"/>
  <c r="G1670" s="1"/>
  <c r="A1671"/>
  <c r="B1671" s="1"/>
  <c r="D1671"/>
  <c r="F1671"/>
  <c r="G1671" s="1"/>
  <c r="A1658"/>
  <c r="B1658" s="1"/>
  <c r="D1658"/>
  <c r="F1658"/>
  <c r="G1658" s="1"/>
  <c r="A1659"/>
  <c r="B1659" s="1"/>
  <c r="D1659"/>
  <c r="F1659"/>
  <c r="G1659" s="1"/>
  <c r="A1632"/>
  <c r="B1632" s="1"/>
  <c r="A1633"/>
  <c r="B1633" s="1"/>
  <c r="A1634"/>
  <c r="B1634" s="1"/>
  <c r="A1635"/>
  <c r="B1635" s="1"/>
  <c r="A1636"/>
  <c r="B1636" s="1"/>
  <c r="A1608"/>
  <c r="B1608" s="1"/>
  <c r="D1608"/>
  <c r="F1608"/>
  <c r="G1608" s="1"/>
  <c r="A1609"/>
  <c r="B1609" s="1"/>
  <c r="D1609"/>
  <c r="F1609"/>
  <c r="G1609" s="1"/>
  <c r="A1610"/>
  <c r="B1610" s="1"/>
  <c r="D1610"/>
  <c r="F1610"/>
  <c r="G1610" s="1"/>
  <c r="A1598"/>
  <c r="B1598" s="1"/>
  <c r="D1598"/>
  <c r="F1598"/>
  <c r="G1598" s="1"/>
  <c r="A1599"/>
  <c r="B1599" s="1"/>
  <c r="D1599"/>
  <c r="F1599"/>
  <c r="G1599" s="1"/>
  <c r="A1572"/>
  <c r="B1572" s="1"/>
  <c r="D1572"/>
  <c r="F1572"/>
  <c r="G1572" s="1"/>
  <c r="A1573"/>
  <c r="B1573" s="1"/>
  <c r="D1573"/>
  <c r="F1573"/>
  <c r="G1573" s="1"/>
  <c r="A1574"/>
  <c r="B1574" s="1"/>
  <c r="D1574"/>
  <c r="F1574"/>
  <c r="G1574" s="1"/>
  <c r="A1575"/>
  <c r="B1575" s="1"/>
  <c r="D1575"/>
  <c r="F1575"/>
  <c r="G1575" s="1"/>
  <c r="A1576"/>
  <c r="B1576" s="1"/>
  <c r="D1576"/>
  <c r="F1576"/>
  <c r="G1576" s="1"/>
  <c r="A1577"/>
  <c r="B1577" s="1"/>
  <c r="D1577"/>
  <c r="F1577"/>
  <c r="G1577" s="1"/>
  <c r="A1578"/>
  <c r="B1578" s="1"/>
  <c r="D1578"/>
  <c r="F1578"/>
  <c r="G1578" s="1"/>
  <c r="A1548"/>
  <c r="B1548" s="1"/>
  <c r="D1548"/>
  <c r="F1548"/>
  <c r="G1548" s="1"/>
  <c r="A1549"/>
  <c r="B1549" s="1"/>
  <c r="D1549"/>
  <c r="F1549"/>
  <c r="G1549" s="1"/>
  <c r="A1550"/>
  <c r="B1550" s="1"/>
  <c r="D1550"/>
  <c r="F1550"/>
  <c r="G1550" s="1"/>
  <c r="A1538"/>
  <c r="B1538" s="1"/>
  <c r="D1538"/>
  <c r="F1538"/>
  <c r="G1538" s="1"/>
  <c r="A1539"/>
  <c r="B1539" s="1"/>
  <c r="D1539"/>
  <c r="F1539"/>
  <c r="G1539" s="1"/>
  <c r="A1540"/>
  <c r="B1540" s="1"/>
  <c r="D1540"/>
  <c r="F1540"/>
  <c r="G1540" s="1"/>
  <c r="A1512"/>
  <c r="B1512" s="1"/>
  <c r="D1512"/>
  <c r="F1512"/>
  <c r="G1512" s="1"/>
  <c r="A1513"/>
  <c r="B1513" s="1"/>
  <c r="D1513"/>
  <c r="F1513"/>
  <c r="G1513" s="1"/>
  <c r="A1514"/>
  <c r="B1514" s="1"/>
  <c r="D1514"/>
  <c r="F1514"/>
  <c r="G1514" s="1"/>
  <c r="A1515"/>
  <c r="B1515" s="1"/>
  <c r="D1515"/>
  <c r="F1515"/>
  <c r="G1515" s="1"/>
  <c r="A1516"/>
  <c r="B1516" s="1"/>
  <c r="D1516"/>
  <c r="F1516"/>
  <c r="G1516" s="1"/>
  <c r="A1517"/>
  <c r="B1517" s="1"/>
  <c r="D1517"/>
  <c r="F1517"/>
  <c r="G1517" s="1"/>
  <c r="A1518"/>
  <c r="B1518" s="1"/>
  <c r="D1518"/>
  <c r="F1518"/>
  <c r="G1518" s="1"/>
  <c r="A1519"/>
  <c r="B1519" s="1"/>
  <c r="D1519"/>
  <c r="F1519"/>
  <c r="G1519" s="1"/>
  <c r="A1488"/>
  <c r="B1488" s="1"/>
  <c r="D1488"/>
  <c r="F1488"/>
  <c r="G1488" s="1"/>
  <c r="A1489"/>
  <c r="B1489" s="1"/>
  <c r="D1489"/>
  <c r="F1489"/>
  <c r="G1489" s="1"/>
  <c r="A1490"/>
  <c r="B1490" s="1"/>
  <c r="D1490"/>
  <c r="F1490"/>
  <c r="G1490" s="1"/>
  <c r="A1478"/>
  <c r="B1478" s="1"/>
  <c r="D1478"/>
  <c r="F1478"/>
  <c r="G1478" s="1"/>
  <c r="A1479"/>
  <c r="B1479" s="1"/>
  <c r="D1479"/>
  <c r="F1479"/>
  <c r="G1479" s="1"/>
  <c r="A1452"/>
  <c r="B1452" s="1"/>
  <c r="D1452"/>
  <c r="F1452"/>
  <c r="G1452" s="1"/>
  <c r="A1453"/>
  <c r="B1453" s="1"/>
  <c r="D1453"/>
  <c r="F1453"/>
  <c r="G1453" s="1"/>
  <c r="A1454"/>
  <c r="B1454" s="1"/>
  <c r="D1454"/>
  <c r="F1454"/>
  <c r="G1454" s="1"/>
  <c r="A1455"/>
  <c r="B1455" s="1"/>
  <c r="D1455"/>
  <c r="F1455"/>
  <c r="G1455" s="1"/>
  <c r="A1456"/>
  <c r="B1456" s="1"/>
  <c r="D1456"/>
  <c r="F1456"/>
  <c r="G1456" s="1"/>
  <c r="A1428"/>
  <c r="B1428" s="1"/>
  <c r="D1428"/>
  <c r="F1428"/>
  <c r="G1428" s="1"/>
  <c r="A1429"/>
  <c r="B1429" s="1"/>
  <c r="D1429"/>
  <c r="F1429"/>
  <c r="G1429" s="1"/>
  <c r="A1418"/>
  <c r="B1418" s="1"/>
  <c r="D1418"/>
  <c r="F1418"/>
  <c r="G1418" s="1"/>
  <c r="A1419"/>
  <c r="B1419" s="1"/>
  <c r="D1419"/>
  <c r="F1419"/>
  <c r="G1419" s="1"/>
  <c r="A1392"/>
  <c r="B1392" s="1"/>
  <c r="D1392"/>
  <c r="F1392"/>
  <c r="G1392" s="1"/>
  <c r="A1393"/>
  <c r="B1393" s="1"/>
  <c r="D1393"/>
  <c r="F1393"/>
  <c r="G1393" s="1"/>
  <c r="A1394"/>
  <c r="B1394" s="1"/>
  <c r="D1394"/>
  <c r="F1394"/>
  <c r="G1394" s="1"/>
  <c r="A1395"/>
  <c r="B1395" s="1"/>
  <c r="D1395"/>
  <c r="F1395"/>
  <c r="G1395" s="1"/>
  <c r="A1396"/>
  <c r="B1396" s="1"/>
  <c r="D1396"/>
  <c r="F1396"/>
  <c r="G1396" s="1"/>
  <c r="A1397"/>
  <c r="B1397" s="1"/>
  <c r="D1397"/>
  <c r="F1397"/>
  <c r="G1397" s="1"/>
  <c r="A1398"/>
  <c r="B1398" s="1"/>
  <c r="D1398"/>
  <c r="F1398"/>
  <c r="G1398" s="1"/>
  <c r="A1399"/>
  <c r="B1399" s="1"/>
  <c r="D1399"/>
  <c r="F1399"/>
  <c r="G1399" s="1"/>
  <c r="A1369"/>
  <c r="B1369" s="1"/>
  <c r="D1369"/>
  <c r="F1369"/>
  <c r="G1369" s="1"/>
  <c r="A1370"/>
  <c r="B1370" s="1"/>
  <c r="D1370"/>
  <c r="F1370"/>
  <c r="G1370" s="1"/>
  <c r="A1371"/>
  <c r="B1371" s="1"/>
  <c r="D1371"/>
  <c r="F1371"/>
  <c r="G1371" s="1"/>
  <c r="A1359"/>
  <c r="B1359" s="1"/>
  <c r="D1359"/>
  <c r="F1359"/>
  <c r="G1359" s="1"/>
  <c r="A1360"/>
  <c r="B1360" s="1"/>
  <c r="D1360"/>
  <c r="F1360"/>
  <c r="G1360" s="1"/>
  <c r="A1361"/>
  <c r="B1361" s="1"/>
  <c r="D1361"/>
  <c r="F1361"/>
  <c r="G1361" s="1"/>
  <c r="A1362"/>
  <c r="B1362" s="1"/>
  <c r="D1362"/>
  <c r="F1362"/>
  <c r="G1362" s="1"/>
  <c r="A1332"/>
  <c r="B1332" s="1"/>
  <c r="D1332"/>
  <c r="F1332"/>
  <c r="G1332" s="1"/>
  <c r="A1333"/>
  <c r="B1333" s="1"/>
  <c r="D1333"/>
  <c r="F1333"/>
  <c r="G1333" s="1"/>
  <c r="A1334"/>
  <c r="B1334" s="1"/>
  <c r="D1334"/>
  <c r="F1334"/>
  <c r="G1334" s="1"/>
  <c r="A1335"/>
  <c r="B1335" s="1"/>
  <c r="D1335"/>
  <c r="F1335"/>
  <c r="G1335" s="1"/>
  <c r="A1336"/>
  <c r="B1336" s="1"/>
  <c r="D1336"/>
  <c r="F1336"/>
  <c r="G1336" s="1"/>
  <c r="A1337"/>
  <c r="B1337" s="1"/>
  <c r="D1337"/>
  <c r="F1337"/>
  <c r="G1337" s="1"/>
  <c r="A1338"/>
  <c r="B1338" s="1"/>
  <c r="D1338"/>
  <c r="F1338"/>
  <c r="G1338" s="1"/>
  <c r="A1339"/>
  <c r="B1339" s="1"/>
  <c r="D1339"/>
  <c r="F1339"/>
  <c r="G1339" s="1"/>
  <c r="A1340"/>
  <c r="B1340" s="1"/>
  <c r="D1340"/>
  <c r="F1340"/>
  <c r="G1340" s="1"/>
  <c r="A1341"/>
  <c r="B1341" s="1"/>
  <c r="D1341"/>
  <c r="F1341"/>
  <c r="G1341" s="1"/>
  <c r="A1342"/>
  <c r="B1342" s="1"/>
  <c r="D1342"/>
  <c r="F1342"/>
  <c r="G1342" s="1"/>
  <c r="A1343"/>
  <c r="B1343" s="1"/>
  <c r="D1343"/>
  <c r="F1343"/>
  <c r="G1343" s="1"/>
  <c r="A1308"/>
  <c r="B1308" s="1"/>
  <c r="D1308"/>
  <c r="F1308"/>
  <c r="G1308" s="1"/>
  <c r="A1309"/>
  <c r="B1309" s="1"/>
  <c r="D1309"/>
  <c r="F1309"/>
  <c r="G1309" s="1"/>
  <c r="A1310"/>
  <c r="B1310" s="1"/>
  <c r="D1310"/>
  <c r="F1310"/>
  <c r="G1310" s="1"/>
  <c r="A1298"/>
  <c r="B1298" s="1"/>
  <c r="D1298"/>
  <c r="F1298"/>
  <c r="G1298" s="1"/>
  <c r="A1299"/>
  <c r="B1299" s="1"/>
  <c r="D1299"/>
  <c r="F1299"/>
  <c r="G1299" s="1"/>
  <c r="A1272"/>
  <c r="B1272" s="1"/>
  <c r="D1272"/>
  <c r="F1272"/>
  <c r="G1272" s="1"/>
  <c r="A1273"/>
  <c r="B1273" s="1"/>
  <c r="D1273"/>
  <c r="F1273"/>
  <c r="G1273" s="1"/>
  <c r="A1274"/>
  <c r="B1274" s="1"/>
  <c r="D1274"/>
  <c r="F1274"/>
  <c r="G1274" s="1"/>
  <c r="A1275"/>
  <c r="B1275" s="1"/>
  <c r="D1275"/>
  <c r="F1275"/>
  <c r="G1275" s="1"/>
  <c r="A1276"/>
  <c r="B1276" s="1"/>
  <c r="D1276"/>
  <c r="F1276"/>
  <c r="G1276" s="1"/>
  <c r="B1248"/>
  <c r="F1248"/>
  <c r="G1248" s="1"/>
  <c r="B1249"/>
  <c r="F1249"/>
  <c r="G1249" s="1"/>
  <c r="B1250"/>
  <c r="F1250"/>
  <c r="G1250" s="1"/>
  <c r="B1251"/>
  <c r="F1251"/>
  <c r="G1251" s="1"/>
  <c r="A1238"/>
  <c r="B1238" s="1"/>
  <c r="D1238"/>
  <c r="F1238"/>
  <c r="G1238" s="1"/>
  <c r="A1239"/>
  <c r="B1239" s="1"/>
  <c r="D1239"/>
  <c r="F1239"/>
  <c r="G1239" s="1"/>
  <c r="A1240"/>
  <c r="B1240" s="1"/>
  <c r="D1240"/>
  <c r="F1240"/>
  <c r="G1240" s="1"/>
  <c r="A1241"/>
  <c r="B1241" s="1"/>
  <c r="D1241"/>
  <c r="F1241"/>
  <c r="G1241" s="1"/>
  <c r="A1212"/>
  <c r="B1212" s="1"/>
  <c r="D1212"/>
  <c r="F1212"/>
  <c r="G1212" s="1"/>
  <c r="A1213"/>
  <c r="B1213" s="1"/>
  <c r="D1213"/>
  <c r="F1213"/>
  <c r="G1213" s="1"/>
  <c r="A1214"/>
  <c r="B1214" s="1"/>
  <c r="D1214"/>
  <c r="F1214"/>
  <c r="G1214" s="1"/>
  <c r="A1215"/>
  <c r="B1215" s="1"/>
  <c r="D1215"/>
  <c r="F1215"/>
  <c r="G1215" s="1"/>
  <c r="A1188"/>
  <c r="B1188" s="1"/>
  <c r="D1188"/>
  <c r="F1188"/>
  <c r="G1188" s="1"/>
  <c r="A1189"/>
  <c r="B1189" s="1"/>
  <c r="D1189"/>
  <c r="F1189"/>
  <c r="G1189" s="1"/>
  <c r="A1190"/>
  <c r="B1190" s="1"/>
  <c r="D1190"/>
  <c r="F1190"/>
  <c r="G1190" s="1"/>
  <c r="A1191"/>
  <c r="B1191" s="1"/>
  <c r="D1191"/>
  <c r="F1191"/>
  <c r="G1191" s="1"/>
  <c r="A1192"/>
  <c r="B1192" s="1"/>
  <c r="D1192"/>
  <c r="F1192"/>
  <c r="G1192" s="1"/>
  <c r="A1178"/>
  <c r="B1178" s="1"/>
  <c r="D1178"/>
  <c r="F1178"/>
  <c r="G1178" s="1"/>
  <c r="A1179"/>
  <c r="B1179" s="1"/>
  <c r="D1179"/>
  <c r="F1179"/>
  <c r="G1179" s="1"/>
  <c r="A1152"/>
  <c r="B1152" s="1"/>
  <c r="D1152"/>
  <c r="F1152"/>
  <c r="G1152" s="1"/>
  <c r="A1153"/>
  <c r="B1153" s="1"/>
  <c r="D1153"/>
  <c r="F1153"/>
  <c r="G1153" s="1"/>
  <c r="A1154"/>
  <c r="B1154" s="1"/>
  <c r="D1154"/>
  <c r="F1154"/>
  <c r="G1154" s="1"/>
  <c r="A1155"/>
  <c r="B1155" s="1"/>
  <c r="D1155"/>
  <c r="F1155"/>
  <c r="G1155" s="1"/>
  <c r="A1156"/>
  <c r="B1156" s="1"/>
  <c r="D1156"/>
  <c r="F1156"/>
  <c r="G1156" s="1"/>
  <c r="F1135"/>
  <c r="A1128"/>
  <c r="B1128" s="1"/>
  <c r="D1128"/>
  <c r="F1128"/>
  <c r="G1128" s="1"/>
  <c r="A1129"/>
  <c r="B1129" s="1"/>
  <c r="D1129"/>
  <c r="F1129"/>
  <c r="G1129" s="1"/>
  <c r="A1130"/>
  <c r="B1130" s="1"/>
  <c r="D1130"/>
  <c r="F1130"/>
  <c r="G1130" s="1"/>
  <c r="A1131"/>
  <c r="B1131" s="1"/>
  <c r="D1131"/>
  <c r="F1131"/>
  <c r="G1131" s="1"/>
  <c r="A1132"/>
  <c r="B1132" s="1"/>
  <c r="D1132"/>
  <c r="F1132"/>
  <c r="G1132" s="1"/>
  <c r="A1118"/>
  <c r="B1118" s="1"/>
  <c r="D1118"/>
  <c r="F1118"/>
  <c r="G1118" s="1"/>
  <c r="A1119"/>
  <c r="B1119" s="1"/>
  <c r="D1119"/>
  <c r="F1119"/>
  <c r="G1119" s="1"/>
  <c r="A1120"/>
  <c r="B1120" s="1"/>
  <c r="D1120"/>
  <c r="F1120"/>
  <c r="G1120" s="1"/>
  <c r="A1092"/>
  <c r="B1092" s="1"/>
  <c r="D1092"/>
  <c r="F1092"/>
  <c r="G1092" s="1"/>
  <c r="A1093"/>
  <c r="B1093" s="1"/>
  <c r="D1093"/>
  <c r="F1093"/>
  <c r="G1093" s="1"/>
  <c r="A1094"/>
  <c r="B1094" s="1"/>
  <c r="D1094"/>
  <c r="F1094"/>
  <c r="G1094" s="1"/>
  <c r="A1095"/>
  <c r="B1095" s="1"/>
  <c r="D1095"/>
  <c r="F1095"/>
  <c r="G1095" s="1"/>
  <c r="A1068"/>
  <c r="B1068" s="1"/>
  <c r="D1068"/>
  <c r="F1068"/>
  <c r="G1068" s="1"/>
  <c r="A1069"/>
  <c r="B1069" s="1"/>
  <c r="D1069"/>
  <c r="F1069"/>
  <c r="G1069" s="1"/>
  <c r="A1070"/>
  <c r="B1070" s="1"/>
  <c r="D1070"/>
  <c r="F1070"/>
  <c r="G1070" s="1"/>
  <c r="A1071"/>
  <c r="B1071" s="1"/>
  <c r="D1071"/>
  <c r="F1071"/>
  <c r="G1071" s="1"/>
  <c r="A1058"/>
  <c r="B1058" s="1"/>
  <c r="D1058"/>
  <c r="F1058"/>
  <c r="G1058" s="1"/>
  <c r="A1059"/>
  <c r="B1059" s="1"/>
  <c r="D1059"/>
  <c r="F1059"/>
  <c r="G1059" s="1"/>
  <c r="A1060"/>
  <c r="B1060" s="1"/>
  <c r="D1060"/>
  <c r="F1060"/>
  <c r="G1060" s="1"/>
  <c r="A1032"/>
  <c r="B1032" s="1"/>
  <c r="D1032"/>
  <c r="F1032"/>
  <c r="G1032" s="1"/>
  <c r="A1033"/>
  <c r="B1033" s="1"/>
  <c r="D1033"/>
  <c r="F1033"/>
  <c r="G1033" s="1"/>
  <c r="A1034"/>
  <c r="B1034" s="1"/>
  <c r="D1034"/>
  <c r="F1034"/>
  <c r="G1034" s="1"/>
  <c r="F1013"/>
  <c r="A1008"/>
  <c r="B1008" s="1"/>
  <c r="D1008"/>
  <c r="F1008"/>
  <c r="G1008" s="1"/>
  <c r="A1009"/>
  <c r="B1009" s="1"/>
  <c r="D1009"/>
  <c r="F1009"/>
  <c r="G1009" s="1"/>
  <c r="A1010"/>
  <c r="B1010" s="1"/>
  <c r="D1010"/>
  <c r="F1010"/>
  <c r="G1010" s="1"/>
  <c r="A998"/>
  <c r="B998" s="1"/>
  <c r="D998"/>
  <c r="F998"/>
  <c r="G998" s="1"/>
  <c r="A999"/>
  <c r="B999" s="1"/>
  <c r="D999"/>
  <c r="F999"/>
  <c r="G999" s="1"/>
  <c r="A972"/>
  <c r="B972" s="1"/>
  <c r="D972"/>
  <c r="F972"/>
  <c r="G972" s="1"/>
  <c r="A973"/>
  <c r="B973" s="1"/>
  <c r="D973"/>
  <c r="F973"/>
  <c r="G973" s="1"/>
  <c r="A974"/>
  <c r="B974" s="1"/>
  <c r="D974"/>
  <c r="F974"/>
  <c r="G974" s="1"/>
  <c r="A975"/>
  <c r="B975" s="1"/>
  <c r="D975"/>
  <c r="F975"/>
  <c r="G975" s="1"/>
  <c r="A976"/>
  <c r="B976" s="1"/>
  <c r="D976"/>
  <c r="F976"/>
  <c r="G976" s="1"/>
  <c r="A977"/>
  <c r="B977" s="1"/>
  <c r="D977"/>
  <c r="F977"/>
  <c r="G977" s="1"/>
  <c r="A978"/>
  <c r="B978" s="1"/>
  <c r="D978"/>
  <c r="F978"/>
  <c r="G978" s="1"/>
  <c r="A979"/>
  <c r="B979" s="1"/>
  <c r="D979"/>
  <c r="F979"/>
  <c r="G979" s="1"/>
  <c r="A980"/>
  <c r="B980" s="1"/>
  <c r="D980"/>
  <c r="F980"/>
  <c r="G980" s="1"/>
  <c r="A981"/>
  <c r="B981" s="1"/>
  <c r="D981"/>
  <c r="F981"/>
  <c r="G981" s="1"/>
  <c r="A948"/>
  <c r="B948" s="1"/>
  <c r="D948"/>
  <c r="F948"/>
  <c r="G948" s="1"/>
  <c r="A949"/>
  <c r="B949" s="1"/>
  <c r="D949"/>
  <c r="F949"/>
  <c r="G949" s="1"/>
  <c r="A950"/>
  <c r="B950" s="1"/>
  <c r="D950"/>
  <c r="F950"/>
  <c r="G950" s="1"/>
  <c r="A951"/>
  <c r="B951" s="1"/>
  <c r="D951"/>
  <c r="F951"/>
  <c r="G951" s="1"/>
  <c r="A938"/>
  <c r="B938" s="1"/>
  <c r="D938"/>
  <c r="F938"/>
  <c r="G938" s="1"/>
  <c r="A939"/>
  <c r="B939" s="1"/>
  <c r="D939"/>
  <c r="F939"/>
  <c r="G939" s="1"/>
  <c r="A940"/>
  <c r="B940" s="1"/>
  <c r="D940"/>
  <c r="F940"/>
  <c r="G940" s="1"/>
  <c r="A912"/>
  <c r="B912" s="1"/>
  <c r="D912"/>
  <c r="F912"/>
  <c r="G912" s="1"/>
  <c r="A913"/>
  <c r="B913" s="1"/>
  <c r="D913"/>
  <c r="F913"/>
  <c r="G913" s="1"/>
  <c r="A914"/>
  <c r="B914" s="1"/>
  <c r="D914"/>
  <c r="F914"/>
  <c r="G914" s="1"/>
  <c r="A915"/>
  <c r="B915" s="1"/>
  <c r="D915"/>
  <c r="F915"/>
  <c r="G915" s="1"/>
  <c r="B888"/>
  <c r="D888"/>
  <c r="F888"/>
  <c r="G888" s="1"/>
  <c r="A889"/>
  <c r="B889" s="1"/>
  <c r="D889"/>
  <c r="F889"/>
  <c r="G889" s="1"/>
  <c r="A890"/>
  <c r="B890" s="1"/>
  <c r="D890"/>
  <c r="F890"/>
  <c r="G890" s="1"/>
  <c r="A878"/>
  <c r="B878" s="1"/>
  <c r="D878"/>
  <c r="F878"/>
  <c r="G878" s="1"/>
  <c r="A879"/>
  <c r="B879" s="1"/>
  <c r="D879"/>
  <c r="F879"/>
  <c r="G879" s="1"/>
  <c r="A880"/>
  <c r="B880" s="1"/>
  <c r="D880"/>
  <c r="F880"/>
  <c r="G880" s="1"/>
  <c r="A852"/>
  <c r="B852" s="1"/>
  <c r="D852"/>
  <c r="F852"/>
  <c r="G852" s="1"/>
  <c r="A853"/>
  <c r="B853" s="1"/>
  <c r="D853"/>
  <c r="F853"/>
  <c r="G853" s="1"/>
  <c r="A854"/>
  <c r="B854" s="1"/>
  <c r="D854"/>
  <c r="F854"/>
  <c r="G854" s="1"/>
  <c r="A828"/>
  <c r="B828" s="1"/>
  <c r="D828"/>
  <c r="F828"/>
  <c r="G828" s="1"/>
  <c r="A829"/>
  <c r="B829" s="1"/>
  <c r="D829"/>
  <c r="F829"/>
  <c r="G829" s="1"/>
  <c r="A830"/>
  <c r="B830" s="1"/>
  <c r="D830"/>
  <c r="F830"/>
  <c r="G830" s="1"/>
  <c r="A831"/>
  <c r="B831" s="1"/>
  <c r="D831"/>
  <c r="F831"/>
  <c r="G831" s="1"/>
  <c r="A818"/>
  <c r="B818" s="1"/>
  <c r="D818"/>
  <c r="F818"/>
  <c r="G818" s="1"/>
  <c r="A819"/>
  <c r="B819" s="1"/>
  <c r="D819"/>
  <c r="F819"/>
  <c r="G819" s="1"/>
  <c r="A820"/>
  <c r="B820" s="1"/>
  <c r="D820"/>
  <c r="F820"/>
  <c r="G820" s="1"/>
  <c r="A792"/>
  <c r="B792" s="1"/>
  <c r="D792"/>
  <c r="F792"/>
  <c r="G792" s="1"/>
  <c r="A793"/>
  <c r="B793" s="1"/>
  <c r="D793"/>
  <c r="F793"/>
  <c r="G793" s="1"/>
  <c r="A794"/>
  <c r="B794" s="1"/>
  <c r="D794"/>
  <c r="F794"/>
  <c r="G794" s="1"/>
  <c r="A795"/>
  <c r="B795" s="1"/>
  <c r="D795"/>
  <c r="F795"/>
  <c r="G795" s="1"/>
  <c r="A796"/>
  <c r="B796" s="1"/>
  <c r="D796"/>
  <c r="F796"/>
  <c r="G796" s="1"/>
  <c r="A797"/>
  <c r="B797" s="1"/>
  <c r="D797"/>
  <c r="F797"/>
  <c r="G797" s="1"/>
  <c r="A798"/>
  <c r="B798" s="1"/>
  <c r="D798"/>
  <c r="F798"/>
  <c r="G798" s="1"/>
  <c r="A799"/>
  <c r="B799" s="1"/>
  <c r="D799"/>
  <c r="F799"/>
  <c r="G799" s="1"/>
  <c r="A800"/>
  <c r="B800" s="1"/>
  <c r="D800"/>
  <c r="F800"/>
  <c r="G800" s="1"/>
  <c r="A768"/>
  <c r="B768" s="1"/>
  <c r="D768"/>
  <c r="F768"/>
  <c r="G768" s="1"/>
  <c r="A769"/>
  <c r="B769" s="1"/>
  <c r="D769"/>
  <c r="F769"/>
  <c r="G769" s="1"/>
  <c r="A758"/>
  <c r="B758" s="1"/>
  <c r="D758"/>
  <c r="F758"/>
  <c r="G758" s="1"/>
  <c r="A759"/>
  <c r="B759" s="1"/>
  <c r="D759"/>
  <c r="F759"/>
  <c r="G759" s="1"/>
  <c r="A760"/>
  <c r="B760" s="1"/>
  <c r="D760"/>
  <c r="F760"/>
  <c r="G760" s="1"/>
  <c r="A732"/>
  <c r="B732" s="1"/>
  <c r="D732"/>
  <c r="F732"/>
  <c r="G732" s="1"/>
  <c r="A733"/>
  <c r="B733" s="1"/>
  <c r="D733"/>
  <c r="F733"/>
  <c r="G733" s="1"/>
  <c r="A734"/>
  <c r="B734" s="1"/>
  <c r="D734"/>
  <c r="F734"/>
  <c r="G734" s="1"/>
  <c r="A735"/>
  <c r="B735" s="1"/>
  <c r="D735"/>
  <c r="F735"/>
  <c r="G735" s="1"/>
  <c r="A736"/>
  <c r="B736" s="1"/>
  <c r="D736"/>
  <c r="F736"/>
  <c r="G736" s="1"/>
  <c r="A737"/>
  <c r="B737" s="1"/>
  <c r="D737"/>
  <c r="F737"/>
  <c r="G737" s="1"/>
  <c r="A738"/>
  <c r="B738" s="1"/>
  <c r="D738"/>
  <c r="F738"/>
  <c r="G738" s="1"/>
  <c r="A708"/>
  <c r="B708" s="1"/>
  <c r="D708"/>
  <c r="F708"/>
  <c r="G708" s="1"/>
  <c r="A709"/>
  <c r="B709" s="1"/>
  <c r="D709"/>
  <c r="F709"/>
  <c r="G709" s="1"/>
  <c r="A710"/>
  <c r="B710" s="1"/>
  <c r="D710"/>
  <c r="F710"/>
  <c r="G710" s="1"/>
  <c r="A711"/>
  <c r="B711" s="1"/>
  <c r="D711"/>
  <c r="F711"/>
  <c r="G711" s="1"/>
  <c r="A698"/>
  <c r="B698" s="1"/>
  <c r="D698"/>
  <c r="F698"/>
  <c r="G698" s="1"/>
  <c r="A699"/>
  <c r="B699" s="1"/>
  <c r="D699"/>
  <c r="F699"/>
  <c r="G699" s="1"/>
  <c r="A672"/>
  <c r="B672" s="1"/>
  <c r="D672"/>
  <c r="F672"/>
  <c r="G672" s="1"/>
  <c r="A673"/>
  <c r="B673" s="1"/>
  <c r="D673"/>
  <c r="F673"/>
  <c r="G673" s="1"/>
  <c r="A674"/>
  <c r="B674" s="1"/>
  <c r="D674"/>
  <c r="F674"/>
  <c r="G674" s="1"/>
  <c r="A675"/>
  <c r="B675" s="1"/>
  <c r="D675"/>
  <c r="F675"/>
  <c r="G675" s="1"/>
  <c r="A676"/>
  <c r="B676" s="1"/>
  <c r="D676"/>
  <c r="F676"/>
  <c r="G676" s="1"/>
  <c r="A648"/>
  <c r="B648" s="1"/>
  <c r="D648"/>
  <c r="F648"/>
  <c r="G648" s="1"/>
  <c r="A649"/>
  <c r="B649" s="1"/>
  <c r="D649"/>
  <c r="F649"/>
  <c r="G649" s="1"/>
  <c r="A650"/>
  <c r="B650" s="1"/>
  <c r="D650"/>
  <c r="F650"/>
  <c r="G650" s="1"/>
  <c r="A651"/>
  <c r="B651" s="1"/>
  <c r="D651"/>
  <c r="F651"/>
  <c r="G651" s="1"/>
  <c r="A652"/>
  <c r="B652" s="1"/>
  <c r="D652"/>
  <c r="F652"/>
  <c r="G652" s="1"/>
  <c r="A638"/>
  <c r="B638" s="1"/>
  <c r="D638"/>
  <c r="F638"/>
  <c r="G638" s="1"/>
  <c r="A639"/>
  <c r="B639" s="1"/>
  <c r="D639"/>
  <c r="F639"/>
  <c r="G639" s="1"/>
  <c r="A612"/>
  <c r="B612" s="1"/>
  <c r="D612"/>
  <c r="F612"/>
  <c r="G612" s="1"/>
  <c r="A613"/>
  <c r="B613" s="1"/>
  <c r="D613"/>
  <c r="F613"/>
  <c r="G613" s="1"/>
  <c r="A614"/>
  <c r="B614" s="1"/>
  <c r="D614"/>
  <c r="F614"/>
  <c r="G614" s="1"/>
  <c r="A615"/>
  <c r="B615" s="1"/>
  <c r="D615"/>
  <c r="F615"/>
  <c r="G615" s="1"/>
  <c r="A616"/>
  <c r="B616" s="1"/>
  <c r="D616"/>
  <c r="F616"/>
  <c r="G616" s="1"/>
  <c r="A617"/>
  <c r="B617" s="1"/>
  <c r="D617"/>
  <c r="F617"/>
  <c r="G617" s="1"/>
  <c r="A588"/>
  <c r="B588" s="1"/>
  <c r="D588"/>
  <c r="F588"/>
  <c r="G588" s="1"/>
  <c r="A589"/>
  <c r="B589" s="1"/>
  <c r="D589"/>
  <c r="F589"/>
  <c r="G589" s="1"/>
  <c r="A590"/>
  <c r="B590" s="1"/>
  <c r="D590"/>
  <c r="F590"/>
  <c r="G590" s="1"/>
  <c r="A591"/>
  <c r="B591" s="1"/>
  <c r="D591"/>
  <c r="F591"/>
  <c r="G591" s="1"/>
  <c r="A592"/>
  <c r="B592" s="1"/>
  <c r="D592"/>
  <c r="F592"/>
  <c r="G592" s="1"/>
  <c r="A578"/>
  <c r="B578" s="1"/>
  <c r="D578"/>
  <c r="F578"/>
  <c r="G578" s="1"/>
  <c r="A579"/>
  <c r="B579" s="1"/>
  <c r="D579"/>
  <c r="F579"/>
  <c r="G579" s="1"/>
  <c r="A580"/>
  <c r="B580" s="1"/>
  <c r="D580"/>
  <c r="F580"/>
  <c r="G580" s="1"/>
  <c r="A552"/>
  <c r="B552" s="1"/>
  <c r="D552"/>
  <c r="F552"/>
  <c r="G552" s="1"/>
  <c r="A553"/>
  <c r="B553" s="1"/>
  <c r="D553"/>
  <c r="F553"/>
  <c r="G553" s="1"/>
  <c r="A554"/>
  <c r="B554" s="1"/>
  <c r="D554"/>
  <c r="F554"/>
  <c r="G554" s="1"/>
  <c r="A555"/>
  <c r="B555" s="1"/>
  <c r="D555"/>
  <c r="F555"/>
  <c r="G555" s="1"/>
  <c r="A556"/>
  <c r="B556" s="1"/>
  <c r="D556"/>
  <c r="F556"/>
  <c r="G556" s="1"/>
  <c r="A557"/>
  <c r="B557" s="1"/>
  <c r="D557"/>
  <c r="F557"/>
  <c r="G557" s="1"/>
  <c r="A528"/>
  <c r="B528" s="1"/>
  <c r="D528"/>
  <c r="F528"/>
  <c r="G528" s="1"/>
  <c r="A529"/>
  <c r="B529" s="1"/>
  <c r="D529"/>
  <c r="F529"/>
  <c r="G529" s="1"/>
  <c r="A530"/>
  <c r="B530" s="1"/>
  <c r="D530"/>
  <c r="F530"/>
  <c r="G530" s="1"/>
  <c r="A531"/>
  <c r="B531" s="1"/>
  <c r="D531"/>
  <c r="F531"/>
  <c r="G531" s="1"/>
  <c r="A518"/>
  <c r="B518" s="1"/>
  <c r="D518"/>
  <c r="F518"/>
  <c r="G518" s="1"/>
  <c r="A519"/>
  <c r="B519" s="1"/>
  <c r="D519"/>
  <c r="F519"/>
  <c r="G519" s="1"/>
  <c r="A520"/>
  <c r="B520" s="1"/>
  <c r="D520"/>
  <c r="F520"/>
  <c r="G520" s="1"/>
  <c r="A492"/>
  <c r="B492" s="1"/>
  <c r="D492"/>
  <c r="F492"/>
  <c r="G492" s="1"/>
  <c r="A493"/>
  <c r="B493" s="1"/>
  <c r="D493"/>
  <c r="F493"/>
  <c r="G493" s="1"/>
  <c r="A494"/>
  <c r="B494" s="1"/>
  <c r="D494"/>
  <c r="F494"/>
  <c r="G494" s="1"/>
  <c r="A495"/>
  <c r="B495" s="1"/>
  <c r="D495"/>
  <c r="F495"/>
  <c r="G495" s="1"/>
  <c r="A496"/>
  <c r="B496" s="1"/>
  <c r="D496"/>
  <c r="F496"/>
  <c r="G496" s="1"/>
  <c r="A497"/>
  <c r="B497" s="1"/>
  <c r="D497"/>
  <c r="F497"/>
  <c r="G497" s="1"/>
  <c r="A468"/>
  <c r="B468" s="1"/>
  <c r="D468"/>
  <c r="F468"/>
  <c r="G468" s="1"/>
  <c r="A469"/>
  <c r="B469" s="1"/>
  <c r="D469"/>
  <c r="F469"/>
  <c r="G469" s="1"/>
  <c r="A470"/>
  <c r="B470" s="1"/>
  <c r="D470"/>
  <c r="F470"/>
  <c r="G470" s="1"/>
  <c r="A458"/>
  <c r="B458" s="1"/>
  <c r="D458"/>
  <c r="F458"/>
  <c r="G458" s="1"/>
  <c r="A459"/>
  <c r="B459" s="1"/>
  <c r="D459"/>
  <c r="F459"/>
  <c r="G459" s="1"/>
  <c r="A460"/>
  <c r="B460" s="1"/>
  <c r="D460"/>
  <c r="F460"/>
  <c r="G460" s="1"/>
  <c r="A432"/>
  <c r="B432" s="1"/>
  <c r="D432"/>
  <c r="F432"/>
  <c r="G432" s="1"/>
  <c r="A433"/>
  <c r="B433" s="1"/>
  <c r="D433"/>
  <c r="F433"/>
  <c r="G433" s="1"/>
  <c r="A408"/>
  <c r="B408" s="1"/>
  <c r="D408"/>
  <c r="F408"/>
  <c r="G408" s="1"/>
  <c r="A409"/>
  <c r="B409" s="1"/>
  <c r="D409"/>
  <c r="F409"/>
  <c r="G409" s="1"/>
  <c r="A410"/>
  <c r="B410" s="1"/>
  <c r="D410"/>
  <c r="F410"/>
  <c r="G410" s="1"/>
  <c r="A398"/>
  <c r="B398" s="1"/>
  <c r="D398"/>
  <c r="F398"/>
  <c r="G398" s="1"/>
  <c r="A399"/>
  <c r="B399" s="1"/>
  <c r="D399"/>
  <c r="F399"/>
  <c r="G399" s="1"/>
  <c r="F375"/>
  <c r="G375" s="1"/>
  <c r="A372"/>
  <c r="B372" s="1"/>
  <c r="D372"/>
  <c r="F372"/>
  <c r="G372" s="1"/>
  <c r="A373"/>
  <c r="B373" s="1"/>
  <c r="D373"/>
  <c r="F373"/>
  <c r="G373" s="1"/>
  <c r="A374"/>
  <c r="B374" s="1"/>
  <c r="D374"/>
  <c r="F374"/>
  <c r="G374" s="1"/>
  <c r="A375"/>
  <c r="B375" s="1"/>
  <c r="D375"/>
  <c r="A376"/>
  <c r="B376" s="1"/>
  <c r="D376"/>
  <c r="F376"/>
  <c r="G376" s="1"/>
  <c r="A377"/>
  <c r="B377" s="1"/>
  <c r="D377"/>
  <c r="F377"/>
  <c r="G377" s="1"/>
  <c r="A378"/>
  <c r="B378" s="1"/>
  <c r="D378"/>
  <c r="F378"/>
  <c r="G378" s="1"/>
  <c r="A379"/>
  <c r="B379" s="1"/>
  <c r="D379"/>
  <c r="F379"/>
  <c r="G379" s="1"/>
  <c r="A380"/>
  <c r="B380" s="1"/>
  <c r="D380"/>
  <c r="F380"/>
  <c r="G380" s="1"/>
  <c r="A381"/>
  <c r="B381" s="1"/>
  <c r="D381"/>
  <c r="F381"/>
  <c r="G381" s="1"/>
  <c r="A382"/>
  <c r="B382" s="1"/>
  <c r="D382"/>
  <c r="F382"/>
  <c r="G382" s="1"/>
  <c r="A383"/>
  <c r="B383" s="1"/>
  <c r="D383"/>
  <c r="F383"/>
  <c r="G383" s="1"/>
  <c r="A348"/>
  <c r="B348" s="1"/>
  <c r="D348"/>
  <c r="F348"/>
  <c r="G348" s="1"/>
  <c r="A349"/>
  <c r="B349" s="1"/>
  <c r="D349"/>
  <c r="F349"/>
  <c r="G349" s="1"/>
  <c r="A338"/>
  <c r="B338" s="1"/>
  <c r="D338"/>
  <c r="F338"/>
  <c r="G338" s="1"/>
  <c r="A339"/>
  <c r="B339" s="1"/>
  <c r="D339"/>
  <c r="F339"/>
  <c r="G339" s="1"/>
  <c r="A312"/>
  <c r="B312" s="1"/>
  <c r="D312"/>
  <c r="F312"/>
  <c r="G312" s="1"/>
  <c r="A313"/>
  <c r="B313" s="1"/>
  <c r="D313"/>
  <c r="F313"/>
  <c r="G313" s="1"/>
  <c r="A314"/>
  <c r="B314" s="1"/>
  <c r="D314"/>
  <c r="F314"/>
  <c r="G314" s="1"/>
  <c r="A315"/>
  <c r="B315" s="1"/>
  <c r="D315"/>
  <c r="F315"/>
  <c r="G315" s="1"/>
  <c r="A316"/>
  <c r="B316" s="1"/>
  <c r="D316"/>
  <c r="F316"/>
  <c r="G316" s="1"/>
  <c r="A317"/>
  <c r="B317" s="1"/>
  <c r="D317"/>
  <c r="F317"/>
  <c r="G317" s="1"/>
  <c r="A318"/>
  <c r="B318" s="1"/>
  <c r="D318"/>
  <c r="F318"/>
  <c r="G318" s="1"/>
  <c r="A319"/>
  <c r="B319" s="1"/>
  <c r="D319"/>
  <c r="F319"/>
  <c r="G319" s="1"/>
  <c r="A320"/>
  <c r="B320" s="1"/>
  <c r="D320"/>
  <c r="F320"/>
  <c r="G320" s="1"/>
  <c r="A321"/>
  <c r="B321" s="1"/>
  <c r="D321"/>
  <c r="F321"/>
  <c r="G321" s="1"/>
  <c r="A322"/>
  <c r="B322" s="1"/>
  <c r="D322"/>
  <c r="F322"/>
  <c r="G322" s="1"/>
  <c r="A323"/>
  <c r="B323" s="1"/>
  <c r="D323"/>
  <c r="F323"/>
  <c r="G323" s="1"/>
  <c r="A288"/>
  <c r="B288" s="1"/>
  <c r="D288"/>
  <c r="F288"/>
  <c r="G288" s="1"/>
  <c r="A289"/>
  <c r="B289" s="1"/>
  <c r="D289"/>
  <c r="F289"/>
  <c r="G289" s="1"/>
  <c r="A278"/>
  <c r="B278" s="1"/>
  <c r="D278"/>
  <c r="F278"/>
  <c r="G278" s="1"/>
  <c r="A279"/>
  <c r="B279" s="1"/>
  <c r="D279"/>
  <c r="F279"/>
  <c r="G279" s="1"/>
  <c r="A280"/>
  <c r="B280" s="1"/>
  <c r="D280"/>
  <c r="F280"/>
  <c r="G280" s="1"/>
  <c r="A252"/>
  <c r="B252" s="1"/>
  <c r="D252"/>
  <c r="F252"/>
  <c r="G252" s="1"/>
  <c r="A253"/>
  <c r="B253" s="1"/>
  <c r="D253"/>
  <c r="F253"/>
  <c r="G253" s="1"/>
  <c r="A254"/>
  <c r="B254" s="1"/>
  <c r="D254"/>
  <c r="F254"/>
  <c r="G254" s="1"/>
  <c r="A255"/>
  <c r="B255" s="1"/>
  <c r="D255"/>
  <c r="F255"/>
  <c r="G255" s="1"/>
  <c r="A256"/>
  <c r="B256" s="1"/>
  <c r="D256"/>
  <c r="F256"/>
  <c r="G256" s="1"/>
  <c r="A257"/>
  <c r="B257" s="1"/>
  <c r="D257"/>
  <c r="F257"/>
  <c r="G257" s="1"/>
  <c r="A258"/>
  <c r="B258" s="1"/>
  <c r="D258"/>
  <c r="F258"/>
  <c r="G258" s="1"/>
  <c r="A259"/>
  <c r="B259" s="1"/>
  <c r="D259"/>
  <c r="F259"/>
  <c r="G259" s="1"/>
  <c r="A260"/>
  <c r="B260" s="1"/>
  <c r="D260"/>
  <c r="F260"/>
  <c r="G260" s="1"/>
  <c r="A261"/>
  <c r="B261" s="1"/>
  <c r="D261"/>
  <c r="F261"/>
  <c r="G261" s="1"/>
  <c r="A227"/>
  <c r="B227" s="1"/>
  <c r="D227"/>
  <c r="F227"/>
  <c r="G227" s="1"/>
  <c r="A228"/>
  <c r="B228" s="1"/>
  <c r="D228"/>
  <c r="F228"/>
  <c r="G228" s="1"/>
  <c r="A229"/>
  <c r="B229" s="1"/>
  <c r="D229"/>
  <c r="F229"/>
  <c r="G229" s="1"/>
  <c r="A230"/>
  <c r="B230" s="1"/>
  <c r="D230"/>
  <c r="F230"/>
  <c r="G230" s="1"/>
  <c r="A217"/>
  <c r="B217" s="1"/>
  <c r="D217"/>
  <c r="F217"/>
  <c r="G217" s="1"/>
  <c r="A218"/>
  <c r="B218" s="1"/>
  <c r="D218"/>
  <c r="F218"/>
  <c r="G218" s="1"/>
  <c r="A192"/>
  <c r="B192" s="1"/>
  <c r="D192"/>
  <c r="F192"/>
  <c r="G192" s="1"/>
  <c r="A193"/>
  <c r="B193" s="1"/>
  <c r="D193"/>
  <c r="F193"/>
  <c r="G193" s="1"/>
  <c r="A194"/>
  <c r="B194" s="1"/>
  <c r="D194"/>
  <c r="F194"/>
  <c r="G194" s="1"/>
  <c r="A195"/>
  <c r="B195" s="1"/>
  <c r="D195"/>
  <c r="F195"/>
  <c r="G195" s="1"/>
  <c r="A196"/>
  <c r="B196" s="1"/>
  <c r="D196"/>
  <c r="F196"/>
  <c r="G196" s="1"/>
  <c r="A197"/>
  <c r="B197" s="1"/>
  <c r="D197"/>
  <c r="F197"/>
  <c r="G197" s="1"/>
  <c r="A198"/>
  <c r="B198" s="1"/>
  <c r="D198"/>
  <c r="F198"/>
  <c r="G198" s="1"/>
  <c r="A199"/>
  <c r="B199" s="1"/>
  <c r="D199"/>
  <c r="F199"/>
  <c r="G199" s="1"/>
  <c r="A200"/>
  <c r="B200" s="1"/>
  <c r="D200"/>
  <c r="F200"/>
  <c r="G200" s="1"/>
  <c r="A168"/>
  <c r="B168" s="1"/>
  <c r="D168"/>
  <c r="F168"/>
  <c r="G168" s="1"/>
  <c r="A169"/>
  <c r="B169" s="1"/>
  <c r="D169"/>
  <c r="F169"/>
  <c r="G169" s="1"/>
  <c r="A170"/>
  <c r="B170" s="1"/>
  <c r="D170"/>
  <c r="F170"/>
  <c r="G170" s="1"/>
  <c r="A171"/>
  <c r="B171" s="1"/>
  <c r="D171"/>
  <c r="F171"/>
  <c r="G171" s="1"/>
  <c r="A172"/>
  <c r="B172" s="1"/>
  <c r="D172"/>
  <c r="F172"/>
  <c r="G172" s="1"/>
  <c r="A163"/>
  <c r="B163" s="1"/>
  <c r="D163"/>
  <c r="F163"/>
  <c r="G163" s="1"/>
  <c r="A164"/>
  <c r="B164" s="1"/>
  <c r="D164"/>
  <c r="F164"/>
  <c r="G164" s="1"/>
  <c r="A158"/>
  <c r="B158" s="1"/>
  <c r="D158"/>
  <c r="F158"/>
  <c r="G158" s="1"/>
  <c r="A159"/>
  <c r="B159" s="1"/>
  <c r="D159"/>
  <c r="F159"/>
  <c r="G159" s="1"/>
  <c r="A131"/>
  <c r="B131" s="1"/>
  <c r="D131"/>
  <c r="F131"/>
  <c r="G131" s="1"/>
  <c r="A132"/>
  <c r="B132" s="1"/>
  <c r="D132"/>
  <c r="F132"/>
  <c r="G132" s="1"/>
  <c r="A133"/>
  <c r="B133" s="1"/>
  <c r="D133"/>
  <c r="F133"/>
  <c r="G133" s="1"/>
  <c r="A134"/>
  <c r="B134" s="1"/>
  <c r="D134"/>
  <c r="F134"/>
  <c r="G134" s="1"/>
  <c r="A135"/>
  <c r="B135" s="1"/>
  <c r="D135"/>
  <c r="F135"/>
  <c r="G135" s="1"/>
  <c r="A136"/>
  <c r="B136" s="1"/>
  <c r="D136"/>
  <c r="F136"/>
  <c r="G136" s="1"/>
  <c r="A137"/>
  <c r="B137" s="1"/>
  <c r="D137"/>
  <c r="F137"/>
  <c r="G137" s="1"/>
  <c r="A138"/>
  <c r="B138" s="1"/>
  <c r="D138"/>
  <c r="F138"/>
  <c r="G138" s="1"/>
  <c r="A139"/>
  <c r="B139" s="1"/>
  <c r="D139"/>
  <c r="F139"/>
  <c r="G139" s="1"/>
  <c r="A107"/>
  <c r="B107" s="1"/>
  <c r="D107"/>
  <c r="F107"/>
  <c r="G107" s="1"/>
  <c r="A108"/>
  <c r="B108" s="1"/>
  <c r="D108"/>
  <c r="F108"/>
  <c r="G108" s="1"/>
  <c r="A109"/>
  <c r="B109" s="1"/>
  <c r="D109"/>
  <c r="F109"/>
  <c r="G109" s="1"/>
  <c r="A97"/>
  <c r="B97" s="1"/>
  <c r="D97"/>
  <c r="F97"/>
  <c r="G97" s="1"/>
  <c r="A98"/>
  <c r="B98" s="1"/>
  <c r="D98"/>
  <c r="F98"/>
  <c r="G98" s="1"/>
  <c r="A71"/>
  <c r="B71" s="1"/>
  <c r="D71"/>
  <c r="F71"/>
  <c r="G71" s="1"/>
  <c r="A72"/>
  <c r="B72" s="1"/>
  <c r="D72"/>
  <c r="F72"/>
  <c r="G72" s="1"/>
  <c r="A73"/>
  <c r="B73" s="1"/>
  <c r="D73"/>
  <c r="F73"/>
  <c r="G73" s="1"/>
  <c r="A74"/>
  <c r="B74" s="1"/>
  <c r="D74"/>
  <c r="F74"/>
  <c r="G74" s="1"/>
  <c r="A47"/>
  <c r="B47" s="1"/>
  <c r="D47"/>
  <c r="F47"/>
  <c r="G47" s="1"/>
  <c r="A48"/>
  <c r="B48" s="1"/>
  <c r="D48"/>
  <c r="F48"/>
  <c r="G48" s="1"/>
  <c r="A49"/>
  <c r="B49" s="1"/>
  <c r="D49"/>
  <c r="F49"/>
  <c r="G49" s="1"/>
  <c r="A50"/>
  <c r="B50" s="1"/>
  <c r="D50"/>
  <c r="F50"/>
  <c r="G50" s="1"/>
  <c r="A51"/>
  <c r="B51" s="1"/>
  <c r="D51"/>
  <c r="F51"/>
  <c r="G51" s="1"/>
  <c r="A52"/>
  <c r="B52" s="1"/>
  <c r="D52"/>
  <c r="F52"/>
  <c r="G52" s="1"/>
  <c r="A37"/>
  <c r="B37" s="1"/>
  <c r="D37"/>
  <c r="F37"/>
  <c r="G37" s="1"/>
  <c r="A38"/>
  <c r="B38" s="1"/>
  <c r="D38"/>
  <c r="F38"/>
  <c r="G38" s="1"/>
  <c r="A39"/>
  <c r="B39" s="1"/>
  <c r="D39"/>
  <c r="F39"/>
  <c r="G39" s="1"/>
  <c r="A40"/>
  <c r="B40" s="1"/>
  <c r="D40"/>
  <c r="F40"/>
  <c r="G40" s="1"/>
  <c r="A41"/>
  <c r="B41" s="1"/>
  <c r="D41"/>
  <c r="F41"/>
  <c r="G41" s="1"/>
  <c r="A42"/>
  <c r="B42" s="1"/>
  <c r="D42"/>
  <c r="F42"/>
  <c r="G42" s="1"/>
  <c r="A79" i="2" l="1"/>
  <c r="E79" s="1"/>
  <c r="A80"/>
  <c r="E80" s="1"/>
  <c r="A81"/>
  <c r="E81" s="1"/>
  <c r="A82"/>
  <c r="E82" s="1"/>
  <c r="A83"/>
  <c r="E83" s="1"/>
  <c r="A84"/>
  <c r="E84" s="1"/>
  <c r="A85"/>
  <c r="E85" s="1"/>
  <c r="A86"/>
  <c r="E86" s="1"/>
  <c r="A87"/>
  <c r="E87" s="1"/>
  <c r="A88"/>
  <c r="E88" s="1"/>
  <c r="A89"/>
  <c r="E89" s="1"/>
  <c r="A90"/>
  <c r="E90" s="1"/>
  <c r="A91"/>
  <c r="E91" s="1"/>
  <c r="A92"/>
  <c r="E92" s="1"/>
  <c r="A93"/>
  <c r="A94"/>
  <c r="A95"/>
  <c r="E95" s="1"/>
  <c r="A96"/>
  <c r="E96" s="1"/>
  <c r="A97"/>
  <c r="E97" s="1"/>
  <c r="A98"/>
  <c r="E98" s="1"/>
  <c r="A99"/>
  <c r="E99" s="1"/>
  <c r="A100"/>
  <c r="E100" s="1"/>
  <c r="A101"/>
  <c r="E101" s="1"/>
  <c r="A102"/>
  <c r="E102" s="1"/>
  <c r="A103"/>
  <c r="E103" s="1"/>
  <c r="Q93" l="1"/>
  <c r="P93" s="1"/>
  <c r="E93"/>
  <c r="Q94"/>
  <c r="P94" s="1"/>
  <c r="E94"/>
  <c r="Q101"/>
  <c r="P101" s="1"/>
  <c r="Q102"/>
  <c r="P102" s="1"/>
  <c r="Q103"/>
  <c r="P103" s="1"/>
  <c r="Q99"/>
  <c r="P99" s="1"/>
  <c r="Q95"/>
  <c r="P95" s="1"/>
  <c r="Q97"/>
  <c r="P97" s="1"/>
  <c r="Q98"/>
  <c r="P98" s="1"/>
  <c r="Q100"/>
  <c r="P100" s="1"/>
  <c r="Q96"/>
  <c r="P96" s="1"/>
  <c r="A3517" i="25"/>
  <c r="D3517"/>
  <c r="F3517"/>
  <c r="G3517" s="1"/>
  <c r="F2080" l="1"/>
  <c r="F2081"/>
  <c r="F2082"/>
  <c r="F110" l="1"/>
  <c r="F112"/>
  <c r="F113"/>
  <c r="F17"/>
  <c r="D17"/>
  <c r="G3758"/>
  <c r="G3759"/>
  <c r="A140"/>
  <c r="D140"/>
  <c r="A141"/>
  <c r="D141"/>
  <c r="A142"/>
  <c r="D142"/>
  <c r="A143"/>
  <c r="D143"/>
  <c r="A144"/>
  <c r="D144"/>
  <c r="A145"/>
  <c r="D145"/>
  <c r="A146"/>
  <c r="D146"/>
  <c r="A147"/>
  <c r="D147"/>
  <c r="A148"/>
  <c r="D148"/>
  <c r="A149"/>
  <c r="D149"/>
  <c r="A150"/>
  <c r="D150"/>
  <c r="A151"/>
  <c r="D151"/>
  <c r="A152"/>
  <c r="D152"/>
  <c r="D3760" l="1"/>
  <c r="O22" i="9"/>
  <c r="O56" l="1"/>
  <c r="O19"/>
  <c r="O20"/>
  <c r="O21"/>
  <c r="O23"/>
  <c r="O24"/>
  <c r="O25"/>
  <c r="O26"/>
  <c r="O27"/>
  <c r="O28"/>
  <c r="O29"/>
  <c r="O30"/>
  <c r="O31"/>
  <c r="O32"/>
  <c r="O33"/>
  <c r="O34"/>
  <c r="O35"/>
  <c r="O36"/>
  <c r="O37"/>
  <c r="O38"/>
  <c r="O39"/>
  <c r="O40"/>
  <c r="O41"/>
  <c r="O42"/>
  <c r="O43"/>
  <c r="O44"/>
  <c r="O45"/>
  <c r="O46"/>
  <c r="O47"/>
  <c r="O48"/>
  <c r="O49"/>
  <c r="O50"/>
  <c r="O51"/>
  <c r="O52"/>
  <c r="O53"/>
  <c r="O54"/>
  <c r="O55"/>
  <c r="O58"/>
  <c r="O59"/>
  <c r="O60"/>
  <c r="O61"/>
  <c r="O62"/>
  <c r="O63"/>
  <c r="O64"/>
  <c r="O65"/>
  <c r="O66"/>
  <c r="O67"/>
  <c r="O68"/>
  <c r="O69"/>
  <c r="O70"/>
  <c r="O71"/>
  <c r="O72"/>
  <c r="O73"/>
  <c r="O74"/>
  <c r="O75"/>
  <c r="O81" l="1"/>
  <c r="O82"/>
  <c r="B105" i="2"/>
  <c r="A3779" i="25"/>
  <c r="O76" i="9" l="1"/>
  <c r="O77"/>
  <c r="O78"/>
  <c r="O79"/>
  <c r="O80"/>
  <c r="F2059" i="25"/>
  <c r="G2059" s="1"/>
  <c r="F2054"/>
  <c r="F2055"/>
  <c r="G2055" s="1"/>
  <c r="F2056"/>
  <c r="G2056" s="1"/>
  <c r="F2057"/>
  <c r="G2057" s="1"/>
  <c r="F2058"/>
  <c r="G2058" s="1"/>
  <c r="A2100"/>
  <c r="F2097"/>
  <c r="G2097" s="1"/>
  <c r="D2097"/>
  <c r="A2097"/>
  <c r="F2096"/>
  <c r="G2096" s="1"/>
  <c r="D2096"/>
  <c r="A2096"/>
  <c r="F2095"/>
  <c r="G2095" s="1"/>
  <c r="D2095"/>
  <c r="A2095"/>
  <c r="F2094"/>
  <c r="G2094" s="1"/>
  <c r="D2094"/>
  <c r="A2094"/>
  <c r="F2093"/>
  <c r="G2093" s="1"/>
  <c r="D2093"/>
  <c r="A2093"/>
  <c r="F2092"/>
  <c r="G2092" s="1"/>
  <c r="D2092"/>
  <c r="A2092"/>
  <c r="G2091"/>
  <c r="D2091"/>
  <c r="A2091"/>
  <c r="F2090"/>
  <c r="G2090" s="1"/>
  <c r="D2090"/>
  <c r="A2090"/>
  <c r="F2085"/>
  <c r="G2085" s="1"/>
  <c r="D2085"/>
  <c r="A2085"/>
  <c r="F2084"/>
  <c r="G2084" s="1"/>
  <c r="D2084"/>
  <c r="A2084"/>
  <c r="F2083"/>
  <c r="G2083" s="1"/>
  <c r="D2083"/>
  <c r="A2083"/>
  <c r="G2082"/>
  <c r="D2082"/>
  <c r="A2082"/>
  <c r="G2081"/>
  <c r="D2081"/>
  <c r="A2081"/>
  <c r="G2080"/>
  <c r="D2080"/>
  <c r="A2080"/>
  <c r="F2075"/>
  <c r="G2075" s="1"/>
  <c r="D2075"/>
  <c r="A2075"/>
  <c r="F2074"/>
  <c r="G2074" s="1"/>
  <c r="D2074"/>
  <c r="A2074"/>
  <c r="F2073"/>
  <c r="G2073" s="1"/>
  <c r="D2073"/>
  <c r="A2073"/>
  <c r="F2072"/>
  <c r="G2072" s="1"/>
  <c r="D2072"/>
  <c r="A2072"/>
  <c r="F2071"/>
  <c r="G2071" s="1"/>
  <c r="D2071"/>
  <c r="A2071"/>
  <c r="F2070"/>
  <c r="G2070" s="1"/>
  <c r="D2070"/>
  <c r="A2070"/>
  <c r="F2069"/>
  <c r="G2069" s="1"/>
  <c r="D2069"/>
  <c r="A2069"/>
  <c r="F2068"/>
  <c r="G2068" s="1"/>
  <c r="D2068"/>
  <c r="A2068"/>
  <c r="F2067"/>
  <c r="G2067" s="1"/>
  <c r="D2067"/>
  <c r="A2067"/>
  <c r="F2066"/>
  <c r="G2066" s="1"/>
  <c r="D2066"/>
  <c r="A2066"/>
  <c r="F2065"/>
  <c r="G2065" s="1"/>
  <c r="D2065"/>
  <c r="A2065"/>
  <c r="F2064"/>
  <c r="G2064" s="1"/>
  <c r="D2064"/>
  <c r="A2064"/>
  <c r="F2063"/>
  <c r="G2063" s="1"/>
  <c r="D2063"/>
  <c r="A2063"/>
  <c r="F2062"/>
  <c r="G2062" s="1"/>
  <c r="D2062"/>
  <c r="A2062"/>
  <c r="F2061"/>
  <c r="G2061" s="1"/>
  <c r="D2061"/>
  <c r="A2061"/>
  <c r="F2060"/>
  <c r="G2060" s="1"/>
  <c r="D2060"/>
  <c r="A2060"/>
  <c r="D2059"/>
  <c r="A2059"/>
  <c r="D2058"/>
  <c r="A2058"/>
  <c r="D2057"/>
  <c r="A2057"/>
  <c r="D2056"/>
  <c r="A2056"/>
  <c r="D2055"/>
  <c r="A2055"/>
  <c r="G2054"/>
  <c r="D2054"/>
  <c r="A2054"/>
  <c r="B2046"/>
  <c r="B2045"/>
  <c r="B2043"/>
  <c r="A57" i="2"/>
  <c r="E57" s="1"/>
  <c r="A53" i="9" l="1"/>
  <c r="G2076" i="25"/>
  <c r="G2098"/>
  <c r="G2086"/>
  <c r="Q57" i="2"/>
  <c r="P57" s="1"/>
  <c r="G2100" i="25" l="1"/>
  <c r="A59" i="2" l="1"/>
  <c r="A58"/>
  <c r="A56"/>
  <c r="A55"/>
  <c r="A54"/>
  <c r="A53"/>
  <c r="A52"/>
  <c r="A51"/>
  <c r="A50"/>
  <c r="A49"/>
  <c r="A48"/>
  <c r="A47"/>
  <c r="A46"/>
  <c r="A45"/>
  <c r="A44"/>
  <c r="A43"/>
  <c r="A42"/>
  <c r="A41"/>
  <c r="A40"/>
  <c r="A39"/>
  <c r="A38"/>
  <c r="A37"/>
  <c r="A36"/>
  <c r="A35"/>
  <c r="A34"/>
  <c r="A33"/>
  <c r="A32"/>
  <c r="A31"/>
  <c r="A30"/>
  <c r="A29"/>
  <c r="A28"/>
  <c r="A27"/>
  <c r="A26"/>
  <c r="A25"/>
  <c r="E25" s="1"/>
  <c r="A29" i="9" l="1"/>
  <c r="E33" i="2"/>
  <c r="A37" i="9"/>
  <c r="E41" i="2"/>
  <c r="A45" i="9"/>
  <c r="E49" i="2"/>
  <c r="A54" i="9"/>
  <c r="E58" i="2"/>
  <c r="A28" i="9"/>
  <c r="E32" i="2"/>
  <c r="A36" i="9"/>
  <c r="E40" i="2"/>
  <c r="A44" i="9"/>
  <c r="E48" i="2"/>
  <c r="A52" i="9"/>
  <c r="E56" i="2"/>
  <c r="A27" i="9"/>
  <c r="E31" i="2"/>
  <c r="A35" i="9"/>
  <c r="E39" i="2"/>
  <c r="A43" i="9"/>
  <c r="E47" i="2"/>
  <c r="A51" i="9"/>
  <c r="E55" i="2"/>
  <c r="A26" i="9"/>
  <c r="E30" i="2"/>
  <c r="A34" i="9"/>
  <c r="E38" i="2"/>
  <c r="A42" i="9"/>
  <c r="E46" i="2"/>
  <c r="A50" i="9"/>
  <c r="E54" i="2"/>
  <c r="A25" i="9"/>
  <c r="E29" i="2"/>
  <c r="A33" i="9"/>
  <c r="E37" i="2"/>
  <c r="A41" i="9"/>
  <c r="E45" i="2"/>
  <c r="A49" i="9"/>
  <c r="E53" i="2"/>
  <c r="A24" i="9"/>
  <c r="E28" i="2"/>
  <c r="A32" i="9"/>
  <c r="E36" i="2"/>
  <c r="A40" i="9"/>
  <c r="E44" i="2"/>
  <c r="A48" i="9"/>
  <c r="E52" i="2"/>
  <c r="A23" i="9"/>
  <c r="E27" i="2"/>
  <c r="A31" i="9"/>
  <c r="E35" i="2"/>
  <c r="A39" i="9"/>
  <c r="E43" i="2"/>
  <c r="A47" i="9"/>
  <c r="E51" i="2"/>
  <c r="A22" i="9"/>
  <c r="E26" i="2"/>
  <c r="A30" i="9"/>
  <c r="E34" i="2"/>
  <c r="A38" i="9"/>
  <c r="E42" i="2"/>
  <c r="A46" i="9"/>
  <c r="E50" i="2"/>
  <c r="A55" i="9"/>
  <c r="E59" i="2"/>
  <c r="A3319" i="25"/>
  <c r="D3319"/>
  <c r="F3319"/>
  <c r="G3319" s="1"/>
  <c r="A3320"/>
  <c r="D3320"/>
  <c r="F3320"/>
  <c r="G3320" s="1"/>
  <c r="A3321"/>
  <c r="D3321"/>
  <c r="F3321"/>
  <c r="G3321" s="1"/>
  <c r="A3322"/>
  <c r="D3322"/>
  <c r="F3322"/>
  <c r="G3322" s="1"/>
  <c r="A3323"/>
  <c r="D3323"/>
  <c r="F3323"/>
  <c r="G3323" s="1"/>
  <c r="A3324"/>
  <c r="D3324"/>
  <c r="F3324"/>
  <c r="G3324" s="1"/>
  <c r="A3325"/>
  <c r="D3325"/>
  <c r="F3325"/>
  <c r="G3325" s="1"/>
  <c r="A3326"/>
  <c r="D3326"/>
  <c r="F3326"/>
  <c r="G3326" s="1"/>
  <c r="A3327"/>
  <c r="D3327"/>
  <c r="F3327"/>
  <c r="G3327" s="1"/>
  <c r="A3328"/>
  <c r="D3328"/>
  <c r="F3328"/>
  <c r="G3328" s="1"/>
  <c r="A3329"/>
  <c r="D3329"/>
  <c r="F3329"/>
  <c r="G3329" s="1"/>
  <c r="A3330"/>
  <c r="D3330"/>
  <c r="F3330"/>
  <c r="G3330" s="1"/>
  <c r="A3384"/>
  <c r="D3384"/>
  <c r="F3384"/>
  <c r="G3384" s="1"/>
  <c r="A3385"/>
  <c r="D3385"/>
  <c r="F3385"/>
  <c r="G3385" s="1"/>
  <c r="A3386"/>
  <c r="D3386"/>
  <c r="F3386"/>
  <c r="G3386" s="1"/>
  <c r="A3387"/>
  <c r="D3387"/>
  <c r="F3387"/>
  <c r="G3387" s="1"/>
  <c r="A3388"/>
  <c r="D3388"/>
  <c r="F3388"/>
  <c r="G3388" s="1"/>
  <c r="A3389"/>
  <c r="D3389"/>
  <c r="F3389"/>
  <c r="G3389" s="1"/>
  <c r="A3390"/>
  <c r="D3390"/>
  <c r="F3390"/>
  <c r="G3390" s="1"/>
  <c r="A3391"/>
  <c r="D3391"/>
  <c r="F3391"/>
  <c r="G3391" s="1"/>
  <c r="A3392"/>
  <c r="D3392"/>
  <c r="F3392"/>
  <c r="G3392" s="1"/>
  <c r="A3383"/>
  <c r="D3383"/>
  <c r="F3383"/>
  <c r="G3383" s="1"/>
  <c r="A3406"/>
  <c r="D3406"/>
  <c r="G3406"/>
  <c r="A3331"/>
  <c r="D3331"/>
  <c r="F3331"/>
  <c r="G3331" s="1"/>
  <c r="F3527" l="1"/>
  <c r="G3527" s="1"/>
  <c r="A3518"/>
  <c r="D3518"/>
  <c r="F3518"/>
  <c r="G3518" s="1"/>
  <c r="A3519"/>
  <c r="D3519"/>
  <c r="F3519"/>
  <c r="G3519" s="1"/>
  <c r="F3740"/>
  <c r="G3740" s="1"/>
  <c r="F3731"/>
  <c r="G3731" s="1"/>
  <c r="F3776"/>
  <c r="G3776" s="1"/>
  <c r="D3776"/>
  <c r="A3776"/>
  <c r="F3775"/>
  <c r="G3775" s="1"/>
  <c r="D3775"/>
  <c r="A3775"/>
  <c r="F3774"/>
  <c r="G3774" s="1"/>
  <c r="D3774"/>
  <c r="A3774"/>
  <c r="F3773"/>
  <c r="G3773" s="1"/>
  <c r="D3773"/>
  <c r="A3773"/>
  <c r="F3772"/>
  <c r="G3772" s="1"/>
  <c r="D3772"/>
  <c r="A3772"/>
  <c r="F3771"/>
  <c r="G3771" s="1"/>
  <c r="D3771"/>
  <c r="A3771"/>
  <c r="F3770"/>
  <c r="G3770" s="1"/>
  <c r="D3770"/>
  <c r="A3770"/>
  <c r="F3769"/>
  <c r="G3769" s="1"/>
  <c r="D3769"/>
  <c r="A3769"/>
  <c r="G3768"/>
  <c r="D3768"/>
  <c r="A3768"/>
  <c r="G3767"/>
  <c r="D3767"/>
  <c r="A3767"/>
  <c r="F3764"/>
  <c r="G3764" s="1"/>
  <c r="D3764"/>
  <c r="A3764"/>
  <c r="F3763"/>
  <c r="G3763" s="1"/>
  <c r="D3763"/>
  <c r="A3763"/>
  <c r="F3762"/>
  <c r="G3762" s="1"/>
  <c r="D3762"/>
  <c r="A3762"/>
  <c r="F3761"/>
  <c r="G3761" s="1"/>
  <c r="D3761"/>
  <c r="A3761"/>
  <c r="F3760"/>
  <c r="G3760" s="1"/>
  <c r="A3760"/>
  <c r="D3759"/>
  <c r="A3759"/>
  <c r="D3758"/>
  <c r="A3758"/>
  <c r="F3754"/>
  <c r="G3754" s="1"/>
  <c r="D3754"/>
  <c r="A3754"/>
  <c r="F3753"/>
  <c r="G3753" s="1"/>
  <c r="D3753"/>
  <c r="A3753"/>
  <c r="F3752"/>
  <c r="G3752" s="1"/>
  <c r="D3752"/>
  <c r="A3752"/>
  <c r="F3751"/>
  <c r="G3751" s="1"/>
  <c r="D3751"/>
  <c r="A3751"/>
  <c r="F3750"/>
  <c r="G3750" s="1"/>
  <c r="D3750"/>
  <c r="A3750"/>
  <c r="F3749"/>
  <c r="G3749" s="1"/>
  <c r="D3749"/>
  <c r="A3749"/>
  <c r="F3748"/>
  <c r="G3748" s="1"/>
  <c r="D3748"/>
  <c r="A3748"/>
  <c r="F3747"/>
  <c r="G3747" s="1"/>
  <c r="D3747"/>
  <c r="A3747"/>
  <c r="F3746"/>
  <c r="G3746" s="1"/>
  <c r="D3746"/>
  <c r="A3746"/>
  <c r="F3745"/>
  <c r="G3745" s="1"/>
  <c r="D3745"/>
  <c r="A3745"/>
  <c r="F3744"/>
  <c r="G3744" s="1"/>
  <c r="D3744"/>
  <c r="A3744"/>
  <c r="F3743"/>
  <c r="G3743" s="1"/>
  <c r="D3743"/>
  <c r="A3743"/>
  <c r="F3742"/>
  <c r="G3742" s="1"/>
  <c r="D3742"/>
  <c r="A3742"/>
  <c r="F3741"/>
  <c r="G3741" s="1"/>
  <c r="D3741"/>
  <c r="A3741"/>
  <c r="D3740"/>
  <c r="A3740"/>
  <c r="F3739"/>
  <c r="G3739" s="1"/>
  <c r="D3739"/>
  <c r="A3739"/>
  <c r="F3738"/>
  <c r="G3738" s="1"/>
  <c r="D3738"/>
  <c r="A3738"/>
  <c r="F3737"/>
  <c r="G3737" s="1"/>
  <c r="D3737"/>
  <c r="A3737"/>
  <c r="F3736"/>
  <c r="G3736" s="1"/>
  <c r="D3736"/>
  <c r="A3736"/>
  <c r="F3735"/>
  <c r="G3735" s="1"/>
  <c r="D3735"/>
  <c r="A3735"/>
  <c r="F3734"/>
  <c r="G3734" s="1"/>
  <c r="D3734"/>
  <c r="A3734"/>
  <c r="F3733"/>
  <c r="G3733" s="1"/>
  <c r="D3733"/>
  <c r="A3733"/>
  <c r="F3732"/>
  <c r="G3732" s="1"/>
  <c r="D3732"/>
  <c r="A3732"/>
  <c r="D3731"/>
  <c r="A3731"/>
  <c r="B3725"/>
  <c r="B3724"/>
  <c r="B3722"/>
  <c r="F3648"/>
  <c r="G3765" l="1"/>
  <c r="G3777"/>
  <c r="G3755"/>
  <c r="F3470"/>
  <c r="F3437"/>
  <c r="F3460"/>
  <c r="A3251"/>
  <c r="D3251"/>
  <c r="F3251"/>
  <c r="G3251" s="1"/>
  <c r="A3252"/>
  <c r="D3252"/>
  <c r="F3252"/>
  <c r="G3252" s="1"/>
  <c r="F3253"/>
  <c r="F3254"/>
  <c r="F3255"/>
  <c r="F3256"/>
  <c r="F3257"/>
  <c r="F3258"/>
  <c r="F3259"/>
  <c r="F3260"/>
  <c r="A3397"/>
  <c r="D3397"/>
  <c r="F3397"/>
  <c r="G3397" s="1"/>
  <c r="G3779" l="1"/>
  <c r="F103" i="2" s="1"/>
  <c r="F3336" i="25"/>
  <c r="G103" i="2" l="1"/>
  <c r="H45" i="27" s="1"/>
  <c r="H47" s="1"/>
  <c r="F3169" i="25"/>
  <c r="F3170"/>
  <c r="F3171"/>
  <c r="A3136"/>
  <c r="D3136"/>
  <c r="F3136"/>
  <c r="G3136" s="1"/>
  <c r="A3137"/>
  <c r="D3137"/>
  <c r="F3137"/>
  <c r="G3137" s="1"/>
  <c r="S103" i="2" l="1"/>
  <c r="F3110" i="25"/>
  <c r="G3110" s="1"/>
  <c r="D3110"/>
  <c r="A3110"/>
  <c r="F3109"/>
  <c r="G3109" s="1"/>
  <c r="D3109"/>
  <c r="A3109"/>
  <c r="F3108"/>
  <c r="G3108" s="1"/>
  <c r="D3108"/>
  <c r="A3108"/>
  <c r="A3075"/>
  <c r="D3075"/>
  <c r="F3075"/>
  <c r="G3075" s="1"/>
  <c r="A3076"/>
  <c r="D3076"/>
  <c r="F3076"/>
  <c r="G3076" s="1"/>
  <c r="A3077"/>
  <c r="D3077"/>
  <c r="F3077"/>
  <c r="G3077" s="1"/>
  <c r="A3048" l="1"/>
  <c r="D3048"/>
  <c r="F3048"/>
  <c r="G3048" s="1"/>
  <c r="A3049"/>
  <c r="D3049"/>
  <c r="F3049"/>
  <c r="G3049" s="1"/>
  <c r="A3050"/>
  <c r="D3050"/>
  <c r="F3050"/>
  <c r="G3050" s="1"/>
  <c r="A3015"/>
  <c r="D3015"/>
  <c r="F3015"/>
  <c r="G3015" s="1"/>
  <c r="A2990" l="1"/>
  <c r="D2990"/>
  <c r="F2990"/>
  <c r="G2990" s="1"/>
  <c r="A2991"/>
  <c r="D2991"/>
  <c r="F2991"/>
  <c r="G2991" s="1"/>
  <c r="F2936" l="1"/>
  <c r="G2936" s="1"/>
  <c r="D2936"/>
  <c r="A2936"/>
  <c r="F2935"/>
  <c r="G2935" s="1"/>
  <c r="D2935"/>
  <c r="A2935"/>
  <c r="F2934"/>
  <c r="G2934" s="1"/>
  <c r="D2934"/>
  <c r="A2934"/>
  <c r="F2933"/>
  <c r="G2933" s="1"/>
  <c r="D2933"/>
  <c r="A2933"/>
  <c r="F2932"/>
  <c r="G2932" s="1"/>
  <c r="D2932"/>
  <c r="A2932"/>
  <c r="F2931"/>
  <c r="G2931" s="1"/>
  <c r="D2931"/>
  <c r="A2931"/>
  <c r="F2984" l="1"/>
  <c r="G2984" s="1"/>
  <c r="D2984"/>
  <c r="A2984"/>
  <c r="F2983"/>
  <c r="G2983" s="1"/>
  <c r="D2983"/>
  <c r="A2983"/>
  <c r="F2982"/>
  <c r="G2982" s="1"/>
  <c r="D2982"/>
  <c r="A2982"/>
  <c r="F2981"/>
  <c r="G2981" s="1"/>
  <c r="D2981"/>
  <c r="A2981"/>
  <c r="F2980"/>
  <c r="G2980" s="1"/>
  <c r="D2980"/>
  <c r="A2980"/>
  <c r="G2925" l="1"/>
  <c r="F2908" l="1"/>
  <c r="A2799" l="1"/>
  <c r="D2799"/>
  <c r="F2799"/>
  <c r="G2799" s="1"/>
  <c r="A2777"/>
  <c r="D2777"/>
  <c r="F2777"/>
  <c r="G2777" s="1"/>
  <c r="A2749" l="1"/>
  <c r="D2749"/>
  <c r="F2749"/>
  <c r="G2749" s="1"/>
  <c r="A2750"/>
  <c r="D2750"/>
  <c r="F2750"/>
  <c r="G2750" s="1"/>
  <c r="A2739"/>
  <c r="D2739"/>
  <c r="F2739"/>
  <c r="G2739" s="1"/>
  <c r="A2740"/>
  <c r="D2740"/>
  <c r="F2740"/>
  <c r="G2740" s="1"/>
  <c r="F2714"/>
  <c r="F2711"/>
  <c r="F2712"/>
  <c r="F2713"/>
  <c r="B2712"/>
  <c r="B2713"/>
  <c r="G2712" l="1"/>
  <c r="A2689"/>
  <c r="D2689"/>
  <c r="F2689"/>
  <c r="G2689" s="1"/>
  <c r="A2690"/>
  <c r="D2690"/>
  <c r="F2690"/>
  <c r="G2690" s="1"/>
  <c r="D2655"/>
  <c r="F2655"/>
  <c r="G2655" s="1"/>
  <c r="F2627" l="1"/>
  <c r="F2628"/>
  <c r="G2628" s="1"/>
  <c r="F2629"/>
  <c r="G2629" s="1"/>
  <c r="D2628"/>
  <c r="D2629"/>
  <c r="F2591"/>
  <c r="D2591"/>
  <c r="A2591"/>
  <c r="A2568" l="1"/>
  <c r="D2568"/>
  <c r="F2568"/>
  <c r="G2568" s="1"/>
  <c r="A2569"/>
  <c r="D2569"/>
  <c r="F2569"/>
  <c r="G2569" s="1"/>
  <c r="A2499" l="1"/>
  <c r="D2499"/>
  <c r="F2499"/>
  <c r="G2499" s="1"/>
  <c r="F2412" l="1"/>
  <c r="F2413"/>
  <c r="D2393" l="1"/>
  <c r="A3719" l="1"/>
  <c r="G3716"/>
  <c r="D3716"/>
  <c r="A3716"/>
  <c r="G3715"/>
  <c r="D3715"/>
  <c r="A3715"/>
  <c r="G3714"/>
  <c r="D3714"/>
  <c r="A3714"/>
  <c r="G3713"/>
  <c r="D3713"/>
  <c r="A3713"/>
  <c r="G3712"/>
  <c r="D3712"/>
  <c r="A3712"/>
  <c r="G3709"/>
  <c r="D3709"/>
  <c r="A3709"/>
  <c r="F3708"/>
  <c r="G3708" s="1"/>
  <c r="D3708"/>
  <c r="A3708"/>
  <c r="F3704"/>
  <c r="G3704" s="1"/>
  <c r="D3704"/>
  <c r="A3704"/>
  <c r="F3703"/>
  <c r="G3703" s="1"/>
  <c r="D3703"/>
  <c r="A3703"/>
  <c r="F3702"/>
  <c r="G3702" s="1"/>
  <c r="D3702"/>
  <c r="A3702"/>
  <c r="F3701"/>
  <c r="G3701" s="1"/>
  <c r="D3701"/>
  <c r="A3701"/>
  <c r="F3700"/>
  <c r="G3700" s="1"/>
  <c r="D3700"/>
  <c r="A3700"/>
  <c r="F3694"/>
  <c r="G3694" s="1"/>
  <c r="D3694"/>
  <c r="A3694"/>
  <c r="F3693"/>
  <c r="G3693" s="1"/>
  <c r="D3693"/>
  <c r="A3693"/>
  <c r="F3692"/>
  <c r="G3692" s="1"/>
  <c r="D3692"/>
  <c r="A3692"/>
  <c r="F3691"/>
  <c r="G3691" s="1"/>
  <c r="D3691"/>
  <c r="A3691"/>
  <c r="F3690"/>
  <c r="G3690" s="1"/>
  <c r="D3690"/>
  <c r="A3690"/>
  <c r="F3689"/>
  <c r="G3689" s="1"/>
  <c r="D3689"/>
  <c r="A3689"/>
  <c r="F3688"/>
  <c r="G3688" s="1"/>
  <c r="D3688"/>
  <c r="A3688"/>
  <c r="F3687"/>
  <c r="G3687" s="1"/>
  <c r="D3687"/>
  <c r="A3687"/>
  <c r="F3686"/>
  <c r="G3686" s="1"/>
  <c r="D3686"/>
  <c r="A3686"/>
  <c r="F3685"/>
  <c r="G3685" s="1"/>
  <c r="D3685"/>
  <c r="A3685"/>
  <c r="F3684"/>
  <c r="G3684" s="1"/>
  <c r="D3684"/>
  <c r="A3684"/>
  <c r="F3683"/>
  <c r="G3683" s="1"/>
  <c r="D3683"/>
  <c r="A3683"/>
  <c r="F3682"/>
  <c r="G3682" s="1"/>
  <c r="D3682"/>
  <c r="A3682"/>
  <c r="F3681"/>
  <c r="G3681" s="1"/>
  <c r="D3681"/>
  <c r="A3681"/>
  <c r="F3680"/>
  <c r="G3680" s="1"/>
  <c r="D3680"/>
  <c r="A3680"/>
  <c r="F3679"/>
  <c r="G3679" s="1"/>
  <c r="D3679"/>
  <c r="A3679"/>
  <c r="F3678"/>
  <c r="G3678" s="1"/>
  <c r="D3678"/>
  <c r="A3678"/>
  <c r="F3677"/>
  <c r="G3677" s="1"/>
  <c r="D3677"/>
  <c r="A3677"/>
  <c r="F3676"/>
  <c r="G3676" s="1"/>
  <c r="D3676"/>
  <c r="A3676"/>
  <c r="F3675"/>
  <c r="G3675" s="1"/>
  <c r="D3675"/>
  <c r="A3675"/>
  <c r="B3665"/>
  <c r="B3664"/>
  <c r="B3662"/>
  <c r="A3659"/>
  <c r="F3656"/>
  <c r="G3656" s="1"/>
  <c r="D3656"/>
  <c r="A3656"/>
  <c r="G3655"/>
  <c r="D3655"/>
  <c r="A3655"/>
  <c r="G3654"/>
  <c r="D3654"/>
  <c r="A3654"/>
  <c r="G3651"/>
  <c r="D3651"/>
  <c r="A3651"/>
  <c r="F3650"/>
  <c r="G3650" s="1"/>
  <c r="D3650"/>
  <c r="A3650"/>
  <c r="F3649"/>
  <c r="G3649" s="1"/>
  <c r="D3649"/>
  <c r="A3649"/>
  <c r="G3648"/>
  <c r="D3648"/>
  <c r="A3648"/>
  <c r="F3644"/>
  <c r="G3644" s="1"/>
  <c r="D3644"/>
  <c r="A3644"/>
  <c r="F3643"/>
  <c r="G3643" s="1"/>
  <c r="D3643"/>
  <c r="A3643"/>
  <c r="F3642"/>
  <c r="G3642" s="1"/>
  <c r="D3642"/>
  <c r="A3642"/>
  <c r="F3641"/>
  <c r="G3641" s="1"/>
  <c r="D3641"/>
  <c r="A3641"/>
  <c r="F3640"/>
  <c r="G3640" s="1"/>
  <c r="D3640"/>
  <c r="A3640"/>
  <c r="F3634"/>
  <c r="G3634" s="1"/>
  <c r="D3634"/>
  <c r="A3634"/>
  <c r="F3633"/>
  <c r="G3633" s="1"/>
  <c r="D3633"/>
  <c r="A3633"/>
  <c r="F3632"/>
  <c r="G3632" s="1"/>
  <c r="D3632"/>
  <c r="A3632"/>
  <c r="F3631"/>
  <c r="G3631" s="1"/>
  <c r="D3631"/>
  <c r="A3631"/>
  <c r="F3630"/>
  <c r="G3630" s="1"/>
  <c r="D3630"/>
  <c r="A3630"/>
  <c r="F3629"/>
  <c r="G3629" s="1"/>
  <c r="D3629"/>
  <c r="A3629"/>
  <c r="F3628"/>
  <c r="G3628" s="1"/>
  <c r="D3628"/>
  <c r="A3628"/>
  <c r="F3627"/>
  <c r="G3627" s="1"/>
  <c r="D3627"/>
  <c r="A3627"/>
  <c r="F3626"/>
  <c r="G3626" s="1"/>
  <c r="D3626"/>
  <c r="A3626"/>
  <c r="F3625"/>
  <c r="G3625" s="1"/>
  <c r="D3625"/>
  <c r="A3625"/>
  <c r="F3624"/>
  <c r="G3624" s="1"/>
  <c r="D3624"/>
  <c r="A3624"/>
  <c r="F3623"/>
  <c r="G3623" s="1"/>
  <c r="D3623"/>
  <c r="A3623"/>
  <c r="F3622"/>
  <c r="G3622" s="1"/>
  <c r="D3622"/>
  <c r="A3622"/>
  <c r="F3621"/>
  <c r="G3621" s="1"/>
  <c r="D3621"/>
  <c r="A3621"/>
  <c r="F3620"/>
  <c r="G3620" s="1"/>
  <c r="D3620"/>
  <c r="A3620"/>
  <c r="F3619"/>
  <c r="G3619" s="1"/>
  <c r="D3619"/>
  <c r="A3619"/>
  <c r="F3618"/>
  <c r="G3618" s="1"/>
  <c r="D3618"/>
  <c r="A3618"/>
  <c r="F3617"/>
  <c r="G3617" s="1"/>
  <c r="D3617"/>
  <c r="A3617"/>
  <c r="B3605"/>
  <c r="B3604"/>
  <c r="B3602"/>
  <c r="A3599"/>
  <c r="F3596"/>
  <c r="G3596" s="1"/>
  <c r="D3596"/>
  <c r="F3595"/>
  <c r="G3595" s="1"/>
  <c r="D3595"/>
  <c r="F3594"/>
  <c r="G3594" s="1"/>
  <c r="D3594"/>
  <c r="G3592"/>
  <c r="D3592"/>
  <c r="G3591"/>
  <c r="D3591"/>
  <c r="G3590"/>
  <c r="D3590"/>
  <c r="F3574"/>
  <c r="G3574" s="1"/>
  <c r="D3574"/>
  <c r="A3574"/>
  <c r="F3573"/>
  <c r="G3573" s="1"/>
  <c r="D3573"/>
  <c r="F3572"/>
  <c r="G3572" s="1"/>
  <c r="D3572"/>
  <c r="F3571"/>
  <c r="G3571" s="1"/>
  <c r="D3571"/>
  <c r="F3570"/>
  <c r="G3570" s="1"/>
  <c r="D3570"/>
  <c r="F3569"/>
  <c r="G3569" s="1"/>
  <c r="D3569"/>
  <c r="F3568"/>
  <c r="G3568" s="1"/>
  <c r="D3568"/>
  <c r="F3567"/>
  <c r="G3567" s="1"/>
  <c r="D3567"/>
  <c r="F3566"/>
  <c r="G3566" s="1"/>
  <c r="D3566"/>
  <c r="F3565"/>
  <c r="G3565" s="1"/>
  <c r="D3565"/>
  <c r="F3564"/>
  <c r="G3564" s="1"/>
  <c r="D3564"/>
  <c r="F3563"/>
  <c r="G3563" s="1"/>
  <c r="D3563"/>
  <c r="F3562"/>
  <c r="G3562" s="1"/>
  <c r="D3562"/>
  <c r="F3561"/>
  <c r="G3561" s="1"/>
  <c r="D3561"/>
  <c r="F3560"/>
  <c r="G3560" s="1"/>
  <c r="D3560"/>
  <c r="B3545"/>
  <c r="B3544"/>
  <c r="B3542"/>
  <c r="G3705" l="1"/>
  <c r="G3717"/>
  <c r="G3645"/>
  <c r="G3657"/>
  <c r="G3695"/>
  <c r="G3635"/>
  <c r="G3597"/>
  <c r="G3587"/>
  <c r="G3575"/>
  <c r="F2194"/>
  <c r="G2194" s="1"/>
  <c r="F2195"/>
  <c r="G2195" s="1"/>
  <c r="F2196"/>
  <c r="G2196" s="1"/>
  <c r="F2197"/>
  <c r="G2197" s="1"/>
  <c r="D2194"/>
  <c r="D2195"/>
  <c r="D2196"/>
  <c r="D2197"/>
  <c r="A2194"/>
  <c r="A2195"/>
  <c r="A2196"/>
  <c r="A2197"/>
  <c r="A1729"/>
  <c r="D1729"/>
  <c r="G1729"/>
  <c r="A1730"/>
  <c r="D1730"/>
  <c r="F1730"/>
  <c r="G1730" s="1"/>
  <c r="A1731"/>
  <c r="D1731"/>
  <c r="F1731"/>
  <c r="G1731" s="1"/>
  <c r="G3599" l="1"/>
  <c r="F100" i="2" s="1"/>
  <c r="G3659" i="25"/>
  <c r="F101" i="2" s="1"/>
  <c r="G3719" i="25"/>
  <c r="F102" i="2" s="1"/>
  <c r="A1500" i="25"/>
  <c r="F1497"/>
  <c r="G1497" s="1"/>
  <c r="D1497"/>
  <c r="A1497"/>
  <c r="F1496"/>
  <c r="G1496" s="1"/>
  <c r="D1496"/>
  <c r="A1496"/>
  <c r="F1495"/>
  <c r="G1495" s="1"/>
  <c r="D1495"/>
  <c r="A1495"/>
  <c r="F1494"/>
  <c r="G1494" s="1"/>
  <c r="D1494"/>
  <c r="A1494"/>
  <c r="F1493"/>
  <c r="G1493" s="1"/>
  <c r="D1493"/>
  <c r="A1493"/>
  <c r="F1492"/>
  <c r="G1492" s="1"/>
  <c r="D1492"/>
  <c r="A1492"/>
  <c r="F1491"/>
  <c r="G1491" s="1"/>
  <c r="D1491"/>
  <c r="A1491"/>
  <c r="F1485"/>
  <c r="G1485" s="1"/>
  <c r="D1485"/>
  <c r="A1485"/>
  <c r="F1484"/>
  <c r="G1484" s="1"/>
  <c r="D1484"/>
  <c r="A1484"/>
  <c r="F1483"/>
  <c r="G1483" s="1"/>
  <c r="D1483"/>
  <c r="A1483"/>
  <c r="F1482"/>
  <c r="G1482" s="1"/>
  <c r="D1482"/>
  <c r="A1482"/>
  <c r="F1481"/>
  <c r="G1481" s="1"/>
  <c r="D1481"/>
  <c r="A1481"/>
  <c r="F1480"/>
  <c r="G1480" s="1"/>
  <c r="D1480"/>
  <c r="A1480"/>
  <c r="F1475"/>
  <c r="G1475" s="1"/>
  <c r="D1475"/>
  <c r="A1475"/>
  <c r="F1474"/>
  <c r="G1474" s="1"/>
  <c r="D1474"/>
  <c r="A1474"/>
  <c r="F1473"/>
  <c r="G1473" s="1"/>
  <c r="D1473"/>
  <c r="A1473"/>
  <c r="F1472"/>
  <c r="G1472" s="1"/>
  <c r="D1472"/>
  <c r="A1472"/>
  <c r="F1471"/>
  <c r="G1471" s="1"/>
  <c r="D1471"/>
  <c r="A1471"/>
  <c r="F1470"/>
  <c r="G1470" s="1"/>
  <c r="D1470"/>
  <c r="A1470"/>
  <c r="F1469"/>
  <c r="G1469" s="1"/>
  <c r="D1469"/>
  <c r="A1469"/>
  <c r="F1468"/>
  <c r="G1468" s="1"/>
  <c r="D1468"/>
  <c r="A1468"/>
  <c r="F1467"/>
  <c r="G1467" s="1"/>
  <c r="D1467"/>
  <c r="A1467"/>
  <c r="F1466"/>
  <c r="G1466" s="1"/>
  <c r="D1466"/>
  <c r="A1466"/>
  <c r="F1465"/>
  <c r="G1465" s="1"/>
  <c r="D1465"/>
  <c r="A1465"/>
  <c r="F1464"/>
  <c r="G1464" s="1"/>
  <c r="D1464"/>
  <c r="A1464"/>
  <c r="F1463"/>
  <c r="G1463" s="1"/>
  <c r="D1463"/>
  <c r="A1463"/>
  <c r="F1462"/>
  <c r="G1462" s="1"/>
  <c r="D1462"/>
  <c r="A1462"/>
  <c r="F1461"/>
  <c r="G1461" s="1"/>
  <c r="D1461"/>
  <c r="A1461"/>
  <c r="F1460"/>
  <c r="G1460" s="1"/>
  <c r="D1460"/>
  <c r="A1460"/>
  <c r="F1459"/>
  <c r="G1459" s="1"/>
  <c r="D1459"/>
  <c r="A1459"/>
  <c r="F1458"/>
  <c r="G1458" s="1"/>
  <c r="D1458"/>
  <c r="A1458"/>
  <c r="F1457"/>
  <c r="G1457" s="1"/>
  <c r="D1457"/>
  <c r="A1457"/>
  <c r="B1446"/>
  <c r="B1445"/>
  <c r="B1443"/>
  <c r="C2" i="22"/>
  <c r="A60" i="2"/>
  <c r="A56" i="9" l="1"/>
  <c r="E60" i="2"/>
  <c r="G1498" i="25"/>
  <c r="G1486"/>
  <c r="G1476"/>
  <c r="G1500" l="1"/>
  <c r="F2172"/>
  <c r="G3460"/>
  <c r="B62" i="2"/>
  <c r="Q25"/>
  <c r="P25" s="1"/>
  <c r="Q27"/>
  <c r="P27" s="1"/>
  <c r="Q28"/>
  <c r="P28" s="1"/>
  <c r="Q29"/>
  <c r="P29" s="1"/>
  <c r="Q30"/>
  <c r="P30" s="1"/>
  <c r="Q31"/>
  <c r="P31" s="1"/>
  <c r="Q32"/>
  <c r="P32" s="1"/>
  <c r="Q33"/>
  <c r="P33" s="1"/>
  <c r="Q34"/>
  <c r="P34" s="1"/>
  <c r="Q35"/>
  <c r="P35" s="1"/>
  <c r="Q36"/>
  <c r="P36" s="1"/>
  <c r="Q37"/>
  <c r="P37" s="1"/>
  <c r="Q38"/>
  <c r="P38" s="1"/>
  <c r="Q39"/>
  <c r="P39" s="1"/>
  <c r="Q40"/>
  <c r="P40" s="1"/>
  <c r="Q41"/>
  <c r="P41" s="1"/>
  <c r="Q42"/>
  <c r="P42" s="1"/>
  <c r="Q43"/>
  <c r="P43" s="1"/>
  <c r="Q44"/>
  <c r="P44" s="1"/>
  <c r="Q45"/>
  <c r="P45" s="1"/>
  <c r="Q46"/>
  <c r="P46" s="1"/>
  <c r="Q47"/>
  <c r="P47" s="1"/>
  <c r="Q48"/>
  <c r="P48" s="1"/>
  <c r="Q49"/>
  <c r="P49" s="1"/>
  <c r="Q50"/>
  <c r="P50" s="1"/>
  <c r="Q51"/>
  <c r="P51" s="1"/>
  <c r="Q52"/>
  <c r="P52" s="1"/>
  <c r="Q54"/>
  <c r="P54" s="1"/>
  <c r="Q58"/>
  <c r="P58" s="1"/>
  <c r="Q59"/>
  <c r="P59" s="1"/>
  <c r="Q60"/>
  <c r="P60" s="1"/>
  <c r="F3192" i="25"/>
  <c r="F3193"/>
  <c r="F3194"/>
  <c r="F3195"/>
  <c r="F3196"/>
  <c r="Q91" i="2" l="1"/>
  <c r="P91" s="1"/>
  <c r="Q26"/>
  <c r="P26" s="1"/>
  <c r="Q92"/>
  <c r="P92" s="1"/>
  <c r="Q53"/>
  <c r="P53" s="1"/>
  <c r="Q55"/>
  <c r="P55" s="1"/>
  <c r="Q56"/>
  <c r="P56" s="1"/>
  <c r="F2893" i="25"/>
  <c r="F2894"/>
  <c r="F2895"/>
  <c r="F2896"/>
  <c r="F2897"/>
  <c r="D2741" l="1"/>
  <c r="D2742"/>
  <c r="F2715"/>
  <c r="F2716"/>
  <c r="A2861" l="1"/>
  <c r="F2861"/>
  <c r="D2861"/>
  <c r="D2862"/>
  <c r="F2592" l="1"/>
  <c r="F2952" l="1"/>
  <c r="F2953"/>
  <c r="F3100" l="1"/>
  <c r="G3100" s="1"/>
  <c r="F3101"/>
  <c r="G2351" l="1"/>
  <c r="F2352" l="1"/>
  <c r="G2352" s="1"/>
  <c r="F2353"/>
  <c r="G2353" s="1"/>
  <c r="F2354"/>
  <c r="G2354" s="1"/>
  <c r="F2355"/>
  <c r="G2355" s="1"/>
  <c r="F2356"/>
  <c r="G2356" s="1"/>
  <c r="E66" i="2" l="1"/>
  <c r="F2297" i="25" l="1"/>
  <c r="G2297" s="1"/>
  <c r="F2298"/>
  <c r="G2298" s="1"/>
  <c r="F2299"/>
  <c r="G2299" s="1"/>
  <c r="F2300"/>
  <c r="G2300" s="1"/>
  <c r="F2301"/>
  <c r="G2301" s="1"/>
  <c r="F2302"/>
  <c r="G2302" s="1"/>
  <c r="F2303"/>
  <c r="D2297"/>
  <c r="D2298"/>
  <c r="D2299"/>
  <c r="D2300"/>
  <c r="D2301"/>
  <c r="D2302"/>
  <c r="A2297"/>
  <c r="A2298"/>
  <c r="A2299"/>
  <c r="A2300"/>
  <c r="A2301"/>
  <c r="A2302"/>
  <c r="F2291"/>
  <c r="G2291" s="1"/>
  <c r="F2292"/>
  <c r="G2292" s="1"/>
  <c r="F2293"/>
  <c r="G2293" s="1"/>
  <c r="D2351"/>
  <c r="A2351"/>
  <c r="D2291"/>
  <c r="A2291"/>
  <c r="D891"/>
  <c r="A891"/>
  <c r="F2332" l="1"/>
  <c r="G2332" s="1"/>
  <c r="D2332"/>
  <c r="D2333"/>
  <c r="A2332"/>
  <c r="A2333"/>
  <c r="A593"/>
  <c r="D593"/>
  <c r="F593"/>
  <c r="G593" s="1"/>
  <c r="A14"/>
  <c r="A15" l="1"/>
  <c r="F2238" l="1"/>
  <c r="G2238" s="1"/>
  <c r="F2239"/>
  <c r="G2239" s="1"/>
  <c r="F2240"/>
  <c r="G2240" s="1"/>
  <c r="F2241"/>
  <c r="G2241" s="1"/>
  <c r="F2242"/>
  <c r="G2242" s="1"/>
  <c r="A2237"/>
  <c r="A2238"/>
  <c r="A2239"/>
  <c r="A2240"/>
  <c r="A2241"/>
  <c r="A2242"/>
  <c r="D2233"/>
  <c r="D2234"/>
  <c r="D2235"/>
  <c r="D2236"/>
  <c r="D2237"/>
  <c r="D2238"/>
  <c r="D2239"/>
  <c r="D2240"/>
  <c r="D2241"/>
  <c r="D2242"/>
  <c r="D2243"/>
  <c r="D2244"/>
  <c r="D2245"/>
  <c r="D2246"/>
  <c r="D2247"/>
  <c r="D2248"/>
  <c r="D2249"/>
  <c r="D2250"/>
  <c r="D2251"/>
  <c r="D2252"/>
  <c r="A2173"/>
  <c r="A2174"/>
  <c r="A2175"/>
  <c r="A2176"/>
  <c r="A2177"/>
  <c r="A2178"/>
  <c r="A2179"/>
  <c r="F2174"/>
  <c r="G2174" s="1"/>
  <c r="F2175"/>
  <c r="G2175" s="1"/>
  <c r="F2176"/>
  <c r="G2176" s="1"/>
  <c r="F2177"/>
  <c r="G2177" s="1"/>
  <c r="F2178"/>
  <c r="G2178" s="1"/>
  <c r="F2179"/>
  <c r="G2179" s="1"/>
  <c r="D2174"/>
  <c r="D2175"/>
  <c r="D2176"/>
  <c r="D2177"/>
  <c r="D2178"/>
  <c r="D2179"/>
  <c r="D2180"/>
  <c r="D2181"/>
  <c r="D2182"/>
  <c r="F18" l="1"/>
  <c r="F16"/>
  <c r="A29"/>
  <c r="A28"/>
  <c r="A27"/>
  <c r="A26"/>
  <c r="A25"/>
  <c r="A24"/>
  <c r="A23"/>
  <c r="A22"/>
  <c r="A21"/>
  <c r="A20"/>
  <c r="A19"/>
  <c r="A18"/>
  <c r="A17"/>
  <c r="A16"/>
  <c r="D2253" l="1"/>
  <c r="D2472"/>
  <c r="D2592"/>
  <c r="D2832"/>
  <c r="D3030"/>
  <c r="D2412"/>
  <c r="A30" l="1"/>
  <c r="A31"/>
  <c r="A3016"/>
  <c r="A3017"/>
  <c r="A3018"/>
  <c r="A3019"/>
  <c r="A3020"/>
  <c r="A3021"/>
  <c r="A3022"/>
  <c r="A3023"/>
  <c r="A3024"/>
  <c r="A3025"/>
  <c r="A3026"/>
  <c r="A3027"/>
  <c r="A3028"/>
  <c r="A3029"/>
  <c r="A3030"/>
  <c r="A3031"/>
  <c r="A3032"/>
  <c r="A3033"/>
  <c r="A3034"/>
  <c r="A2832"/>
  <c r="A2833"/>
  <c r="A2834"/>
  <c r="A2835"/>
  <c r="A2836"/>
  <c r="A2837"/>
  <c r="A2838"/>
  <c r="A2839"/>
  <c r="A2840"/>
  <c r="A2841"/>
  <c r="A2842"/>
  <c r="A2843"/>
  <c r="A2844"/>
  <c r="A2845"/>
  <c r="A2846"/>
  <c r="A2847"/>
  <c r="A2848"/>
  <c r="A2849"/>
  <c r="A2850"/>
  <c r="A2851"/>
  <c r="A2852"/>
  <c r="A2853"/>
  <c r="A2854"/>
  <c r="A2592"/>
  <c r="A2233"/>
  <c r="A2234"/>
  <c r="A2235"/>
  <c r="A2236"/>
  <c r="A2243"/>
  <c r="A2244"/>
  <c r="A2245"/>
  <c r="A2246"/>
  <c r="A2247"/>
  <c r="A2248"/>
  <c r="A2249"/>
  <c r="A2250"/>
  <c r="A2251"/>
  <c r="A2252"/>
  <c r="A2253"/>
  <c r="A2254"/>
  <c r="A2255"/>
  <c r="A2256"/>
  <c r="A2257"/>
  <c r="A2258"/>
  <c r="A2259"/>
  <c r="A2893"/>
  <c r="A2894"/>
  <c r="A2895"/>
  <c r="A2896"/>
  <c r="A2897"/>
  <c r="A2898"/>
  <c r="A2899"/>
  <c r="A2900"/>
  <c r="A2901"/>
  <c r="A2902"/>
  <c r="A2903"/>
  <c r="A2904"/>
  <c r="A2905"/>
  <c r="A2906"/>
  <c r="A2907"/>
  <c r="A2908"/>
  <c r="A2714"/>
  <c r="A2715"/>
  <c r="A2716"/>
  <c r="A2717"/>
  <c r="A2718"/>
  <c r="A2719"/>
  <c r="A2720"/>
  <c r="A2721"/>
  <c r="A2722"/>
  <c r="A2723"/>
  <c r="A2724"/>
  <c r="A2725"/>
  <c r="A2726"/>
  <c r="A2727"/>
  <c r="A2728"/>
  <c r="A2729"/>
  <c r="A2730"/>
  <c r="A2731"/>
  <c r="A2732"/>
  <c r="A2733"/>
  <c r="A2734"/>
  <c r="A2655"/>
  <c r="A2656"/>
  <c r="A2657"/>
  <c r="A2658"/>
  <c r="A2659"/>
  <c r="A2660"/>
  <c r="A2661"/>
  <c r="A2662"/>
  <c r="A2663"/>
  <c r="A2664"/>
  <c r="A2665"/>
  <c r="A2666"/>
  <c r="A2667"/>
  <c r="A2668"/>
  <c r="A2669"/>
  <c r="A2670"/>
  <c r="A2671"/>
  <c r="A2672"/>
  <c r="A2673"/>
  <c r="A2674"/>
  <c r="A2538"/>
  <c r="A2539"/>
  <c r="A2540"/>
  <c r="A2541"/>
  <c r="A2542"/>
  <c r="A2543"/>
  <c r="A2544"/>
  <c r="A2545"/>
  <c r="A2546"/>
  <c r="A2547"/>
  <c r="A2548"/>
  <c r="A2549"/>
  <c r="A2550"/>
  <c r="A2551"/>
  <c r="A2552"/>
  <c r="A2553"/>
  <c r="A2554"/>
  <c r="A2490"/>
  <c r="A2491"/>
  <c r="A2492"/>
  <c r="A2493"/>
  <c r="A2494"/>
  <c r="A2472"/>
  <c r="A2473"/>
  <c r="A2474"/>
  <c r="A2475"/>
  <c r="A2476"/>
  <c r="A2477"/>
  <c r="A2478"/>
  <c r="A2479"/>
  <c r="A2480"/>
  <c r="A2481"/>
  <c r="A2482"/>
  <c r="A2483"/>
  <c r="A2484"/>
  <c r="A2485"/>
  <c r="A2486"/>
  <c r="A2487"/>
  <c r="A2488"/>
  <c r="A2489"/>
  <c r="A2413"/>
  <c r="A2414"/>
  <c r="A2415"/>
  <c r="A2416"/>
  <c r="A2417"/>
  <c r="A2418"/>
  <c r="A2419"/>
  <c r="A2420"/>
  <c r="A2421"/>
  <c r="A2422"/>
  <c r="A2423"/>
  <c r="A2424"/>
  <c r="A2425"/>
  <c r="A2426"/>
  <c r="A2427"/>
  <c r="A2428"/>
  <c r="A2429"/>
  <c r="A2430"/>
  <c r="A2431"/>
  <c r="A2432"/>
  <c r="A2433"/>
  <c r="A2434"/>
  <c r="A2412"/>
  <c r="F3536" l="1"/>
  <c r="G3536" s="1"/>
  <c r="F3535"/>
  <c r="G3535" s="1"/>
  <c r="F3534"/>
  <c r="G3534" s="1"/>
  <c r="F3533"/>
  <c r="G3533" s="1"/>
  <c r="F3532"/>
  <c r="G3532" s="1"/>
  <c r="F3531"/>
  <c r="G3531" s="1"/>
  <c r="F3530"/>
  <c r="G3530" s="1"/>
  <c r="F3529"/>
  <c r="G3529" s="1"/>
  <c r="F3528"/>
  <c r="G3528" s="1"/>
  <c r="F3524"/>
  <c r="G3524" s="1"/>
  <c r="F3523"/>
  <c r="G3523" s="1"/>
  <c r="F3522"/>
  <c r="G3522" s="1"/>
  <c r="F3521"/>
  <c r="G3521" s="1"/>
  <c r="F3520"/>
  <c r="G3520" s="1"/>
  <c r="F3514"/>
  <c r="G3514" s="1"/>
  <c r="F3513"/>
  <c r="G3513" s="1"/>
  <c r="F3512"/>
  <c r="G3512" s="1"/>
  <c r="F3511"/>
  <c r="G3511" s="1"/>
  <c r="F3510"/>
  <c r="G3510" s="1"/>
  <c r="F3509"/>
  <c r="G3509" s="1"/>
  <c r="F3508"/>
  <c r="G3508" s="1"/>
  <c r="F3507"/>
  <c r="G3507" s="1"/>
  <c r="F3506"/>
  <c r="G3506" s="1"/>
  <c r="F3505"/>
  <c r="G3505" s="1"/>
  <c r="F3504"/>
  <c r="G3504" s="1"/>
  <c r="F3503"/>
  <c r="G3503" s="1"/>
  <c r="F3502"/>
  <c r="G3502" s="1"/>
  <c r="F3501"/>
  <c r="G3501" s="1"/>
  <c r="F3500"/>
  <c r="G3500" s="1"/>
  <c r="F3499"/>
  <c r="G3499" s="1"/>
  <c r="F3498"/>
  <c r="G3498" s="1"/>
  <c r="F3497"/>
  <c r="G3497" s="1"/>
  <c r="F3496"/>
  <c r="G3496" s="1"/>
  <c r="F3476"/>
  <c r="G3476" s="1"/>
  <c r="F3475"/>
  <c r="G3475" s="1"/>
  <c r="F3474"/>
  <c r="G3474" s="1"/>
  <c r="F3473"/>
  <c r="G3473" s="1"/>
  <c r="F3472"/>
  <c r="G3472" s="1"/>
  <c r="F3471"/>
  <c r="G3471" s="1"/>
  <c r="G3470"/>
  <c r="F3469"/>
  <c r="G3469" s="1"/>
  <c r="F3468"/>
  <c r="G3468" s="1"/>
  <c r="F3464"/>
  <c r="G3464" s="1"/>
  <c r="F3463"/>
  <c r="G3463" s="1"/>
  <c r="F3462"/>
  <c r="G3462" s="1"/>
  <c r="F3461"/>
  <c r="G3461" s="1"/>
  <c r="F3459"/>
  <c r="G3459" s="1"/>
  <c r="F3454"/>
  <c r="G3454" s="1"/>
  <c r="F3453"/>
  <c r="G3453" s="1"/>
  <c r="F3452"/>
  <c r="G3452" s="1"/>
  <c r="F3451"/>
  <c r="G3451" s="1"/>
  <c r="F3450"/>
  <c r="G3450" s="1"/>
  <c r="F3449"/>
  <c r="G3449" s="1"/>
  <c r="F3448"/>
  <c r="G3448" s="1"/>
  <c r="F3447"/>
  <c r="G3447" s="1"/>
  <c r="F3446"/>
  <c r="G3446" s="1"/>
  <c r="F3445"/>
  <c r="G3445" s="1"/>
  <c r="F3444"/>
  <c r="G3444" s="1"/>
  <c r="F3443"/>
  <c r="G3443" s="1"/>
  <c r="F3442"/>
  <c r="G3442" s="1"/>
  <c r="F3441"/>
  <c r="G3441" s="1"/>
  <c r="F3440"/>
  <c r="G3440" s="1"/>
  <c r="F3439"/>
  <c r="G3439" s="1"/>
  <c r="F3438"/>
  <c r="G3438" s="1"/>
  <c r="G3437"/>
  <c r="F3436"/>
  <c r="G3436" s="1"/>
  <c r="F3435"/>
  <c r="G3435" s="1"/>
  <c r="F3416"/>
  <c r="G3416" s="1"/>
  <c r="F3415"/>
  <c r="G3415" s="1"/>
  <c r="G3414"/>
  <c r="G3413"/>
  <c r="G3412"/>
  <c r="G3410"/>
  <c r="G3407"/>
  <c r="F3402"/>
  <c r="G3402" s="1"/>
  <c r="F3401"/>
  <c r="G3401" s="1"/>
  <c r="F3400"/>
  <c r="G3400" s="1"/>
  <c r="F3399"/>
  <c r="G3399" s="1"/>
  <c r="F3398"/>
  <c r="G3398" s="1"/>
  <c r="F3356"/>
  <c r="G3356" s="1"/>
  <c r="F3355"/>
  <c r="G3355" s="1"/>
  <c r="F3354"/>
  <c r="G3354" s="1"/>
  <c r="F3350"/>
  <c r="G3350" s="1"/>
  <c r="F3349"/>
  <c r="G3349" s="1"/>
  <c r="F3348"/>
  <c r="G3348" s="1"/>
  <c r="F3347"/>
  <c r="G3347" s="1"/>
  <c r="F3346"/>
  <c r="G3346" s="1"/>
  <c r="F3341"/>
  <c r="G3341" s="1"/>
  <c r="F3340"/>
  <c r="G3340" s="1"/>
  <c r="F3339"/>
  <c r="G3339" s="1"/>
  <c r="F3338"/>
  <c r="G3338" s="1"/>
  <c r="F3337"/>
  <c r="G3337" s="1"/>
  <c r="G3336"/>
  <c r="F3318"/>
  <c r="G3318" s="1"/>
  <c r="F3296"/>
  <c r="G3296" s="1"/>
  <c r="F3295"/>
  <c r="G3295" s="1"/>
  <c r="F3294"/>
  <c r="G3294" s="1"/>
  <c r="F3293"/>
  <c r="G3293" s="1"/>
  <c r="F3292"/>
  <c r="G3292" s="1"/>
  <c r="F3291"/>
  <c r="G3291" s="1"/>
  <c r="F3290"/>
  <c r="G3290" s="1"/>
  <c r="F3289"/>
  <c r="G3289" s="1"/>
  <c r="F3284"/>
  <c r="G3284" s="1"/>
  <c r="F3283"/>
  <c r="G3283" s="1"/>
  <c r="F3282"/>
  <c r="G3282" s="1"/>
  <c r="F3281"/>
  <c r="G3281" s="1"/>
  <c r="F3280"/>
  <c r="G3280" s="1"/>
  <c r="F3279"/>
  <c r="G3279" s="1"/>
  <c r="F3274"/>
  <c r="G3274" s="1"/>
  <c r="F3273"/>
  <c r="G3273" s="1"/>
  <c r="F3272"/>
  <c r="G3272" s="1"/>
  <c r="F3271"/>
  <c r="G3271" s="1"/>
  <c r="F3270"/>
  <c r="G3270" s="1"/>
  <c r="F3269"/>
  <c r="G3269" s="1"/>
  <c r="F3268"/>
  <c r="G3268" s="1"/>
  <c r="F3267"/>
  <c r="G3267" s="1"/>
  <c r="F3266"/>
  <c r="G3266" s="1"/>
  <c r="F3265"/>
  <c r="G3265" s="1"/>
  <c r="F3264"/>
  <c r="G3264" s="1"/>
  <c r="F3263"/>
  <c r="G3263" s="1"/>
  <c r="F3262"/>
  <c r="G3262" s="1"/>
  <c r="F3261"/>
  <c r="G3261" s="1"/>
  <c r="G3260"/>
  <c r="G3259"/>
  <c r="G3258"/>
  <c r="G3257"/>
  <c r="G3256"/>
  <c r="G3255"/>
  <c r="G3254"/>
  <c r="G3253"/>
  <c r="F3236"/>
  <c r="G3236" s="1"/>
  <c r="F3235"/>
  <c r="G3235" s="1"/>
  <c r="F3234"/>
  <c r="G3234" s="1"/>
  <c r="F3233"/>
  <c r="G3233" s="1"/>
  <c r="F3232"/>
  <c r="G3232" s="1"/>
  <c r="F3231"/>
  <c r="G3231" s="1"/>
  <c r="F3229"/>
  <c r="G3229" s="1"/>
  <c r="F3224"/>
  <c r="G3224" s="1"/>
  <c r="F3223"/>
  <c r="G3223" s="1"/>
  <c r="F3222"/>
  <c r="G3222" s="1"/>
  <c r="F3221"/>
  <c r="G3221" s="1"/>
  <c r="F3220"/>
  <c r="G3220" s="1"/>
  <c r="F3214"/>
  <c r="G3214" s="1"/>
  <c r="F3213"/>
  <c r="G3213" s="1"/>
  <c r="F3212"/>
  <c r="G3212" s="1"/>
  <c r="F3211"/>
  <c r="G3211" s="1"/>
  <c r="F3210"/>
  <c r="G3210" s="1"/>
  <c r="F3209"/>
  <c r="G3209" s="1"/>
  <c r="F3208"/>
  <c r="G3208" s="1"/>
  <c r="F3207"/>
  <c r="G3207" s="1"/>
  <c r="F3206"/>
  <c r="G3206" s="1"/>
  <c r="F3205"/>
  <c r="G3205" s="1"/>
  <c r="F3204"/>
  <c r="G3204" s="1"/>
  <c r="F3203"/>
  <c r="G3203" s="1"/>
  <c r="F3202"/>
  <c r="G3202" s="1"/>
  <c r="F3201"/>
  <c r="G3201" s="1"/>
  <c r="G3200"/>
  <c r="F3199"/>
  <c r="G3199" s="1"/>
  <c r="F3198"/>
  <c r="G3198" s="1"/>
  <c r="F3197"/>
  <c r="G3197" s="1"/>
  <c r="G3196"/>
  <c r="G3195"/>
  <c r="G3194"/>
  <c r="G3193"/>
  <c r="G3192"/>
  <c r="F3176"/>
  <c r="G3176" s="1"/>
  <c r="F3175"/>
  <c r="G3175" s="1"/>
  <c r="F3174"/>
  <c r="G3174" s="1"/>
  <c r="F3173"/>
  <c r="G3173" s="1"/>
  <c r="F3172"/>
  <c r="G3172" s="1"/>
  <c r="G3171"/>
  <c r="G3170"/>
  <c r="G3169"/>
  <c r="F3164"/>
  <c r="G3164" s="1"/>
  <c r="F3163"/>
  <c r="G3163" s="1"/>
  <c r="F3162"/>
  <c r="G3162" s="1"/>
  <c r="F3161"/>
  <c r="G3161" s="1"/>
  <c r="F3160"/>
  <c r="G3160" s="1"/>
  <c r="F3159"/>
  <c r="G3159" s="1"/>
  <c r="F3154"/>
  <c r="G3154" s="1"/>
  <c r="F3153"/>
  <c r="G3153" s="1"/>
  <c r="F3152"/>
  <c r="G3152" s="1"/>
  <c r="F3151"/>
  <c r="G3151" s="1"/>
  <c r="F3150"/>
  <c r="G3150" s="1"/>
  <c r="F3149"/>
  <c r="G3149" s="1"/>
  <c r="F3148"/>
  <c r="G3148" s="1"/>
  <c r="F3147"/>
  <c r="G3147" s="1"/>
  <c r="F3146"/>
  <c r="G3146" s="1"/>
  <c r="F3145"/>
  <c r="G3145" s="1"/>
  <c r="F3144"/>
  <c r="G3144" s="1"/>
  <c r="F3143"/>
  <c r="G3143" s="1"/>
  <c r="F3142"/>
  <c r="G3142" s="1"/>
  <c r="F3141"/>
  <c r="G3141" s="1"/>
  <c r="F3140"/>
  <c r="G3140" s="1"/>
  <c r="F3139"/>
  <c r="G3139" s="1"/>
  <c r="F3138"/>
  <c r="G3138" s="1"/>
  <c r="F3116"/>
  <c r="G3116" s="1"/>
  <c r="F3115"/>
  <c r="G3115" s="1"/>
  <c r="F3114"/>
  <c r="G3114" s="1"/>
  <c r="F3113"/>
  <c r="G3113" s="1"/>
  <c r="F3112"/>
  <c r="G3112" s="1"/>
  <c r="F3111"/>
  <c r="G3111" s="1"/>
  <c r="F3104"/>
  <c r="G3104" s="1"/>
  <c r="F3103"/>
  <c r="G3103" s="1"/>
  <c r="F3102"/>
  <c r="G3102" s="1"/>
  <c r="G3101"/>
  <c r="F3094"/>
  <c r="G3094" s="1"/>
  <c r="F3093"/>
  <c r="G3093" s="1"/>
  <c r="F3092"/>
  <c r="G3092" s="1"/>
  <c r="F3091"/>
  <c r="G3091" s="1"/>
  <c r="F3090"/>
  <c r="G3090" s="1"/>
  <c r="F3089"/>
  <c r="G3089" s="1"/>
  <c r="F3088"/>
  <c r="G3088" s="1"/>
  <c r="F3087"/>
  <c r="G3087" s="1"/>
  <c r="F3086"/>
  <c r="G3086" s="1"/>
  <c r="F3085"/>
  <c r="G3085" s="1"/>
  <c r="F3084"/>
  <c r="G3084" s="1"/>
  <c r="F3083"/>
  <c r="G3083" s="1"/>
  <c r="F3082"/>
  <c r="G3082" s="1"/>
  <c r="F3081"/>
  <c r="G3081" s="1"/>
  <c r="F3080"/>
  <c r="G3080" s="1"/>
  <c r="F3079"/>
  <c r="G3079" s="1"/>
  <c r="F3078"/>
  <c r="G3078" s="1"/>
  <c r="F3056"/>
  <c r="G3056" s="1"/>
  <c r="F3055"/>
  <c r="G3055" s="1"/>
  <c r="F3054"/>
  <c r="G3054" s="1"/>
  <c r="F3053"/>
  <c r="G3053" s="1"/>
  <c r="F3052"/>
  <c r="G3052" s="1"/>
  <c r="F3051"/>
  <c r="G3051" s="1"/>
  <c r="F3044"/>
  <c r="G3044" s="1"/>
  <c r="F3043"/>
  <c r="G3043" s="1"/>
  <c r="F3042"/>
  <c r="G3042" s="1"/>
  <c r="F3041"/>
  <c r="G3041" s="1"/>
  <c r="F3039"/>
  <c r="G3039" s="1"/>
  <c r="F3034"/>
  <c r="G3034" s="1"/>
  <c r="F3033"/>
  <c r="G3033" s="1"/>
  <c r="F3032"/>
  <c r="G3032" s="1"/>
  <c r="F3031"/>
  <c r="G3031" s="1"/>
  <c r="F3030"/>
  <c r="G3030" s="1"/>
  <c r="F3029"/>
  <c r="G3029" s="1"/>
  <c r="F3028"/>
  <c r="F3027"/>
  <c r="G3027" s="1"/>
  <c r="F3026"/>
  <c r="G3026" s="1"/>
  <c r="F3025"/>
  <c r="G3025" s="1"/>
  <c r="F3024"/>
  <c r="G3024" s="1"/>
  <c r="F3023"/>
  <c r="G3023" s="1"/>
  <c r="F3022"/>
  <c r="G3022" s="1"/>
  <c r="F3021"/>
  <c r="G3021" s="1"/>
  <c r="F3020"/>
  <c r="G3020" s="1"/>
  <c r="F3019"/>
  <c r="G3019" s="1"/>
  <c r="F3018"/>
  <c r="G3018" s="1"/>
  <c r="F3017"/>
  <c r="G3017" s="1"/>
  <c r="F3016"/>
  <c r="G3016" s="1"/>
  <c r="F2996"/>
  <c r="G2996" s="1"/>
  <c r="F2995"/>
  <c r="G2995" s="1"/>
  <c r="F2994"/>
  <c r="G2994" s="1"/>
  <c r="F2993"/>
  <c r="G2993" s="1"/>
  <c r="F2992"/>
  <c r="G2992" s="1"/>
  <c r="F2974"/>
  <c r="G2974" s="1"/>
  <c r="F2973"/>
  <c r="G2973" s="1"/>
  <c r="F2972"/>
  <c r="G2972" s="1"/>
  <c r="F2971"/>
  <c r="G2971" s="1"/>
  <c r="F2970"/>
  <c r="G2970" s="1"/>
  <c r="F2969"/>
  <c r="G2969" s="1"/>
  <c r="F2968"/>
  <c r="G2968" s="1"/>
  <c r="F2967"/>
  <c r="G2967" s="1"/>
  <c r="F2966"/>
  <c r="G2966" s="1"/>
  <c r="F2965"/>
  <c r="G2965" s="1"/>
  <c r="F2964"/>
  <c r="G2964" s="1"/>
  <c r="F2963"/>
  <c r="G2963" s="1"/>
  <c r="F2962"/>
  <c r="G2962" s="1"/>
  <c r="F2961"/>
  <c r="G2961" s="1"/>
  <c r="F2960"/>
  <c r="G2960" s="1"/>
  <c r="F2959"/>
  <c r="G2959" s="1"/>
  <c r="F2958"/>
  <c r="G2958" s="1"/>
  <c r="F2957"/>
  <c r="G2957" s="1"/>
  <c r="F2956"/>
  <c r="G2956" s="1"/>
  <c r="F2955"/>
  <c r="G2955" s="1"/>
  <c r="F2954"/>
  <c r="G2954" s="1"/>
  <c r="G2953"/>
  <c r="G2952"/>
  <c r="F2914"/>
  <c r="G2914" s="1"/>
  <c r="F2913"/>
  <c r="G2913" s="1"/>
  <c r="F2912"/>
  <c r="G2912" s="1"/>
  <c r="F2911"/>
  <c r="G2911" s="1"/>
  <c r="F2910"/>
  <c r="G2910" s="1"/>
  <c r="F2909"/>
  <c r="G2909" s="1"/>
  <c r="G2908"/>
  <c r="F2907"/>
  <c r="G2907" s="1"/>
  <c r="F2906"/>
  <c r="G2906" s="1"/>
  <c r="F2905"/>
  <c r="G2905" s="1"/>
  <c r="F2904"/>
  <c r="G2904" s="1"/>
  <c r="F2903"/>
  <c r="G2903" s="1"/>
  <c r="F2902"/>
  <c r="G2902" s="1"/>
  <c r="F2901"/>
  <c r="G2901" s="1"/>
  <c r="F2900"/>
  <c r="G2900" s="1"/>
  <c r="F2899"/>
  <c r="G2899" s="1"/>
  <c r="F2898"/>
  <c r="G2898" s="1"/>
  <c r="G2897"/>
  <c r="G2896"/>
  <c r="G2895"/>
  <c r="G2894"/>
  <c r="G2893"/>
  <c r="F2876"/>
  <c r="G2876" s="1"/>
  <c r="F2875"/>
  <c r="G2875" s="1"/>
  <c r="F2874"/>
  <c r="G2874" s="1"/>
  <c r="F2873"/>
  <c r="G2873" s="1"/>
  <c r="F2872"/>
  <c r="G2872" s="1"/>
  <c r="F2871"/>
  <c r="G2871" s="1"/>
  <c r="F2870"/>
  <c r="G2870" s="1"/>
  <c r="F2864"/>
  <c r="G2864" s="1"/>
  <c r="F2863"/>
  <c r="G2863" s="1"/>
  <c r="F2862"/>
  <c r="G2862" s="1"/>
  <c r="G2861"/>
  <c r="F2854"/>
  <c r="G2854" s="1"/>
  <c r="F2853"/>
  <c r="G2853" s="1"/>
  <c r="F2852"/>
  <c r="G2852" s="1"/>
  <c r="F2851"/>
  <c r="G2851" s="1"/>
  <c r="F2850"/>
  <c r="G2850" s="1"/>
  <c r="F2849"/>
  <c r="G2849" s="1"/>
  <c r="F2848"/>
  <c r="G2848" s="1"/>
  <c r="F2847"/>
  <c r="G2847" s="1"/>
  <c r="F2846"/>
  <c r="G2846" s="1"/>
  <c r="F2845"/>
  <c r="G2845" s="1"/>
  <c r="F2844"/>
  <c r="G2844" s="1"/>
  <c r="F2843"/>
  <c r="G2843" s="1"/>
  <c r="F2842"/>
  <c r="G2842" s="1"/>
  <c r="F2841"/>
  <c r="G2841" s="1"/>
  <c r="F2840"/>
  <c r="G2840" s="1"/>
  <c r="F2839"/>
  <c r="G2839" s="1"/>
  <c r="F2838"/>
  <c r="G2838" s="1"/>
  <c r="F2837"/>
  <c r="G2837" s="1"/>
  <c r="F2836"/>
  <c r="G2836" s="1"/>
  <c r="F2835"/>
  <c r="G2835" s="1"/>
  <c r="F2834"/>
  <c r="G2834" s="1"/>
  <c r="F2833"/>
  <c r="G2833" s="1"/>
  <c r="F2832"/>
  <c r="G2832" s="1"/>
  <c r="F2816"/>
  <c r="G2816" s="1"/>
  <c r="F2815"/>
  <c r="G2815" s="1"/>
  <c r="F2814"/>
  <c r="G2814" s="1"/>
  <c r="F2813"/>
  <c r="G2813" s="1"/>
  <c r="F2812"/>
  <c r="G2812" s="1"/>
  <c r="F2811"/>
  <c r="G2811" s="1"/>
  <c r="F2810"/>
  <c r="G2810" s="1"/>
  <c r="F2809"/>
  <c r="G2809" s="1"/>
  <c r="F2804"/>
  <c r="G2804" s="1"/>
  <c r="F2803"/>
  <c r="G2803" s="1"/>
  <c r="F2802"/>
  <c r="G2802" s="1"/>
  <c r="F2801"/>
  <c r="G2801" s="1"/>
  <c r="F2800"/>
  <c r="G2800" s="1"/>
  <c r="F2794"/>
  <c r="G2794" s="1"/>
  <c r="F2793"/>
  <c r="G2793" s="1"/>
  <c r="F2792"/>
  <c r="G2792" s="1"/>
  <c r="F2791"/>
  <c r="G2791" s="1"/>
  <c r="F2790"/>
  <c r="G2790" s="1"/>
  <c r="F2789"/>
  <c r="G2789" s="1"/>
  <c r="F2788"/>
  <c r="G2788" s="1"/>
  <c r="F2787"/>
  <c r="G2787" s="1"/>
  <c r="F2786"/>
  <c r="G2786" s="1"/>
  <c r="F2785"/>
  <c r="G2785" s="1"/>
  <c r="F2784"/>
  <c r="G2784" s="1"/>
  <c r="F2783"/>
  <c r="G2783" s="1"/>
  <c r="F2782"/>
  <c r="G2782" s="1"/>
  <c r="F2781"/>
  <c r="G2781" s="1"/>
  <c r="F2780"/>
  <c r="G2780" s="1"/>
  <c r="F2779"/>
  <c r="G2779" s="1"/>
  <c r="F2778"/>
  <c r="G2778" s="1"/>
  <c r="F2756"/>
  <c r="G2756" s="1"/>
  <c r="F2755"/>
  <c r="G2755" s="1"/>
  <c r="F2754"/>
  <c r="G2754" s="1"/>
  <c r="F2753"/>
  <c r="G2753" s="1"/>
  <c r="F2752"/>
  <c r="G2752" s="1"/>
  <c r="F2751"/>
  <c r="G2751" s="1"/>
  <c r="F2744"/>
  <c r="G2744" s="1"/>
  <c r="F2743"/>
  <c r="G2743" s="1"/>
  <c r="F2742"/>
  <c r="G2742" s="1"/>
  <c r="F2741"/>
  <c r="G2741" s="1"/>
  <c r="F2734"/>
  <c r="G2734" s="1"/>
  <c r="F2733"/>
  <c r="G2733" s="1"/>
  <c r="F2732"/>
  <c r="G2732" s="1"/>
  <c r="F2731"/>
  <c r="G2731" s="1"/>
  <c r="F2730"/>
  <c r="G2730" s="1"/>
  <c r="F2729"/>
  <c r="G2729" s="1"/>
  <c r="F2728"/>
  <c r="G2728" s="1"/>
  <c r="F2727"/>
  <c r="G2727" s="1"/>
  <c r="F2726"/>
  <c r="G2726" s="1"/>
  <c r="F2725"/>
  <c r="G2725" s="1"/>
  <c r="F2724"/>
  <c r="G2724" s="1"/>
  <c r="F2723"/>
  <c r="G2723" s="1"/>
  <c r="F2722"/>
  <c r="G2722" s="1"/>
  <c r="F2721"/>
  <c r="G2721" s="1"/>
  <c r="F2720"/>
  <c r="G2720" s="1"/>
  <c r="F2719"/>
  <c r="G2719" s="1"/>
  <c r="F2718"/>
  <c r="G2718" s="1"/>
  <c r="F2717"/>
  <c r="G2717" s="1"/>
  <c r="G2716"/>
  <c r="G2715"/>
  <c r="G2714"/>
  <c r="G2713"/>
  <c r="G2711"/>
  <c r="F2696"/>
  <c r="G2696" s="1"/>
  <c r="F2695"/>
  <c r="G2695" s="1"/>
  <c r="F2694"/>
  <c r="G2694" s="1"/>
  <c r="F2693"/>
  <c r="G2693" s="1"/>
  <c r="F2692"/>
  <c r="G2692" s="1"/>
  <c r="F2691"/>
  <c r="G2691" s="1"/>
  <c r="F2685"/>
  <c r="G2685" s="1"/>
  <c r="F2684"/>
  <c r="G2684" s="1"/>
  <c r="F2683"/>
  <c r="G2683" s="1"/>
  <c r="F2682"/>
  <c r="G2682" s="1"/>
  <c r="F2681"/>
  <c r="G2681" s="1"/>
  <c r="F2680"/>
  <c r="G2680" s="1"/>
  <c r="F2674"/>
  <c r="G2674" s="1"/>
  <c r="F2673"/>
  <c r="G2673" s="1"/>
  <c r="F2672"/>
  <c r="G2672" s="1"/>
  <c r="F2671"/>
  <c r="G2671" s="1"/>
  <c r="F2670"/>
  <c r="G2670" s="1"/>
  <c r="F2669"/>
  <c r="G2669" s="1"/>
  <c r="F2668"/>
  <c r="G2668" s="1"/>
  <c r="F2667"/>
  <c r="G2667" s="1"/>
  <c r="F2666"/>
  <c r="G2666" s="1"/>
  <c r="F2665"/>
  <c r="G2665" s="1"/>
  <c r="F2664"/>
  <c r="G2664" s="1"/>
  <c r="F2663"/>
  <c r="G2663" s="1"/>
  <c r="F2662"/>
  <c r="G2662" s="1"/>
  <c r="F2661"/>
  <c r="G2661" s="1"/>
  <c r="F2660"/>
  <c r="G2660" s="1"/>
  <c r="F2659"/>
  <c r="G2659" s="1"/>
  <c r="F2658"/>
  <c r="G2658" s="1"/>
  <c r="F2657"/>
  <c r="G2657" s="1"/>
  <c r="F2656"/>
  <c r="G2656" s="1"/>
  <c r="F2636"/>
  <c r="G2636" s="1"/>
  <c r="F2635"/>
  <c r="G2635" s="1"/>
  <c r="F2634"/>
  <c r="G2634" s="1"/>
  <c r="F2633"/>
  <c r="G2633" s="1"/>
  <c r="F2632"/>
  <c r="G2632" s="1"/>
  <c r="F2631"/>
  <c r="G2631" s="1"/>
  <c r="F2630"/>
  <c r="G2630" s="1"/>
  <c r="G2627"/>
  <c r="F2624"/>
  <c r="G2624" s="1"/>
  <c r="F2623"/>
  <c r="G2623" s="1"/>
  <c r="F2622"/>
  <c r="G2622" s="1"/>
  <c r="F2621"/>
  <c r="G2621" s="1"/>
  <c r="F2620"/>
  <c r="G2620" s="1"/>
  <c r="F2617"/>
  <c r="G2617" s="1"/>
  <c r="F2614"/>
  <c r="G2614" s="1"/>
  <c r="F2613"/>
  <c r="G2613" s="1"/>
  <c r="F2612"/>
  <c r="G2612" s="1"/>
  <c r="F2611"/>
  <c r="G2611" s="1"/>
  <c r="F2610"/>
  <c r="G2610" s="1"/>
  <c r="F2609"/>
  <c r="G2609" s="1"/>
  <c r="F2608"/>
  <c r="G2608" s="1"/>
  <c r="F2607"/>
  <c r="G2607" s="1"/>
  <c r="F2606"/>
  <c r="G2606" s="1"/>
  <c r="F2605"/>
  <c r="G2605" s="1"/>
  <c r="F2604"/>
  <c r="G2604" s="1"/>
  <c r="F2603"/>
  <c r="G2603" s="1"/>
  <c r="F2602"/>
  <c r="G2602" s="1"/>
  <c r="F2601"/>
  <c r="G2601" s="1"/>
  <c r="F2600"/>
  <c r="G2600" s="1"/>
  <c r="F2599"/>
  <c r="G2599" s="1"/>
  <c r="F2598"/>
  <c r="G2598" s="1"/>
  <c r="F2597"/>
  <c r="G2597" s="1"/>
  <c r="F2596"/>
  <c r="G2596" s="1"/>
  <c r="F2595"/>
  <c r="G2595" s="1"/>
  <c r="F2594"/>
  <c r="G2594" s="1"/>
  <c r="F2593"/>
  <c r="G2593" s="1"/>
  <c r="G2592"/>
  <c r="G2591"/>
  <c r="F2576"/>
  <c r="G2576" s="1"/>
  <c r="F2575"/>
  <c r="G2575" s="1"/>
  <c r="F2574"/>
  <c r="G2574" s="1"/>
  <c r="F2573"/>
  <c r="G2573" s="1"/>
  <c r="F2572"/>
  <c r="G2572" s="1"/>
  <c r="F2571"/>
  <c r="G2571" s="1"/>
  <c r="F2570"/>
  <c r="G2570" s="1"/>
  <c r="F2564"/>
  <c r="G2564" s="1"/>
  <c r="F2563"/>
  <c r="G2563" s="1"/>
  <c r="F2562"/>
  <c r="G2562" s="1"/>
  <c r="F2559"/>
  <c r="G2559" s="1"/>
  <c r="F2554"/>
  <c r="G2554" s="1"/>
  <c r="F2553"/>
  <c r="G2553" s="1"/>
  <c r="F2552"/>
  <c r="G2552" s="1"/>
  <c r="F2551"/>
  <c r="G2551" s="1"/>
  <c r="F2550"/>
  <c r="G2550" s="1"/>
  <c r="F2549"/>
  <c r="G2549" s="1"/>
  <c r="F2548"/>
  <c r="G2548" s="1"/>
  <c r="F2547"/>
  <c r="G2547" s="1"/>
  <c r="F2546"/>
  <c r="G2546" s="1"/>
  <c r="F2545"/>
  <c r="G2545" s="1"/>
  <c r="F2544"/>
  <c r="G2544" s="1"/>
  <c r="F2543"/>
  <c r="G2543" s="1"/>
  <c r="F2542"/>
  <c r="G2542" s="1"/>
  <c r="F2541"/>
  <c r="G2541" s="1"/>
  <c r="F2540"/>
  <c r="G2540" s="1"/>
  <c r="F2539"/>
  <c r="G2539" s="1"/>
  <c r="F2538"/>
  <c r="G2538" s="1"/>
  <c r="F2516"/>
  <c r="G2516" s="1"/>
  <c r="F2515"/>
  <c r="G2515" s="1"/>
  <c r="F2514"/>
  <c r="G2514" s="1"/>
  <c r="F2513"/>
  <c r="G2513" s="1"/>
  <c r="F2512"/>
  <c r="G2512" s="1"/>
  <c r="F2511"/>
  <c r="G2511" s="1"/>
  <c r="F2510"/>
  <c r="G2510" s="1"/>
  <c r="F2509"/>
  <c r="G2509" s="1"/>
  <c r="F2508"/>
  <c r="G2508" s="1"/>
  <c r="F2504"/>
  <c r="G2504" s="1"/>
  <c r="F2503"/>
  <c r="G2503" s="1"/>
  <c r="F2502"/>
  <c r="G2502" s="1"/>
  <c r="F2501"/>
  <c r="G2501" s="1"/>
  <c r="F2500"/>
  <c r="G2500" s="1"/>
  <c r="F2494"/>
  <c r="G2494" s="1"/>
  <c r="F2493"/>
  <c r="G2493" s="1"/>
  <c r="F2492"/>
  <c r="G2492" s="1"/>
  <c r="F2491"/>
  <c r="G2491" s="1"/>
  <c r="F2490"/>
  <c r="G2490" s="1"/>
  <c r="F2489"/>
  <c r="G2489" s="1"/>
  <c r="F2488"/>
  <c r="G2488" s="1"/>
  <c r="F2487"/>
  <c r="G2487" s="1"/>
  <c r="F2486"/>
  <c r="G2486" s="1"/>
  <c r="F2485"/>
  <c r="G2485" s="1"/>
  <c r="F2484"/>
  <c r="G2484" s="1"/>
  <c r="F2483"/>
  <c r="G2483" s="1"/>
  <c r="F2482"/>
  <c r="G2482" s="1"/>
  <c r="F2481"/>
  <c r="G2481" s="1"/>
  <c r="F2480"/>
  <c r="G2480" s="1"/>
  <c r="F2479"/>
  <c r="G2479" s="1"/>
  <c r="F2478"/>
  <c r="G2478" s="1"/>
  <c r="F2477"/>
  <c r="G2477" s="1"/>
  <c r="F2476"/>
  <c r="G2476" s="1"/>
  <c r="F2475"/>
  <c r="G2475" s="1"/>
  <c r="F2474"/>
  <c r="G2474" s="1"/>
  <c r="F2473"/>
  <c r="G2473" s="1"/>
  <c r="F2472"/>
  <c r="G2472" s="1"/>
  <c r="G2471"/>
  <c r="F2456"/>
  <c r="G2456" s="1"/>
  <c r="F2455"/>
  <c r="G2455" s="1"/>
  <c r="F2454"/>
  <c r="G2454" s="1"/>
  <c r="F2453"/>
  <c r="G2453" s="1"/>
  <c r="F2452"/>
  <c r="G2452" s="1"/>
  <c r="F2451"/>
  <c r="G2451" s="1"/>
  <c r="F2444"/>
  <c r="G2444" s="1"/>
  <c r="F2443"/>
  <c r="G2443" s="1"/>
  <c r="F2442"/>
  <c r="G2442" s="1"/>
  <c r="F2441"/>
  <c r="G2441" s="1"/>
  <c r="F2440"/>
  <c r="G2440" s="1"/>
  <c r="F2434"/>
  <c r="G2434" s="1"/>
  <c r="F2433"/>
  <c r="G2433" s="1"/>
  <c r="F2432"/>
  <c r="G2432" s="1"/>
  <c r="F2431"/>
  <c r="G2431" s="1"/>
  <c r="F2430"/>
  <c r="G2430" s="1"/>
  <c r="F2429"/>
  <c r="G2429" s="1"/>
  <c r="F2428"/>
  <c r="G2428" s="1"/>
  <c r="F2427"/>
  <c r="G2427" s="1"/>
  <c r="F2426"/>
  <c r="G2426" s="1"/>
  <c r="F2425"/>
  <c r="G2425" s="1"/>
  <c r="F2424"/>
  <c r="G2424" s="1"/>
  <c r="F2423"/>
  <c r="G2423" s="1"/>
  <c r="F2422"/>
  <c r="G2422" s="1"/>
  <c r="F2421"/>
  <c r="G2421" s="1"/>
  <c r="F2420"/>
  <c r="G2420" s="1"/>
  <c r="F2419"/>
  <c r="G2419" s="1"/>
  <c r="F2418"/>
  <c r="G2418" s="1"/>
  <c r="F2417"/>
  <c r="G2417" s="1"/>
  <c r="F2416"/>
  <c r="G2416" s="1"/>
  <c r="F2415"/>
  <c r="G2415" s="1"/>
  <c r="F2414"/>
  <c r="G2414" s="1"/>
  <c r="G2413"/>
  <c r="G2412"/>
  <c r="F2396"/>
  <c r="G2396" s="1"/>
  <c r="F2395"/>
  <c r="G2395" s="1"/>
  <c r="F2394"/>
  <c r="G2394" s="1"/>
  <c r="F2393"/>
  <c r="G2393" s="1"/>
  <c r="G2392"/>
  <c r="F2391"/>
  <c r="G2391" s="1"/>
  <c r="F2390"/>
  <c r="G2390" s="1"/>
  <c r="F2385"/>
  <c r="G2385" s="1"/>
  <c r="F2384"/>
  <c r="G2384" s="1"/>
  <c r="F2383"/>
  <c r="G2383" s="1"/>
  <c r="F2381"/>
  <c r="G2381" s="1"/>
  <c r="F2379"/>
  <c r="G2379" s="1"/>
  <c r="F2374"/>
  <c r="G2374" s="1"/>
  <c r="F2373"/>
  <c r="G2373" s="1"/>
  <c r="F2372"/>
  <c r="G2372" s="1"/>
  <c r="F2371"/>
  <c r="G2371" s="1"/>
  <c r="F2370"/>
  <c r="G2370" s="1"/>
  <c r="F2369"/>
  <c r="G2369" s="1"/>
  <c r="F2368"/>
  <c r="G2368" s="1"/>
  <c r="F2367"/>
  <c r="G2367" s="1"/>
  <c r="F2366"/>
  <c r="G2366" s="1"/>
  <c r="F2365"/>
  <c r="G2365" s="1"/>
  <c r="F2364"/>
  <c r="G2364" s="1"/>
  <c r="F2363"/>
  <c r="G2363" s="1"/>
  <c r="F2362"/>
  <c r="G2362" s="1"/>
  <c r="F2361"/>
  <c r="G2361" s="1"/>
  <c r="F2360"/>
  <c r="G2360" s="1"/>
  <c r="F2359"/>
  <c r="G2359" s="1"/>
  <c r="F2358"/>
  <c r="G2358" s="1"/>
  <c r="F2357"/>
  <c r="G2357" s="1"/>
  <c r="F2336"/>
  <c r="G2336" s="1"/>
  <c r="F2335"/>
  <c r="G2335" s="1"/>
  <c r="F2334"/>
  <c r="G2334" s="1"/>
  <c r="G2333"/>
  <c r="F2326"/>
  <c r="G2326" s="1"/>
  <c r="F2325"/>
  <c r="G2325" s="1"/>
  <c r="F2324"/>
  <c r="G2324" s="1"/>
  <c r="F2323"/>
  <c r="G2323" s="1"/>
  <c r="F2322"/>
  <c r="G2322" s="1"/>
  <c r="F2316"/>
  <c r="G2316" s="1"/>
  <c r="F2315"/>
  <c r="G2315" s="1"/>
  <c r="F2314"/>
  <c r="G2314" s="1"/>
  <c r="F2313"/>
  <c r="G2313" s="1"/>
  <c r="F2312"/>
  <c r="G2312" s="1"/>
  <c r="F2311"/>
  <c r="G2311" s="1"/>
  <c r="F2310"/>
  <c r="G2310" s="1"/>
  <c r="F2309"/>
  <c r="G2309" s="1"/>
  <c r="F2308"/>
  <c r="G2308" s="1"/>
  <c r="F2307"/>
  <c r="G2307" s="1"/>
  <c r="F2306"/>
  <c r="G2306" s="1"/>
  <c r="F2305"/>
  <c r="G2305" s="1"/>
  <c r="F2304"/>
  <c r="G2304" s="1"/>
  <c r="G2303"/>
  <c r="F2296"/>
  <c r="G2296" s="1"/>
  <c r="F2295"/>
  <c r="G2295" s="1"/>
  <c r="F2294"/>
  <c r="G2294" s="1"/>
  <c r="F2276"/>
  <c r="G2276" s="1"/>
  <c r="F2275"/>
  <c r="G2275" s="1"/>
  <c r="F2265"/>
  <c r="G2265" s="1"/>
  <c r="F2259"/>
  <c r="G2259" s="1"/>
  <c r="F2258"/>
  <c r="G2258" s="1"/>
  <c r="F2257"/>
  <c r="G2257" s="1"/>
  <c r="F2256"/>
  <c r="G2256" s="1"/>
  <c r="F2255"/>
  <c r="G2255" s="1"/>
  <c r="F2254"/>
  <c r="G2254" s="1"/>
  <c r="F2253"/>
  <c r="G2253" s="1"/>
  <c r="F2252"/>
  <c r="G2252" s="1"/>
  <c r="F2251"/>
  <c r="G2251" s="1"/>
  <c r="F2250"/>
  <c r="G2250" s="1"/>
  <c r="F2249"/>
  <c r="G2249" s="1"/>
  <c r="F2248"/>
  <c r="G2248" s="1"/>
  <c r="F2247"/>
  <c r="G2247" s="1"/>
  <c r="F2246"/>
  <c r="G2246" s="1"/>
  <c r="F2245"/>
  <c r="G2245" s="1"/>
  <c r="F2244"/>
  <c r="G2244" s="1"/>
  <c r="F2243"/>
  <c r="G2243" s="1"/>
  <c r="F2237"/>
  <c r="G2237" s="1"/>
  <c r="F2236"/>
  <c r="G2236" s="1"/>
  <c r="F2235"/>
  <c r="G2235" s="1"/>
  <c r="F2234"/>
  <c r="G2234" s="1"/>
  <c r="F2233"/>
  <c r="G2233" s="1"/>
  <c r="F2216"/>
  <c r="G2216" s="1"/>
  <c r="F2215"/>
  <c r="G2215" s="1"/>
  <c r="F2214"/>
  <c r="G2214" s="1"/>
  <c r="F2213"/>
  <c r="G2213" s="1"/>
  <c r="F2212"/>
  <c r="G2212" s="1"/>
  <c r="F2207"/>
  <c r="G2207" s="1"/>
  <c r="F2206"/>
  <c r="G2206" s="1"/>
  <c r="F2205"/>
  <c r="G2205" s="1"/>
  <c r="F2204"/>
  <c r="G2204" s="1"/>
  <c r="F2203"/>
  <c r="G2203" s="1"/>
  <c r="F2202"/>
  <c r="G2202" s="1"/>
  <c r="F2193"/>
  <c r="G2193" s="1"/>
  <c r="F2192"/>
  <c r="G2192" s="1"/>
  <c r="F2191"/>
  <c r="G2191" s="1"/>
  <c r="F2190"/>
  <c r="G2190" s="1"/>
  <c r="F2189"/>
  <c r="G2189" s="1"/>
  <c r="F2188"/>
  <c r="G2188" s="1"/>
  <c r="F2187"/>
  <c r="G2187" s="1"/>
  <c r="F2186"/>
  <c r="G2186" s="1"/>
  <c r="F2185"/>
  <c r="G2185" s="1"/>
  <c r="F2184"/>
  <c r="G2184" s="1"/>
  <c r="F2183"/>
  <c r="G2183" s="1"/>
  <c r="F2182"/>
  <c r="G2182" s="1"/>
  <c r="F2181"/>
  <c r="G2181" s="1"/>
  <c r="F2180"/>
  <c r="G2180" s="1"/>
  <c r="F2173"/>
  <c r="G2173" s="1"/>
  <c r="G2172"/>
  <c r="F2171"/>
  <c r="G2171" s="1"/>
  <c r="F2156"/>
  <c r="G2156" s="1"/>
  <c r="F2155"/>
  <c r="G2155" s="1"/>
  <c r="F2154"/>
  <c r="G2154" s="1"/>
  <c r="F2153"/>
  <c r="G2153" s="1"/>
  <c r="F2152"/>
  <c r="G2152" s="1"/>
  <c r="F2151"/>
  <c r="G2151" s="1"/>
  <c r="F2150"/>
  <c r="G2150" s="1"/>
  <c r="F2145"/>
  <c r="G2145" s="1"/>
  <c r="F2144"/>
  <c r="G2144" s="1"/>
  <c r="F2143"/>
  <c r="G2143" s="1"/>
  <c r="F2142"/>
  <c r="G2142" s="1"/>
  <c r="F2141"/>
  <c r="G2141" s="1"/>
  <c r="F2140"/>
  <c r="G2140" s="1"/>
  <c r="F2135"/>
  <c r="G2135" s="1"/>
  <c r="F2134"/>
  <c r="G2134" s="1"/>
  <c r="F2133"/>
  <c r="G2133" s="1"/>
  <c r="F2132"/>
  <c r="G2132" s="1"/>
  <c r="F2131"/>
  <c r="G2131" s="1"/>
  <c r="F2130"/>
  <c r="G2130" s="1"/>
  <c r="F2129"/>
  <c r="G2129" s="1"/>
  <c r="F2128"/>
  <c r="G2128" s="1"/>
  <c r="F2127"/>
  <c r="G2127" s="1"/>
  <c r="F2126"/>
  <c r="G2126" s="1"/>
  <c r="F2125"/>
  <c r="G2125" s="1"/>
  <c r="F2124"/>
  <c r="G2124" s="1"/>
  <c r="F2123"/>
  <c r="G2123" s="1"/>
  <c r="F2122"/>
  <c r="G2122" s="1"/>
  <c r="F2121"/>
  <c r="G2121" s="1"/>
  <c r="F2120"/>
  <c r="G2120" s="1"/>
  <c r="F2119"/>
  <c r="G2119" s="1"/>
  <c r="F2118"/>
  <c r="G2118" s="1"/>
  <c r="G2117"/>
  <c r="G2116"/>
  <c r="G2115"/>
  <c r="G2114"/>
  <c r="F2037"/>
  <c r="G2037" s="1"/>
  <c r="F2036"/>
  <c r="G2036" s="1"/>
  <c r="F2035"/>
  <c r="G2035" s="1"/>
  <c r="F2034"/>
  <c r="G2034" s="1"/>
  <c r="F2033"/>
  <c r="G2033" s="1"/>
  <c r="F2032"/>
  <c r="G2032" s="1"/>
  <c r="F2031"/>
  <c r="G2031" s="1"/>
  <c r="G2030"/>
  <c r="F2029"/>
  <c r="G2029" s="1"/>
  <c r="F2025"/>
  <c r="G2025" s="1"/>
  <c r="F2024"/>
  <c r="G2024" s="1"/>
  <c r="F2023"/>
  <c r="G2023" s="1"/>
  <c r="F2022"/>
  <c r="G2022" s="1"/>
  <c r="F2021"/>
  <c r="G2021" s="1"/>
  <c r="F2020"/>
  <c r="G2020" s="1"/>
  <c r="F2015"/>
  <c r="G2015" s="1"/>
  <c r="F2014"/>
  <c r="G2014" s="1"/>
  <c r="F2013"/>
  <c r="G2013" s="1"/>
  <c r="F2012"/>
  <c r="G2012" s="1"/>
  <c r="F2011"/>
  <c r="G2011" s="1"/>
  <c r="F2010"/>
  <c r="G2010" s="1"/>
  <c r="F2009"/>
  <c r="G2009" s="1"/>
  <c r="F2008"/>
  <c r="G2008" s="1"/>
  <c r="F2007"/>
  <c r="G2007" s="1"/>
  <c r="F2006"/>
  <c r="G2006" s="1"/>
  <c r="F2005"/>
  <c r="G2005" s="1"/>
  <c r="F2004"/>
  <c r="G2004" s="1"/>
  <c r="F2003"/>
  <c r="G2003" s="1"/>
  <c r="F2002"/>
  <c r="G2002" s="1"/>
  <c r="F2001"/>
  <c r="G2001" s="1"/>
  <c r="F2000"/>
  <c r="G2000" s="1"/>
  <c r="F1999"/>
  <c r="G1999" s="1"/>
  <c r="F1998"/>
  <c r="G1998" s="1"/>
  <c r="F1997"/>
  <c r="G1997" s="1"/>
  <c r="F1977"/>
  <c r="G1977" s="1"/>
  <c r="F1976"/>
  <c r="G1976" s="1"/>
  <c r="F1975"/>
  <c r="G1975" s="1"/>
  <c r="F1974"/>
  <c r="G1974" s="1"/>
  <c r="F1973"/>
  <c r="G1973" s="1"/>
  <c r="F1972"/>
  <c r="G1972" s="1"/>
  <c r="F1971"/>
  <c r="G1971" s="1"/>
  <c r="F1965"/>
  <c r="G1965" s="1"/>
  <c r="F1964"/>
  <c r="G1964" s="1"/>
  <c r="F1963"/>
  <c r="G1963" s="1"/>
  <c r="F1962"/>
  <c r="G1962" s="1"/>
  <c r="F1961"/>
  <c r="G1961" s="1"/>
  <c r="F1960"/>
  <c r="G1960" s="1"/>
  <c r="F1955"/>
  <c r="G1955" s="1"/>
  <c r="F1954"/>
  <c r="G1954" s="1"/>
  <c r="F1953"/>
  <c r="G1953" s="1"/>
  <c r="F1952"/>
  <c r="G1952" s="1"/>
  <c r="F1951"/>
  <c r="G1951" s="1"/>
  <c r="F1950"/>
  <c r="G1950" s="1"/>
  <c r="F1949"/>
  <c r="G1949" s="1"/>
  <c r="F1948"/>
  <c r="G1948" s="1"/>
  <c r="F1947"/>
  <c r="G1947" s="1"/>
  <c r="F1946"/>
  <c r="G1946" s="1"/>
  <c r="F1945"/>
  <c r="G1945" s="1"/>
  <c r="F1944"/>
  <c r="G1944" s="1"/>
  <c r="F1943"/>
  <c r="G1943" s="1"/>
  <c r="F1942"/>
  <c r="G1942" s="1"/>
  <c r="F1941"/>
  <c r="G1941" s="1"/>
  <c r="F1940"/>
  <c r="G1940" s="1"/>
  <c r="F1917"/>
  <c r="G1917" s="1"/>
  <c r="F1916"/>
  <c r="G1916" s="1"/>
  <c r="F1912"/>
  <c r="G1912" s="1"/>
  <c r="F1911"/>
  <c r="G1911" s="1"/>
  <c r="F1905"/>
  <c r="G1905" s="1"/>
  <c r="F1904"/>
  <c r="G1904" s="1"/>
  <c r="F1903"/>
  <c r="G1903" s="1"/>
  <c r="F1902"/>
  <c r="G1902" s="1"/>
  <c r="F1901"/>
  <c r="G1901" s="1"/>
  <c r="F1895"/>
  <c r="G1895" s="1"/>
  <c r="F1894"/>
  <c r="G1894" s="1"/>
  <c r="F1893"/>
  <c r="G1893" s="1"/>
  <c r="F1892"/>
  <c r="G1892" s="1"/>
  <c r="F1891"/>
  <c r="G1891" s="1"/>
  <c r="F1890"/>
  <c r="G1890" s="1"/>
  <c r="F1889"/>
  <c r="G1889" s="1"/>
  <c r="F1888"/>
  <c r="G1888" s="1"/>
  <c r="F1887"/>
  <c r="G1887" s="1"/>
  <c r="F1886"/>
  <c r="G1886" s="1"/>
  <c r="F1885"/>
  <c r="G1885" s="1"/>
  <c r="F1884"/>
  <c r="G1884" s="1"/>
  <c r="F1883"/>
  <c r="G1883" s="1"/>
  <c r="F1882"/>
  <c r="G1882" s="1"/>
  <c r="F1881"/>
  <c r="G1881" s="1"/>
  <c r="F1880"/>
  <c r="G1880" s="1"/>
  <c r="F1879"/>
  <c r="G1879" s="1"/>
  <c r="F1857"/>
  <c r="G1857" s="1"/>
  <c r="F1856"/>
  <c r="G1856" s="1"/>
  <c r="F1855"/>
  <c r="G1855" s="1"/>
  <c r="F1854"/>
  <c r="G1854" s="1"/>
  <c r="F1853"/>
  <c r="G1853" s="1"/>
  <c r="F1852"/>
  <c r="G1852" s="1"/>
  <c r="F1851"/>
  <c r="G1851" s="1"/>
  <c r="F1850"/>
  <c r="G1850" s="1"/>
  <c r="F1845"/>
  <c r="G1845" s="1"/>
  <c r="F1844"/>
  <c r="G1844" s="1"/>
  <c r="F1843"/>
  <c r="G1843" s="1"/>
  <c r="F1842"/>
  <c r="G1842" s="1"/>
  <c r="F1841"/>
  <c r="G1841" s="1"/>
  <c r="F1835"/>
  <c r="G1835" s="1"/>
  <c r="F1834"/>
  <c r="G1834" s="1"/>
  <c r="F1833"/>
  <c r="G1833" s="1"/>
  <c r="F1832"/>
  <c r="G1832" s="1"/>
  <c r="F1831"/>
  <c r="G1831" s="1"/>
  <c r="F1830"/>
  <c r="G1830" s="1"/>
  <c r="F1797"/>
  <c r="G1797" s="1"/>
  <c r="F1796"/>
  <c r="G1796" s="1"/>
  <c r="F1795"/>
  <c r="G1795" s="1"/>
  <c r="F1794"/>
  <c r="G1794" s="1"/>
  <c r="F1793"/>
  <c r="G1793" s="1"/>
  <c r="F1792"/>
  <c r="G1792" s="1"/>
  <c r="F1791"/>
  <c r="G1791" s="1"/>
  <c r="F1790"/>
  <c r="G1790" s="1"/>
  <c r="F1789"/>
  <c r="G1789" s="1"/>
  <c r="F1785"/>
  <c r="G1785" s="1"/>
  <c r="F1784"/>
  <c r="G1784" s="1"/>
  <c r="F1783"/>
  <c r="G1783" s="1"/>
  <c r="F1782"/>
  <c r="G1782" s="1"/>
  <c r="F1781"/>
  <c r="G1781" s="1"/>
  <c r="F1775"/>
  <c r="G1775" s="1"/>
  <c r="F1774"/>
  <c r="G1774" s="1"/>
  <c r="F1773"/>
  <c r="G1773" s="1"/>
  <c r="F1772"/>
  <c r="G1772" s="1"/>
  <c r="F1771"/>
  <c r="G1771" s="1"/>
  <c r="F1770"/>
  <c r="G1770" s="1"/>
  <c r="F1769"/>
  <c r="G1769" s="1"/>
  <c r="F1768"/>
  <c r="G1768" s="1"/>
  <c r="F1767"/>
  <c r="G1767" s="1"/>
  <c r="F1766"/>
  <c r="G1766" s="1"/>
  <c r="F1765"/>
  <c r="G1765" s="1"/>
  <c r="F1764"/>
  <c r="G1764" s="1"/>
  <c r="F1763"/>
  <c r="G1763" s="1"/>
  <c r="F1762"/>
  <c r="G1762" s="1"/>
  <c r="F1761"/>
  <c r="G1761" s="1"/>
  <c r="F1760"/>
  <c r="G1760" s="1"/>
  <c r="F1759"/>
  <c r="G1759" s="1"/>
  <c r="F1758"/>
  <c r="G1758" s="1"/>
  <c r="F1757"/>
  <c r="G1757" s="1"/>
  <c r="F1756"/>
  <c r="G1756" s="1"/>
  <c r="F1755"/>
  <c r="G1755" s="1"/>
  <c r="F1754"/>
  <c r="G1754" s="1"/>
  <c r="F1737"/>
  <c r="G1737" s="1"/>
  <c r="F1736"/>
  <c r="G1736" s="1"/>
  <c r="F1735"/>
  <c r="G1735" s="1"/>
  <c r="F1734"/>
  <c r="G1734" s="1"/>
  <c r="F1732"/>
  <c r="G1732" s="1"/>
  <c r="F1724"/>
  <c r="G1724" s="1"/>
  <c r="F1723"/>
  <c r="G1723" s="1"/>
  <c r="F1722"/>
  <c r="G1722" s="1"/>
  <c r="F1721"/>
  <c r="G1721" s="1"/>
  <c r="F1720"/>
  <c r="G1720" s="1"/>
  <c r="F1719"/>
  <c r="G1719" s="1"/>
  <c r="F1714"/>
  <c r="G1714" s="1"/>
  <c r="F1713"/>
  <c r="G1713" s="1"/>
  <c r="F1712"/>
  <c r="G1712" s="1"/>
  <c r="F1711"/>
  <c r="G1711" s="1"/>
  <c r="F1710"/>
  <c r="G1710" s="1"/>
  <c r="F1709"/>
  <c r="G1709" s="1"/>
  <c r="F1708"/>
  <c r="G1708" s="1"/>
  <c r="F1707"/>
  <c r="G1707" s="1"/>
  <c r="F1706"/>
  <c r="G1706" s="1"/>
  <c r="F1705"/>
  <c r="G1705" s="1"/>
  <c r="F1704"/>
  <c r="G1704" s="1"/>
  <c r="F1703"/>
  <c r="G1703" s="1"/>
  <c r="F1702"/>
  <c r="G1702" s="1"/>
  <c r="F1701"/>
  <c r="G1701" s="1"/>
  <c r="F1700"/>
  <c r="G1700" s="1"/>
  <c r="F1699"/>
  <c r="G1699" s="1"/>
  <c r="F1698"/>
  <c r="G1698" s="1"/>
  <c r="F1697"/>
  <c r="G1697" s="1"/>
  <c r="G1696"/>
  <c r="F1695"/>
  <c r="G1695" s="1"/>
  <c r="F1694"/>
  <c r="G1694" s="1"/>
  <c r="F1677"/>
  <c r="G1677" s="1"/>
  <c r="F1676"/>
  <c r="G1676" s="1"/>
  <c r="F1675"/>
  <c r="G1675" s="1"/>
  <c r="F1674"/>
  <c r="G1674" s="1"/>
  <c r="F1673"/>
  <c r="G1673" s="1"/>
  <c r="F1672"/>
  <c r="G1672" s="1"/>
  <c r="F1665"/>
  <c r="G1665" s="1"/>
  <c r="F1664"/>
  <c r="G1664" s="1"/>
  <c r="F1663"/>
  <c r="G1663" s="1"/>
  <c r="F1662"/>
  <c r="G1662" s="1"/>
  <c r="F1661"/>
  <c r="G1661" s="1"/>
  <c r="F1660"/>
  <c r="G1660" s="1"/>
  <c r="F1655"/>
  <c r="G1655" s="1"/>
  <c r="F1654"/>
  <c r="G1654" s="1"/>
  <c r="F1653"/>
  <c r="G1653" s="1"/>
  <c r="F1652"/>
  <c r="G1652" s="1"/>
  <c r="F1651"/>
  <c r="G1651" s="1"/>
  <c r="F1650"/>
  <c r="G1650" s="1"/>
  <c r="F1649"/>
  <c r="G1649" s="1"/>
  <c r="F1648"/>
  <c r="G1648" s="1"/>
  <c r="F1647"/>
  <c r="G1647" s="1"/>
  <c r="F1646"/>
  <c r="G1646" s="1"/>
  <c r="F1645"/>
  <c r="G1645" s="1"/>
  <c r="F1644"/>
  <c r="G1644" s="1"/>
  <c r="F1643"/>
  <c r="G1643" s="1"/>
  <c r="F1642"/>
  <c r="G1642" s="1"/>
  <c r="F1641"/>
  <c r="G1641" s="1"/>
  <c r="F1640"/>
  <c r="G1640" s="1"/>
  <c r="F1639"/>
  <c r="G1639" s="1"/>
  <c r="F1638"/>
  <c r="G1638" s="1"/>
  <c r="F1617"/>
  <c r="G1617" s="1"/>
  <c r="F1616"/>
  <c r="G1616" s="1"/>
  <c r="F1615"/>
  <c r="G1615" s="1"/>
  <c r="F1614"/>
  <c r="G1614" s="1"/>
  <c r="F1613"/>
  <c r="G1613" s="1"/>
  <c r="F1612"/>
  <c r="G1612" s="1"/>
  <c r="F1611"/>
  <c r="G1611" s="1"/>
  <c r="F1605"/>
  <c r="G1605" s="1"/>
  <c r="F1604"/>
  <c r="G1604" s="1"/>
  <c r="F1603"/>
  <c r="G1603" s="1"/>
  <c r="F1602"/>
  <c r="G1602" s="1"/>
  <c r="F1601"/>
  <c r="G1601" s="1"/>
  <c r="F1600"/>
  <c r="G1600" s="1"/>
  <c r="F1595"/>
  <c r="G1595" s="1"/>
  <c r="F1594"/>
  <c r="G1594" s="1"/>
  <c r="F1593"/>
  <c r="G1593" s="1"/>
  <c r="F1592"/>
  <c r="G1592" s="1"/>
  <c r="F1591"/>
  <c r="G1591" s="1"/>
  <c r="F1590"/>
  <c r="G1590" s="1"/>
  <c r="F1589"/>
  <c r="G1589" s="1"/>
  <c r="F1588"/>
  <c r="G1588" s="1"/>
  <c r="F1587"/>
  <c r="G1587" s="1"/>
  <c r="F1586"/>
  <c r="G1586" s="1"/>
  <c r="F1585"/>
  <c r="G1585" s="1"/>
  <c r="F1584"/>
  <c r="G1584" s="1"/>
  <c r="F1583"/>
  <c r="G1583" s="1"/>
  <c r="F1582"/>
  <c r="G1582" s="1"/>
  <c r="F1581"/>
  <c r="G1581" s="1"/>
  <c r="F1580"/>
  <c r="G1580" s="1"/>
  <c r="F1579"/>
  <c r="G1579" s="1"/>
  <c r="F1557"/>
  <c r="G1557" s="1"/>
  <c r="F1556"/>
  <c r="G1556" s="1"/>
  <c r="F1555"/>
  <c r="G1555" s="1"/>
  <c r="F1554"/>
  <c r="G1554" s="1"/>
  <c r="F1553"/>
  <c r="G1553" s="1"/>
  <c r="F1552"/>
  <c r="G1552" s="1"/>
  <c r="F1551"/>
  <c r="G1551" s="1"/>
  <c r="F1545"/>
  <c r="G1545" s="1"/>
  <c r="F1544"/>
  <c r="G1544" s="1"/>
  <c r="F1543"/>
  <c r="G1543" s="1"/>
  <c r="F1542"/>
  <c r="G1542" s="1"/>
  <c r="F1541"/>
  <c r="G1541" s="1"/>
  <c r="F1535"/>
  <c r="G1535" s="1"/>
  <c r="F1534"/>
  <c r="G1534" s="1"/>
  <c r="F1533"/>
  <c r="G1533" s="1"/>
  <c r="F1532"/>
  <c r="G1532" s="1"/>
  <c r="F1531"/>
  <c r="G1531" s="1"/>
  <c r="F1530"/>
  <c r="G1530" s="1"/>
  <c r="F1529"/>
  <c r="G1529" s="1"/>
  <c r="F1528"/>
  <c r="G1528" s="1"/>
  <c r="F1527"/>
  <c r="G1527" s="1"/>
  <c r="F1526"/>
  <c r="G1526" s="1"/>
  <c r="F1525"/>
  <c r="G1525" s="1"/>
  <c r="F1524"/>
  <c r="G1524" s="1"/>
  <c r="F1523"/>
  <c r="G1523" s="1"/>
  <c r="F1522"/>
  <c r="G1522" s="1"/>
  <c r="F1521"/>
  <c r="G1521" s="1"/>
  <c r="F1520"/>
  <c r="G1520" s="1"/>
  <c r="F1437"/>
  <c r="G1437" s="1"/>
  <c r="F1436"/>
  <c r="G1436" s="1"/>
  <c r="F1435"/>
  <c r="G1435" s="1"/>
  <c r="F1434"/>
  <c r="G1434" s="1"/>
  <c r="F1433"/>
  <c r="G1433" s="1"/>
  <c r="F1432"/>
  <c r="G1432" s="1"/>
  <c r="F1431"/>
  <c r="G1431" s="1"/>
  <c r="F1430"/>
  <c r="G1430" s="1"/>
  <c r="F1425"/>
  <c r="G1425" s="1"/>
  <c r="F1424"/>
  <c r="G1424" s="1"/>
  <c r="F1423"/>
  <c r="G1423" s="1"/>
  <c r="F1422"/>
  <c r="G1422" s="1"/>
  <c r="F1421"/>
  <c r="G1421" s="1"/>
  <c r="F1420"/>
  <c r="G1420" s="1"/>
  <c r="F1415"/>
  <c r="G1415" s="1"/>
  <c r="F1414"/>
  <c r="G1414" s="1"/>
  <c r="F1413"/>
  <c r="G1413" s="1"/>
  <c r="F1412"/>
  <c r="G1412" s="1"/>
  <c r="F1411"/>
  <c r="G1411" s="1"/>
  <c r="F1410"/>
  <c r="G1410" s="1"/>
  <c r="F1409"/>
  <c r="G1409" s="1"/>
  <c r="F1408"/>
  <c r="G1408" s="1"/>
  <c r="F1407"/>
  <c r="G1407" s="1"/>
  <c r="F1406"/>
  <c r="G1406" s="1"/>
  <c r="F1405"/>
  <c r="G1405" s="1"/>
  <c r="F1404"/>
  <c r="G1404" s="1"/>
  <c r="F1403"/>
  <c r="G1403" s="1"/>
  <c r="F1402"/>
  <c r="G1402" s="1"/>
  <c r="F1401"/>
  <c r="G1401" s="1"/>
  <c r="F1400"/>
  <c r="G1400" s="1"/>
  <c r="F1377"/>
  <c r="G1377" s="1"/>
  <c r="F1376"/>
  <c r="G1376" s="1"/>
  <c r="F1375"/>
  <c r="G1375" s="1"/>
  <c r="F1372"/>
  <c r="G1372" s="1"/>
  <c r="F1366"/>
  <c r="G1366" s="1"/>
  <c r="F1365"/>
  <c r="G1365" s="1"/>
  <c r="F1364"/>
  <c r="G1364" s="1"/>
  <c r="F1363"/>
  <c r="G1363" s="1"/>
  <c r="F1356"/>
  <c r="G1356" s="1"/>
  <c r="F1355"/>
  <c r="G1355" s="1"/>
  <c r="F1354"/>
  <c r="G1354" s="1"/>
  <c r="F1353"/>
  <c r="G1353" s="1"/>
  <c r="F1352"/>
  <c r="G1352" s="1"/>
  <c r="F1351"/>
  <c r="G1351" s="1"/>
  <c r="F1350"/>
  <c r="G1350" s="1"/>
  <c r="F1349"/>
  <c r="G1349" s="1"/>
  <c r="F1348"/>
  <c r="G1348" s="1"/>
  <c r="F1347"/>
  <c r="G1347" s="1"/>
  <c r="F1346"/>
  <c r="G1346" s="1"/>
  <c r="F1345"/>
  <c r="G1345" s="1"/>
  <c r="F1344"/>
  <c r="G1344" s="1"/>
  <c r="F1317"/>
  <c r="G1317" s="1"/>
  <c r="F1316"/>
  <c r="G1316" s="1"/>
  <c r="F1315"/>
  <c r="G1315" s="1"/>
  <c r="F1314"/>
  <c r="G1314" s="1"/>
  <c r="F1313"/>
  <c r="G1313" s="1"/>
  <c r="F1312"/>
  <c r="G1312" s="1"/>
  <c r="F1311"/>
  <c r="G1311" s="1"/>
  <c r="F1305"/>
  <c r="G1305" s="1"/>
  <c r="F1304"/>
  <c r="G1304" s="1"/>
  <c r="F1303"/>
  <c r="G1303" s="1"/>
  <c r="F1302"/>
  <c r="G1302" s="1"/>
  <c r="F1301"/>
  <c r="G1301" s="1"/>
  <c r="F1300"/>
  <c r="G1300" s="1"/>
  <c r="F1295"/>
  <c r="G1295" s="1"/>
  <c r="F1294"/>
  <c r="G1294" s="1"/>
  <c r="F1293"/>
  <c r="G1293" s="1"/>
  <c r="F1292"/>
  <c r="G1292" s="1"/>
  <c r="F1291"/>
  <c r="G1291" s="1"/>
  <c r="F1290"/>
  <c r="G1290" s="1"/>
  <c r="F1289"/>
  <c r="G1289" s="1"/>
  <c r="F1288"/>
  <c r="G1288" s="1"/>
  <c r="F1287"/>
  <c r="G1287" s="1"/>
  <c r="F1286"/>
  <c r="G1286" s="1"/>
  <c r="F1285"/>
  <c r="G1285" s="1"/>
  <c r="F1284"/>
  <c r="G1284" s="1"/>
  <c r="F1283"/>
  <c r="G1283" s="1"/>
  <c r="F1282"/>
  <c r="G1282" s="1"/>
  <c r="F1281"/>
  <c r="G1281" s="1"/>
  <c r="F1280"/>
  <c r="G1280" s="1"/>
  <c r="F1279"/>
  <c r="G1279" s="1"/>
  <c r="F1278"/>
  <c r="G1278" s="1"/>
  <c r="F1277"/>
  <c r="G1277" s="1"/>
  <c r="F1257"/>
  <c r="G1257" s="1"/>
  <c r="F1256"/>
  <c r="G1256" s="1"/>
  <c r="F1255"/>
  <c r="G1255" s="1"/>
  <c r="F1254"/>
  <c r="G1254" s="1"/>
  <c r="F1253"/>
  <c r="G1253" s="1"/>
  <c r="F1252"/>
  <c r="G1252" s="1"/>
  <c r="F1245"/>
  <c r="G1245" s="1"/>
  <c r="F1244"/>
  <c r="G1244" s="1"/>
  <c r="F1243"/>
  <c r="G1243" s="1"/>
  <c r="F1242"/>
  <c r="G1242" s="1"/>
  <c r="F1235"/>
  <c r="G1235" s="1"/>
  <c r="F1234"/>
  <c r="G1234" s="1"/>
  <c r="F1233"/>
  <c r="G1233" s="1"/>
  <c r="F1232"/>
  <c r="G1232" s="1"/>
  <c r="F1231"/>
  <c r="G1231" s="1"/>
  <c r="F1230"/>
  <c r="G1230" s="1"/>
  <c r="F1229"/>
  <c r="G1229" s="1"/>
  <c r="F1228"/>
  <c r="G1228" s="1"/>
  <c r="F1227"/>
  <c r="G1227" s="1"/>
  <c r="F1226"/>
  <c r="G1226" s="1"/>
  <c r="F1225"/>
  <c r="G1225" s="1"/>
  <c r="F1224"/>
  <c r="G1224" s="1"/>
  <c r="F1223"/>
  <c r="G1223" s="1"/>
  <c r="F1222"/>
  <c r="G1222" s="1"/>
  <c r="F1221"/>
  <c r="G1221" s="1"/>
  <c r="F1220"/>
  <c r="G1220" s="1"/>
  <c r="F1219"/>
  <c r="G1219" s="1"/>
  <c r="F1218"/>
  <c r="G1218" s="1"/>
  <c r="F1217"/>
  <c r="G1217" s="1"/>
  <c r="F1216"/>
  <c r="G1216" s="1"/>
  <c r="F1197"/>
  <c r="G1197" s="1"/>
  <c r="F1196"/>
  <c r="G1196" s="1"/>
  <c r="F1195"/>
  <c r="G1195" s="1"/>
  <c r="F1194"/>
  <c r="G1194" s="1"/>
  <c r="F1193"/>
  <c r="G1193" s="1"/>
  <c r="F1185"/>
  <c r="G1185" s="1"/>
  <c r="F1184"/>
  <c r="G1184" s="1"/>
  <c r="F1183"/>
  <c r="G1183" s="1"/>
  <c r="F1182"/>
  <c r="G1182" s="1"/>
  <c r="F1181"/>
  <c r="G1181" s="1"/>
  <c r="F1180"/>
  <c r="G1180" s="1"/>
  <c r="F1175"/>
  <c r="G1175" s="1"/>
  <c r="F1174"/>
  <c r="G1174" s="1"/>
  <c r="F1173"/>
  <c r="G1173" s="1"/>
  <c r="F1172"/>
  <c r="G1172" s="1"/>
  <c r="F1171"/>
  <c r="G1171" s="1"/>
  <c r="F1170"/>
  <c r="G1170" s="1"/>
  <c r="F1169"/>
  <c r="G1169" s="1"/>
  <c r="F1168"/>
  <c r="G1168" s="1"/>
  <c r="F1167"/>
  <c r="G1167" s="1"/>
  <c r="F1166"/>
  <c r="G1166" s="1"/>
  <c r="F1165"/>
  <c r="G1165" s="1"/>
  <c r="F1164"/>
  <c r="G1164" s="1"/>
  <c r="F1163"/>
  <c r="G1163" s="1"/>
  <c r="F1162"/>
  <c r="G1162" s="1"/>
  <c r="F1161"/>
  <c r="G1161" s="1"/>
  <c r="F1160"/>
  <c r="G1160" s="1"/>
  <c r="F1159"/>
  <c r="G1159" s="1"/>
  <c r="F1158"/>
  <c r="G1158" s="1"/>
  <c r="F1157"/>
  <c r="G1157" s="1"/>
  <c r="F1137"/>
  <c r="G1137" s="1"/>
  <c r="F1136"/>
  <c r="G1136" s="1"/>
  <c r="G1135"/>
  <c r="F1134"/>
  <c r="G1134" s="1"/>
  <c r="F1133"/>
  <c r="G1133" s="1"/>
  <c r="F1125"/>
  <c r="G1125" s="1"/>
  <c r="F1124"/>
  <c r="G1124" s="1"/>
  <c r="F1123"/>
  <c r="G1123" s="1"/>
  <c r="F1122"/>
  <c r="G1122" s="1"/>
  <c r="F1121"/>
  <c r="G1121" s="1"/>
  <c r="F1115"/>
  <c r="G1115" s="1"/>
  <c r="F1114"/>
  <c r="G1114" s="1"/>
  <c r="F1113"/>
  <c r="G1113" s="1"/>
  <c r="F1112"/>
  <c r="G1112" s="1"/>
  <c r="F1111"/>
  <c r="G1111" s="1"/>
  <c r="F1110"/>
  <c r="G1110" s="1"/>
  <c r="F1109"/>
  <c r="G1109" s="1"/>
  <c r="F1108"/>
  <c r="G1108" s="1"/>
  <c r="F1107"/>
  <c r="G1107" s="1"/>
  <c r="F1106"/>
  <c r="G1106" s="1"/>
  <c r="F1105"/>
  <c r="G1105" s="1"/>
  <c r="F1104"/>
  <c r="G1104" s="1"/>
  <c r="F1103"/>
  <c r="G1103" s="1"/>
  <c r="F1102"/>
  <c r="G1102" s="1"/>
  <c r="F1101"/>
  <c r="G1101" s="1"/>
  <c r="F1100"/>
  <c r="G1100" s="1"/>
  <c r="F1099"/>
  <c r="G1099" s="1"/>
  <c r="F1098"/>
  <c r="G1098" s="1"/>
  <c r="F1097"/>
  <c r="G1097" s="1"/>
  <c r="F1096"/>
  <c r="G1096" s="1"/>
  <c r="F1077"/>
  <c r="G1077" s="1"/>
  <c r="F1076"/>
  <c r="G1076" s="1"/>
  <c r="F1075"/>
  <c r="G1075" s="1"/>
  <c r="F1074"/>
  <c r="G1074" s="1"/>
  <c r="F1073"/>
  <c r="G1073" s="1"/>
  <c r="F1072"/>
  <c r="G1072" s="1"/>
  <c r="F1065"/>
  <c r="G1065" s="1"/>
  <c r="F1064"/>
  <c r="G1064" s="1"/>
  <c r="F1063"/>
  <c r="G1063" s="1"/>
  <c r="F1062"/>
  <c r="G1062" s="1"/>
  <c r="F1061"/>
  <c r="G1061" s="1"/>
  <c r="F1055"/>
  <c r="G1055" s="1"/>
  <c r="F1054"/>
  <c r="G1054" s="1"/>
  <c r="F1053"/>
  <c r="G1053" s="1"/>
  <c r="F1052"/>
  <c r="G1052" s="1"/>
  <c r="F1051"/>
  <c r="G1051" s="1"/>
  <c r="F1050"/>
  <c r="G1050" s="1"/>
  <c r="F1049"/>
  <c r="G1049" s="1"/>
  <c r="F1048"/>
  <c r="G1048" s="1"/>
  <c r="F1047"/>
  <c r="G1047" s="1"/>
  <c r="F1046"/>
  <c r="G1046" s="1"/>
  <c r="F1045"/>
  <c r="G1045" s="1"/>
  <c r="F1044"/>
  <c r="G1044" s="1"/>
  <c r="F1043"/>
  <c r="G1043" s="1"/>
  <c r="F1042"/>
  <c r="G1042" s="1"/>
  <c r="F1041"/>
  <c r="G1041" s="1"/>
  <c r="F1040"/>
  <c r="G1040" s="1"/>
  <c r="F1039"/>
  <c r="G1039" s="1"/>
  <c r="F1038"/>
  <c r="G1038" s="1"/>
  <c r="F1037"/>
  <c r="G1037" s="1"/>
  <c r="F1036"/>
  <c r="G1036" s="1"/>
  <c r="F1035"/>
  <c r="F1017"/>
  <c r="G1017" s="1"/>
  <c r="F1016"/>
  <c r="G1016" s="1"/>
  <c r="F1015"/>
  <c r="G1015" s="1"/>
  <c r="F1014"/>
  <c r="G1014" s="1"/>
  <c r="G1013"/>
  <c r="F1012"/>
  <c r="G1012" s="1"/>
  <c r="F1011"/>
  <c r="G1011" s="1"/>
  <c r="F1005"/>
  <c r="G1005" s="1"/>
  <c r="F1004"/>
  <c r="G1004" s="1"/>
  <c r="F1003"/>
  <c r="G1003" s="1"/>
  <c r="F1002"/>
  <c r="G1002" s="1"/>
  <c r="F1001"/>
  <c r="G1001" s="1"/>
  <c r="F1000"/>
  <c r="G1000" s="1"/>
  <c r="F995"/>
  <c r="G995" s="1"/>
  <c r="F994"/>
  <c r="G994" s="1"/>
  <c r="F993"/>
  <c r="G993" s="1"/>
  <c r="F992"/>
  <c r="G992" s="1"/>
  <c r="F991"/>
  <c r="G991" s="1"/>
  <c r="F990"/>
  <c r="G990" s="1"/>
  <c r="F989"/>
  <c r="G989" s="1"/>
  <c r="F988"/>
  <c r="G988" s="1"/>
  <c r="F987"/>
  <c r="G987" s="1"/>
  <c r="F986"/>
  <c r="G986" s="1"/>
  <c r="F985"/>
  <c r="G985" s="1"/>
  <c r="F984"/>
  <c r="G984" s="1"/>
  <c r="F983"/>
  <c r="G983" s="1"/>
  <c r="F982"/>
  <c r="G982" s="1"/>
  <c r="F957"/>
  <c r="G957" s="1"/>
  <c r="F956"/>
  <c r="G956" s="1"/>
  <c r="F955"/>
  <c r="G955" s="1"/>
  <c r="F954"/>
  <c r="G954" s="1"/>
  <c r="F953"/>
  <c r="G953" s="1"/>
  <c r="F952"/>
  <c r="G952" s="1"/>
  <c r="F945"/>
  <c r="G945" s="1"/>
  <c r="F944"/>
  <c r="G944" s="1"/>
  <c r="F943"/>
  <c r="G943" s="1"/>
  <c r="F942"/>
  <c r="G942" s="1"/>
  <c r="F941"/>
  <c r="G941" s="1"/>
  <c r="F935"/>
  <c r="G935" s="1"/>
  <c r="F934"/>
  <c r="G934" s="1"/>
  <c r="F933"/>
  <c r="G933" s="1"/>
  <c r="F932"/>
  <c r="G932" s="1"/>
  <c r="F931"/>
  <c r="G931" s="1"/>
  <c r="F930"/>
  <c r="G930" s="1"/>
  <c r="F929"/>
  <c r="G929" s="1"/>
  <c r="F928"/>
  <c r="G928" s="1"/>
  <c r="F927"/>
  <c r="G927" s="1"/>
  <c r="F926"/>
  <c r="G926" s="1"/>
  <c r="F925"/>
  <c r="G925" s="1"/>
  <c r="F924"/>
  <c r="G924" s="1"/>
  <c r="F923"/>
  <c r="G923" s="1"/>
  <c r="F922"/>
  <c r="G922" s="1"/>
  <c r="F921"/>
  <c r="G921" s="1"/>
  <c r="F920"/>
  <c r="G920" s="1"/>
  <c r="F919"/>
  <c r="G919" s="1"/>
  <c r="F918"/>
  <c r="G918" s="1"/>
  <c r="F917"/>
  <c r="G917" s="1"/>
  <c r="F916"/>
  <c r="G916" s="1"/>
  <c r="F897"/>
  <c r="G897" s="1"/>
  <c r="F896"/>
  <c r="G896" s="1"/>
  <c r="F895"/>
  <c r="G895" s="1"/>
  <c r="F894"/>
  <c r="G894" s="1"/>
  <c r="F893"/>
  <c r="G893" s="1"/>
  <c r="F892"/>
  <c r="G892" s="1"/>
  <c r="F891"/>
  <c r="G891" s="1"/>
  <c r="F885"/>
  <c r="G885" s="1"/>
  <c r="F884"/>
  <c r="G884" s="1"/>
  <c r="F883"/>
  <c r="G883" s="1"/>
  <c r="F882"/>
  <c r="G882" s="1"/>
  <c r="F881"/>
  <c r="G881" s="1"/>
  <c r="F875"/>
  <c r="G875" s="1"/>
  <c r="F874"/>
  <c r="G874" s="1"/>
  <c r="F873"/>
  <c r="G873" s="1"/>
  <c r="F872"/>
  <c r="G872" s="1"/>
  <c r="F871"/>
  <c r="G871" s="1"/>
  <c r="F870"/>
  <c r="G870" s="1"/>
  <c r="F869"/>
  <c r="G869" s="1"/>
  <c r="F868"/>
  <c r="G868" s="1"/>
  <c r="F867"/>
  <c r="G867" s="1"/>
  <c r="F866"/>
  <c r="G866" s="1"/>
  <c r="F865"/>
  <c r="G865" s="1"/>
  <c r="F864"/>
  <c r="G864" s="1"/>
  <c r="F863"/>
  <c r="G863" s="1"/>
  <c r="F862"/>
  <c r="G862" s="1"/>
  <c r="F861"/>
  <c r="G861" s="1"/>
  <c r="F860"/>
  <c r="G860" s="1"/>
  <c r="F859"/>
  <c r="G859" s="1"/>
  <c r="F858"/>
  <c r="G858" s="1"/>
  <c r="F857"/>
  <c r="G857" s="1"/>
  <c r="F856"/>
  <c r="G856" s="1"/>
  <c r="F855"/>
  <c r="G855" s="1"/>
  <c r="F837"/>
  <c r="G837" s="1"/>
  <c r="F836"/>
  <c r="G836" s="1"/>
  <c r="F835"/>
  <c r="G835" s="1"/>
  <c r="F834"/>
  <c r="G834" s="1"/>
  <c r="F833"/>
  <c r="G833" s="1"/>
  <c r="F832"/>
  <c r="G832" s="1"/>
  <c r="F825"/>
  <c r="G825" s="1"/>
  <c r="F824"/>
  <c r="G824" s="1"/>
  <c r="F823"/>
  <c r="G823" s="1"/>
  <c r="F822"/>
  <c r="G822" s="1"/>
  <c r="F821"/>
  <c r="G821" s="1"/>
  <c r="F815"/>
  <c r="G815" s="1"/>
  <c r="F814"/>
  <c r="G814" s="1"/>
  <c r="F813"/>
  <c r="G813" s="1"/>
  <c r="F812"/>
  <c r="G812" s="1"/>
  <c r="F811"/>
  <c r="G811" s="1"/>
  <c r="F810"/>
  <c r="G810" s="1"/>
  <c r="F809"/>
  <c r="G809" s="1"/>
  <c r="F808"/>
  <c r="G808" s="1"/>
  <c r="F807"/>
  <c r="G807" s="1"/>
  <c r="F806"/>
  <c r="G806" s="1"/>
  <c r="F805"/>
  <c r="G805" s="1"/>
  <c r="F804"/>
  <c r="G804" s="1"/>
  <c r="F803"/>
  <c r="G803" s="1"/>
  <c r="F802"/>
  <c r="G802" s="1"/>
  <c r="F801"/>
  <c r="G801" s="1"/>
  <c r="F777"/>
  <c r="G777" s="1"/>
  <c r="F776"/>
  <c r="G776" s="1"/>
  <c r="F775"/>
  <c r="G775" s="1"/>
  <c r="F774"/>
  <c r="G774" s="1"/>
  <c r="F773"/>
  <c r="G773" s="1"/>
  <c r="F772"/>
  <c r="G772" s="1"/>
  <c r="F771"/>
  <c r="G771" s="1"/>
  <c r="F770"/>
  <c r="G770" s="1"/>
  <c r="F765"/>
  <c r="G765" s="1"/>
  <c r="F764"/>
  <c r="G764" s="1"/>
  <c r="F763"/>
  <c r="G763" s="1"/>
  <c r="F762"/>
  <c r="G762" s="1"/>
  <c r="F761"/>
  <c r="G761" s="1"/>
  <c r="F755"/>
  <c r="G755" s="1"/>
  <c r="F754"/>
  <c r="G754" s="1"/>
  <c r="F753"/>
  <c r="G753" s="1"/>
  <c r="F752"/>
  <c r="G752" s="1"/>
  <c r="F751"/>
  <c r="G751" s="1"/>
  <c r="F750"/>
  <c r="G750" s="1"/>
  <c r="F749"/>
  <c r="G749" s="1"/>
  <c r="F748"/>
  <c r="G748" s="1"/>
  <c r="F747"/>
  <c r="G747" s="1"/>
  <c r="F746"/>
  <c r="G746" s="1"/>
  <c r="F745"/>
  <c r="G745" s="1"/>
  <c r="F744"/>
  <c r="G744" s="1"/>
  <c r="F743"/>
  <c r="G743" s="1"/>
  <c r="F742"/>
  <c r="G742" s="1"/>
  <c r="F741"/>
  <c r="G741" s="1"/>
  <c r="F740"/>
  <c r="G740" s="1"/>
  <c r="F739"/>
  <c r="G739" s="1"/>
  <c r="F717"/>
  <c r="G717" s="1"/>
  <c r="F716"/>
  <c r="G716" s="1"/>
  <c r="F715"/>
  <c r="G715" s="1"/>
  <c r="F714"/>
  <c r="G714" s="1"/>
  <c r="F713"/>
  <c r="G713" s="1"/>
  <c r="F712"/>
  <c r="G712" s="1"/>
  <c r="F705"/>
  <c r="G705" s="1"/>
  <c r="F704"/>
  <c r="G704" s="1"/>
  <c r="F703"/>
  <c r="G703" s="1"/>
  <c r="F702"/>
  <c r="G702" s="1"/>
  <c r="F701"/>
  <c r="G701" s="1"/>
  <c r="F700"/>
  <c r="G700" s="1"/>
  <c r="F695"/>
  <c r="G695" s="1"/>
  <c r="F694"/>
  <c r="G694" s="1"/>
  <c r="F693"/>
  <c r="G693" s="1"/>
  <c r="F692"/>
  <c r="G692" s="1"/>
  <c r="F691"/>
  <c r="G691" s="1"/>
  <c r="F690"/>
  <c r="G690" s="1"/>
  <c r="F689"/>
  <c r="G689" s="1"/>
  <c r="F688"/>
  <c r="G688" s="1"/>
  <c r="F687"/>
  <c r="G687" s="1"/>
  <c r="F686"/>
  <c r="G686" s="1"/>
  <c r="F685"/>
  <c r="G685" s="1"/>
  <c r="F684"/>
  <c r="G684" s="1"/>
  <c r="F683"/>
  <c r="G683" s="1"/>
  <c r="F682"/>
  <c r="G682" s="1"/>
  <c r="F681"/>
  <c r="G681" s="1"/>
  <c r="F680"/>
  <c r="G680" s="1"/>
  <c r="F679"/>
  <c r="G679" s="1"/>
  <c r="F678"/>
  <c r="G678" s="1"/>
  <c r="F677"/>
  <c r="G677" s="1"/>
  <c r="F657"/>
  <c r="G657" s="1"/>
  <c r="F656"/>
  <c r="G656" s="1"/>
  <c r="F655"/>
  <c r="G655" s="1"/>
  <c r="F654"/>
  <c r="G654" s="1"/>
  <c r="F653"/>
  <c r="G653" s="1"/>
  <c r="F645"/>
  <c r="G645" s="1"/>
  <c r="F644"/>
  <c r="G644" s="1"/>
  <c r="F643"/>
  <c r="G643" s="1"/>
  <c r="F642"/>
  <c r="G642" s="1"/>
  <c r="F641"/>
  <c r="G641" s="1"/>
  <c r="F640"/>
  <c r="G640" s="1"/>
  <c r="F635"/>
  <c r="G635" s="1"/>
  <c r="F634"/>
  <c r="G634" s="1"/>
  <c r="F633"/>
  <c r="G633" s="1"/>
  <c r="F632"/>
  <c r="G632" s="1"/>
  <c r="F631"/>
  <c r="G631" s="1"/>
  <c r="F630"/>
  <c r="G630" s="1"/>
  <c r="F629"/>
  <c r="G629" s="1"/>
  <c r="F628"/>
  <c r="G628" s="1"/>
  <c r="F627"/>
  <c r="G627" s="1"/>
  <c r="F626"/>
  <c r="G626" s="1"/>
  <c r="F625"/>
  <c r="G625" s="1"/>
  <c r="F624"/>
  <c r="G624" s="1"/>
  <c r="F623"/>
  <c r="G623" s="1"/>
  <c r="F622"/>
  <c r="G622" s="1"/>
  <c r="F621"/>
  <c r="G621" s="1"/>
  <c r="F620"/>
  <c r="G620" s="1"/>
  <c r="F619"/>
  <c r="G619" s="1"/>
  <c r="F618"/>
  <c r="G618" s="1"/>
  <c r="F597"/>
  <c r="G597" s="1"/>
  <c r="F596"/>
  <c r="G596" s="1"/>
  <c r="F595"/>
  <c r="G595" s="1"/>
  <c r="F594"/>
  <c r="G594" s="1"/>
  <c r="F585"/>
  <c r="G585" s="1"/>
  <c r="F584"/>
  <c r="G584" s="1"/>
  <c r="F583"/>
  <c r="G583" s="1"/>
  <c r="F582"/>
  <c r="G582" s="1"/>
  <c r="F581"/>
  <c r="G581" s="1"/>
  <c r="F575"/>
  <c r="G575" s="1"/>
  <c r="F574"/>
  <c r="G574" s="1"/>
  <c r="F573"/>
  <c r="G573" s="1"/>
  <c r="F572"/>
  <c r="G572" s="1"/>
  <c r="F571"/>
  <c r="G571" s="1"/>
  <c r="F570"/>
  <c r="G570" s="1"/>
  <c r="F569"/>
  <c r="G569" s="1"/>
  <c r="F568"/>
  <c r="G568" s="1"/>
  <c r="F567"/>
  <c r="G567" s="1"/>
  <c r="F566"/>
  <c r="G566" s="1"/>
  <c r="F565"/>
  <c r="G565" s="1"/>
  <c r="F564"/>
  <c r="G564" s="1"/>
  <c r="F563"/>
  <c r="G563" s="1"/>
  <c r="F562"/>
  <c r="G562" s="1"/>
  <c r="F561"/>
  <c r="G561" s="1"/>
  <c r="F560"/>
  <c r="G560" s="1"/>
  <c r="F559"/>
  <c r="G559" s="1"/>
  <c r="F558"/>
  <c r="G558" s="1"/>
  <c r="F537"/>
  <c r="G537" s="1"/>
  <c r="F536"/>
  <c r="G536" s="1"/>
  <c r="F535"/>
  <c r="G535" s="1"/>
  <c r="F534"/>
  <c r="G534" s="1"/>
  <c r="F533"/>
  <c r="G533" s="1"/>
  <c r="F532"/>
  <c r="G532" s="1"/>
  <c r="F525"/>
  <c r="G525" s="1"/>
  <c r="F524"/>
  <c r="G524" s="1"/>
  <c r="F523"/>
  <c r="G523" s="1"/>
  <c r="F522"/>
  <c r="G522" s="1"/>
  <c r="F521"/>
  <c r="G521" s="1"/>
  <c r="F515"/>
  <c r="G515" s="1"/>
  <c r="F514"/>
  <c r="G514" s="1"/>
  <c r="F513"/>
  <c r="G513" s="1"/>
  <c r="F512"/>
  <c r="G512" s="1"/>
  <c r="F511"/>
  <c r="G511" s="1"/>
  <c r="F510"/>
  <c r="G510" s="1"/>
  <c r="F509"/>
  <c r="G509" s="1"/>
  <c r="F508"/>
  <c r="G508" s="1"/>
  <c r="F507"/>
  <c r="G507" s="1"/>
  <c r="F506"/>
  <c r="G506" s="1"/>
  <c r="F505"/>
  <c r="G505" s="1"/>
  <c r="F504"/>
  <c r="G504" s="1"/>
  <c r="F503"/>
  <c r="G503" s="1"/>
  <c r="F502"/>
  <c r="G502" s="1"/>
  <c r="F501"/>
  <c r="G501" s="1"/>
  <c r="F500"/>
  <c r="G500" s="1"/>
  <c r="F499"/>
  <c r="G499" s="1"/>
  <c r="F498"/>
  <c r="G498" s="1"/>
  <c r="F477"/>
  <c r="G477" s="1"/>
  <c r="F476"/>
  <c r="G476" s="1"/>
  <c r="F475"/>
  <c r="G475" s="1"/>
  <c r="F474"/>
  <c r="G474" s="1"/>
  <c r="F473"/>
  <c r="G473" s="1"/>
  <c r="F472"/>
  <c r="G472" s="1"/>
  <c r="F471"/>
  <c r="G471" s="1"/>
  <c r="F465"/>
  <c r="G465" s="1"/>
  <c r="F464"/>
  <c r="G464" s="1"/>
  <c r="F463"/>
  <c r="G463" s="1"/>
  <c r="F462"/>
  <c r="G462" s="1"/>
  <c r="F461"/>
  <c r="G461" s="1"/>
  <c r="F455"/>
  <c r="G455" s="1"/>
  <c r="F454"/>
  <c r="G454" s="1"/>
  <c r="F453"/>
  <c r="G453" s="1"/>
  <c r="F452"/>
  <c r="G452" s="1"/>
  <c r="F451"/>
  <c r="G451" s="1"/>
  <c r="F450"/>
  <c r="G450" s="1"/>
  <c r="F449"/>
  <c r="G449" s="1"/>
  <c r="F448"/>
  <c r="G448" s="1"/>
  <c r="F447"/>
  <c r="G447" s="1"/>
  <c r="F446"/>
  <c r="G446" s="1"/>
  <c r="F445"/>
  <c r="G445" s="1"/>
  <c r="F444"/>
  <c r="G444" s="1"/>
  <c r="F443"/>
  <c r="G443" s="1"/>
  <c r="F442"/>
  <c r="G442" s="1"/>
  <c r="F441"/>
  <c r="G441" s="1"/>
  <c r="F440"/>
  <c r="G440" s="1"/>
  <c r="F439"/>
  <c r="G439" s="1"/>
  <c r="F438"/>
  <c r="G438" s="1"/>
  <c r="F437"/>
  <c r="G437" s="1"/>
  <c r="F436"/>
  <c r="G436" s="1"/>
  <c r="F435"/>
  <c r="G435" s="1"/>
  <c r="F434"/>
  <c r="G434" s="1"/>
  <c r="F417"/>
  <c r="G417" s="1"/>
  <c r="F416"/>
  <c r="G416" s="1"/>
  <c r="F415"/>
  <c r="G415" s="1"/>
  <c r="F414"/>
  <c r="G414" s="1"/>
  <c r="F413"/>
  <c r="G413" s="1"/>
  <c r="F412"/>
  <c r="G412" s="1"/>
  <c r="F411"/>
  <c r="G411" s="1"/>
  <c r="F405"/>
  <c r="G405" s="1"/>
  <c r="F404"/>
  <c r="G404" s="1"/>
  <c r="F403"/>
  <c r="G403" s="1"/>
  <c r="F402"/>
  <c r="G402" s="1"/>
  <c r="F401"/>
  <c r="G401" s="1"/>
  <c r="F400"/>
  <c r="G400" s="1"/>
  <c r="F395"/>
  <c r="G395" s="1"/>
  <c r="F394"/>
  <c r="G394" s="1"/>
  <c r="F393"/>
  <c r="G393" s="1"/>
  <c r="F392"/>
  <c r="G392" s="1"/>
  <c r="F391"/>
  <c r="G391" s="1"/>
  <c r="F390"/>
  <c r="G390" s="1"/>
  <c r="F389"/>
  <c r="G389" s="1"/>
  <c r="F388"/>
  <c r="G388" s="1"/>
  <c r="F387"/>
  <c r="G387" s="1"/>
  <c r="F386"/>
  <c r="G386" s="1"/>
  <c r="F385"/>
  <c r="G385" s="1"/>
  <c r="F384"/>
  <c r="G384" s="1"/>
  <c r="F357"/>
  <c r="G357" s="1"/>
  <c r="F356"/>
  <c r="G356" s="1"/>
  <c r="F355"/>
  <c r="G355" s="1"/>
  <c r="F354"/>
  <c r="G354" s="1"/>
  <c r="F353"/>
  <c r="G353" s="1"/>
  <c r="F352"/>
  <c r="G352" s="1"/>
  <c r="F351"/>
  <c r="G351" s="1"/>
  <c r="F350"/>
  <c r="G350" s="1"/>
  <c r="F345"/>
  <c r="G345" s="1"/>
  <c r="F344"/>
  <c r="G344" s="1"/>
  <c r="F343"/>
  <c r="G343" s="1"/>
  <c r="F342"/>
  <c r="G342" s="1"/>
  <c r="F341"/>
  <c r="G341" s="1"/>
  <c r="F340"/>
  <c r="G340" s="1"/>
  <c r="F335"/>
  <c r="G335" s="1"/>
  <c r="F334"/>
  <c r="G334" s="1"/>
  <c r="F333"/>
  <c r="G333" s="1"/>
  <c r="F332"/>
  <c r="G332" s="1"/>
  <c r="F331"/>
  <c r="G331" s="1"/>
  <c r="F330"/>
  <c r="G330" s="1"/>
  <c r="F329"/>
  <c r="G329" s="1"/>
  <c r="F328"/>
  <c r="G328" s="1"/>
  <c r="F327"/>
  <c r="G327" s="1"/>
  <c r="F326"/>
  <c r="G326" s="1"/>
  <c r="F325"/>
  <c r="G325" s="1"/>
  <c r="F324"/>
  <c r="G324" s="1"/>
  <c r="F297"/>
  <c r="G297" s="1"/>
  <c r="F296"/>
  <c r="G296" s="1"/>
  <c r="F295"/>
  <c r="G295" s="1"/>
  <c r="F294"/>
  <c r="G294" s="1"/>
  <c r="F293"/>
  <c r="G293" s="1"/>
  <c r="F292"/>
  <c r="G292" s="1"/>
  <c r="F291"/>
  <c r="G291" s="1"/>
  <c r="F290"/>
  <c r="G290" s="1"/>
  <c r="F285"/>
  <c r="G285" s="1"/>
  <c r="F284"/>
  <c r="G284" s="1"/>
  <c r="F283"/>
  <c r="G283" s="1"/>
  <c r="F282"/>
  <c r="G282" s="1"/>
  <c r="F281"/>
  <c r="G281" s="1"/>
  <c r="F275"/>
  <c r="G275" s="1"/>
  <c r="F274"/>
  <c r="G274" s="1"/>
  <c r="F273"/>
  <c r="G273" s="1"/>
  <c r="F272"/>
  <c r="G272" s="1"/>
  <c r="F271"/>
  <c r="G271" s="1"/>
  <c r="F270"/>
  <c r="G270" s="1"/>
  <c r="F269"/>
  <c r="G269" s="1"/>
  <c r="F268"/>
  <c r="G268" s="1"/>
  <c r="F267"/>
  <c r="G267" s="1"/>
  <c r="F266"/>
  <c r="G266" s="1"/>
  <c r="F265"/>
  <c r="G265" s="1"/>
  <c r="F264"/>
  <c r="G264" s="1"/>
  <c r="F263"/>
  <c r="G263" s="1"/>
  <c r="F262"/>
  <c r="G262" s="1"/>
  <c r="F237"/>
  <c r="G237" s="1"/>
  <c r="F236"/>
  <c r="G236" s="1"/>
  <c r="F235"/>
  <c r="G235" s="1"/>
  <c r="F234"/>
  <c r="G234" s="1"/>
  <c r="F232"/>
  <c r="G232" s="1"/>
  <c r="F231"/>
  <c r="G231" s="1"/>
  <c r="F224"/>
  <c r="G224" s="1"/>
  <c r="F223"/>
  <c r="G223" s="1"/>
  <c r="F222"/>
  <c r="G222" s="1"/>
  <c r="F221"/>
  <c r="G221" s="1"/>
  <c r="F220"/>
  <c r="G220" s="1"/>
  <c r="F219"/>
  <c r="G219" s="1"/>
  <c r="F214"/>
  <c r="G214" s="1"/>
  <c r="F213"/>
  <c r="G213" s="1"/>
  <c r="F212"/>
  <c r="G212" s="1"/>
  <c r="F211"/>
  <c r="G211" s="1"/>
  <c r="F210"/>
  <c r="G210" s="1"/>
  <c r="F209"/>
  <c r="G209" s="1"/>
  <c r="F208"/>
  <c r="G208" s="1"/>
  <c r="F207"/>
  <c r="G207" s="1"/>
  <c r="F206"/>
  <c r="G206" s="1"/>
  <c r="F205"/>
  <c r="G205" s="1"/>
  <c r="F204"/>
  <c r="G204" s="1"/>
  <c r="F203"/>
  <c r="G203" s="1"/>
  <c r="F202"/>
  <c r="G202" s="1"/>
  <c r="F201"/>
  <c r="G201" s="1"/>
  <c r="F177"/>
  <c r="G177" s="1"/>
  <c r="F176"/>
  <c r="G176" s="1"/>
  <c r="F175"/>
  <c r="G175" s="1"/>
  <c r="F174"/>
  <c r="G174" s="1"/>
  <c r="F173"/>
  <c r="G173" s="1"/>
  <c r="F165"/>
  <c r="G165" s="1"/>
  <c r="F162"/>
  <c r="G162" s="1"/>
  <c r="F161"/>
  <c r="G161" s="1"/>
  <c r="F160"/>
  <c r="G160" s="1"/>
  <c r="F155"/>
  <c r="G155" s="1"/>
  <c r="F154"/>
  <c r="G154" s="1"/>
  <c r="F153"/>
  <c r="G153" s="1"/>
  <c r="F152"/>
  <c r="G152" s="1"/>
  <c r="F151"/>
  <c r="G151" s="1"/>
  <c r="F150"/>
  <c r="G150" s="1"/>
  <c r="F148"/>
  <c r="G148" s="1"/>
  <c r="F147"/>
  <c r="G147" s="1"/>
  <c r="F146"/>
  <c r="G146" s="1"/>
  <c r="F145"/>
  <c r="G145" s="1"/>
  <c r="F144"/>
  <c r="G144" s="1"/>
  <c r="F143"/>
  <c r="G143" s="1"/>
  <c r="F142"/>
  <c r="G142" s="1"/>
  <c r="F141"/>
  <c r="G141" s="1"/>
  <c r="F140"/>
  <c r="G140" s="1"/>
  <c r="F116"/>
  <c r="G116" s="1"/>
  <c r="F115"/>
  <c r="G115" s="1"/>
  <c r="F114"/>
  <c r="G114" s="1"/>
  <c r="G113"/>
  <c r="G112"/>
  <c r="F111"/>
  <c r="G111" s="1"/>
  <c r="G110"/>
  <c r="F104"/>
  <c r="G104" s="1"/>
  <c r="F103"/>
  <c r="G103" s="1"/>
  <c r="F102"/>
  <c r="G102" s="1"/>
  <c r="F101"/>
  <c r="G101" s="1"/>
  <c r="F100"/>
  <c r="G100" s="1"/>
  <c r="F99"/>
  <c r="G99" s="1"/>
  <c r="F94"/>
  <c r="G94" s="1"/>
  <c r="F93"/>
  <c r="G93" s="1"/>
  <c r="F92"/>
  <c r="G92" s="1"/>
  <c r="F91"/>
  <c r="G91" s="1"/>
  <c r="F90"/>
  <c r="G90" s="1"/>
  <c r="F89"/>
  <c r="G89" s="1"/>
  <c r="F88"/>
  <c r="G88" s="1"/>
  <c r="F87"/>
  <c r="G87" s="1"/>
  <c r="F86"/>
  <c r="G86" s="1"/>
  <c r="F85"/>
  <c r="G85" s="1"/>
  <c r="F84"/>
  <c r="G84" s="1"/>
  <c r="F83"/>
  <c r="G83" s="1"/>
  <c r="F82"/>
  <c r="G82" s="1"/>
  <c r="F81"/>
  <c r="G81" s="1"/>
  <c r="F80"/>
  <c r="G80" s="1"/>
  <c r="F79"/>
  <c r="G79" s="1"/>
  <c r="F78"/>
  <c r="G78" s="1"/>
  <c r="F77"/>
  <c r="G77" s="1"/>
  <c r="F76"/>
  <c r="G76" s="1"/>
  <c r="F75"/>
  <c r="G75" s="1"/>
  <c r="G2865" l="1"/>
  <c r="G2686"/>
  <c r="G3477"/>
  <c r="G3455"/>
  <c r="G3465"/>
  <c r="G3028"/>
  <c r="G1035"/>
  <c r="D3536"/>
  <c r="D3535"/>
  <c r="D3534"/>
  <c r="D3533"/>
  <c r="D3532"/>
  <c r="D3531"/>
  <c r="D3530"/>
  <c r="D3529"/>
  <c r="D3528"/>
  <c r="D3527"/>
  <c r="D3524"/>
  <c r="D3523"/>
  <c r="D3522"/>
  <c r="D3521"/>
  <c r="D3520"/>
  <c r="D3514"/>
  <c r="D3513"/>
  <c r="D3512"/>
  <c r="D3511"/>
  <c r="D3510"/>
  <c r="D3509"/>
  <c r="D3508"/>
  <c r="D3507"/>
  <c r="D3506"/>
  <c r="D3505"/>
  <c r="D3504"/>
  <c r="D3503"/>
  <c r="D3502"/>
  <c r="D3501"/>
  <c r="D3500"/>
  <c r="D3499"/>
  <c r="D3498"/>
  <c r="D3497"/>
  <c r="D3496"/>
  <c r="D3476"/>
  <c r="D3475"/>
  <c r="D3474"/>
  <c r="D3473"/>
  <c r="D3472"/>
  <c r="D3471"/>
  <c r="D3470"/>
  <c r="D3469"/>
  <c r="D3468"/>
  <c r="D3459"/>
  <c r="D3460"/>
  <c r="D3461"/>
  <c r="D3462"/>
  <c r="D3463"/>
  <c r="D3464"/>
  <c r="D3454"/>
  <c r="D3453"/>
  <c r="D3452"/>
  <c r="D3451"/>
  <c r="D3450"/>
  <c r="D3449"/>
  <c r="D3448"/>
  <c r="D3447"/>
  <c r="D3446"/>
  <c r="D3445"/>
  <c r="D3444"/>
  <c r="D3443"/>
  <c r="D3442"/>
  <c r="D3441"/>
  <c r="D3440"/>
  <c r="D3439"/>
  <c r="D3438"/>
  <c r="D3437"/>
  <c r="D3436"/>
  <c r="D3435"/>
  <c r="D3416"/>
  <c r="D3415"/>
  <c r="D3414"/>
  <c r="D3413"/>
  <c r="D3412"/>
  <c r="D3410"/>
  <c r="D3407"/>
  <c r="D3402"/>
  <c r="D3401"/>
  <c r="D3400"/>
  <c r="D3399"/>
  <c r="D3398"/>
  <c r="D3356"/>
  <c r="D3355"/>
  <c r="D3354"/>
  <c r="D3350"/>
  <c r="D3349"/>
  <c r="D3348"/>
  <c r="D3347"/>
  <c r="D3346"/>
  <c r="D3341"/>
  <c r="D3340"/>
  <c r="D3339"/>
  <c r="D3338"/>
  <c r="D3337"/>
  <c r="D3336"/>
  <c r="D3318"/>
  <c r="D3296"/>
  <c r="D3295"/>
  <c r="D3294"/>
  <c r="D3293"/>
  <c r="D3292"/>
  <c r="D3291"/>
  <c r="D3290"/>
  <c r="D3289"/>
  <c r="D3284"/>
  <c r="D3283"/>
  <c r="D3282"/>
  <c r="D3281"/>
  <c r="D3280"/>
  <c r="D3279"/>
  <c r="D3274"/>
  <c r="D3273"/>
  <c r="D3272"/>
  <c r="D3271"/>
  <c r="D3270"/>
  <c r="D3269"/>
  <c r="D3268"/>
  <c r="D3267"/>
  <c r="D3266"/>
  <c r="D3265"/>
  <c r="D3264"/>
  <c r="D3263"/>
  <c r="D3262"/>
  <c r="D3261"/>
  <c r="D3260"/>
  <c r="D3259"/>
  <c r="D3258"/>
  <c r="D3257"/>
  <c r="D3256"/>
  <c r="D3255"/>
  <c r="D3254"/>
  <c r="D3253"/>
  <c r="D3236"/>
  <c r="D3235"/>
  <c r="D3234"/>
  <c r="D3233"/>
  <c r="D3232"/>
  <c r="D3231"/>
  <c r="D3229"/>
  <c r="D3224"/>
  <c r="D3223"/>
  <c r="D3222"/>
  <c r="D3221"/>
  <c r="D3220"/>
  <c r="D3214"/>
  <c r="D3213"/>
  <c r="D3212"/>
  <c r="D3211"/>
  <c r="D3210"/>
  <c r="D3209"/>
  <c r="D3208"/>
  <c r="D3207"/>
  <c r="D3206"/>
  <c r="D3205"/>
  <c r="D3204"/>
  <c r="D3203"/>
  <c r="D3202"/>
  <c r="D3201"/>
  <c r="D3200"/>
  <c r="D3199"/>
  <c r="D3198"/>
  <c r="D3197"/>
  <c r="D3196"/>
  <c r="D3195"/>
  <c r="D3194"/>
  <c r="D3193"/>
  <c r="D3192"/>
  <c r="D3176"/>
  <c r="D3175"/>
  <c r="D3174"/>
  <c r="D3173"/>
  <c r="D3172"/>
  <c r="D3171"/>
  <c r="D3170"/>
  <c r="D3169"/>
  <c r="D3164"/>
  <c r="D3163"/>
  <c r="D3162"/>
  <c r="D3161"/>
  <c r="D3160"/>
  <c r="D3159"/>
  <c r="D3154"/>
  <c r="D3153"/>
  <c r="D3152"/>
  <c r="D3151"/>
  <c r="D3150"/>
  <c r="D3149"/>
  <c r="D3148"/>
  <c r="D3147"/>
  <c r="D3146"/>
  <c r="D3145"/>
  <c r="D3144"/>
  <c r="D3143"/>
  <c r="D3142"/>
  <c r="D3141"/>
  <c r="D3140"/>
  <c r="D3139"/>
  <c r="D3138"/>
  <c r="D3116"/>
  <c r="D3115"/>
  <c r="D3114"/>
  <c r="D3113"/>
  <c r="D3112"/>
  <c r="D3111"/>
  <c r="D3104"/>
  <c r="D3103"/>
  <c r="D3102"/>
  <c r="D3101"/>
  <c r="D3100"/>
  <c r="D3094"/>
  <c r="D3093"/>
  <c r="D3092"/>
  <c r="D3091"/>
  <c r="D3090"/>
  <c r="D3089"/>
  <c r="D3088"/>
  <c r="D3087"/>
  <c r="D3086"/>
  <c r="D3085"/>
  <c r="D3084"/>
  <c r="D3083"/>
  <c r="D3082"/>
  <c r="D3081"/>
  <c r="D3080"/>
  <c r="D3079"/>
  <c r="D3078"/>
  <c r="D3056"/>
  <c r="D3055"/>
  <c r="D3054"/>
  <c r="D3053"/>
  <c r="D3052"/>
  <c r="D3051"/>
  <c r="D3044"/>
  <c r="D3043"/>
  <c r="D3042"/>
  <c r="D3041"/>
  <c r="D3039"/>
  <c r="D3034"/>
  <c r="D3033"/>
  <c r="D3032"/>
  <c r="D3031"/>
  <c r="D3029"/>
  <c r="D3028"/>
  <c r="D3027"/>
  <c r="D3026"/>
  <c r="D3025"/>
  <c r="D3024"/>
  <c r="D3023"/>
  <c r="D3022"/>
  <c r="D3021"/>
  <c r="D3020"/>
  <c r="D3019"/>
  <c r="D3018"/>
  <c r="D3017"/>
  <c r="D3016"/>
  <c r="D2996"/>
  <c r="D2995"/>
  <c r="D2994"/>
  <c r="D2993"/>
  <c r="D2992"/>
  <c r="D2974"/>
  <c r="D2973"/>
  <c r="D2972"/>
  <c r="D2971"/>
  <c r="D2970"/>
  <c r="D2969"/>
  <c r="D2968"/>
  <c r="D2967"/>
  <c r="D2966"/>
  <c r="D2965"/>
  <c r="D2964"/>
  <c r="D2963"/>
  <c r="D2962"/>
  <c r="D2961"/>
  <c r="D2960"/>
  <c r="D2959"/>
  <c r="D2958"/>
  <c r="D2957"/>
  <c r="D2956"/>
  <c r="D2955"/>
  <c r="D2954"/>
  <c r="D2953"/>
  <c r="D2952"/>
  <c r="D2914"/>
  <c r="D2913"/>
  <c r="D2912"/>
  <c r="D2911"/>
  <c r="D2910"/>
  <c r="D2909"/>
  <c r="D2908"/>
  <c r="D2907"/>
  <c r="D2906"/>
  <c r="D2905"/>
  <c r="D2904"/>
  <c r="D2903"/>
  <c r="D2902"/>
  <c r="D2901"/>
  <c r="D2900"/>
  <c r="D2899"/>
  <c r="D2898"/>
  <c r="D2897"/>
  <c r="D2896"/>
  <c r="D2895"/>
  <c r="D2894"/>
  <c r="D2893"/>
  <c r="D2876"/>
  <c r="D2875"/>
  <c r="D2874"/>
  <c r="D2873"/>
  <c r="D2872"/>
  <c r="D2871"/>
  <c r="D2870"/>
  <c r="D2864"/>
  <c r="D2863"/>
  <c r="D2854"/>
  <c r="D2853"/>
  <c r="D2852"/>
  <c r="D2851"/>
  <c r="D2850"/>
  <c r="D2849"/>
  <c r="D2848"/>
  <c r="D2847"/>
  <c r="D2846"/>
  <c r="D2845"/>
  <c r="D2844"/>
  <c r="D2843"/>
  <c r="D2842"/>
  <c r="D2841"/>
  <c r="D2840"/>
  <c r="D2839"/>
  <c r="D2838"/>
  <c r="D2837"/>
  <c r="D2836"/>
  <c r="D2835"/>
  <c r="D2834"/>
  <c r="D2833"/>
  <c r="D2816"/>
  <c r="D2815"/>
  <c r="D2814"/>
  <c r="D2813"/>
  <c r="D2812"/>
  <c r="D2811"/>
  <c r="D2810"/>
  <c r="D2809"/>
  <c r="D2804"/>
  <c r="D2803"/>
  <c r="D2802"/>
  <c r="D2801"/>
  <c r="D2800"/>
  <c r="D2794"/>
  <c r="D2793"/>
  <c r="D2792"/>
  <c r="D2791"/>
  <c r="D2790"/>
  <c r="D2789"/>
  <c r="D2788"/>
  <c r="D2787"/>
  <c r="D2786"/>
  <c r="D2785"/>
  <c r="D2784"/>
  <c r="D2783"/>
  <c r="D2782"/>
  <c r="D2781"/>
  <c r="D2780"/>
  <c r="D2779"/>
  <c r="D2778"/>
  <c r="D2756"/>
  <c r="D2755"/>
  <c r="D2754"/>
  <c r="D2753"/>
  <c r="D2752"/>
  <c r="D2751"/>
  <c r="D2744"/>
  <c r="D2743"/>
  <c r="D2734"/>
  <c r="D2733"/>
  <c r="D2732"/>
  <c r="D2731"/>
  <c r="D2730"/>
  <c r="D2729"/>
  <c r="D2728"/>
  <c r="D2727"/>
  <c r="D2726"/>
  <c r="D2725"/>
  <c r="D2724"/>
  <c r="D2723"/>
  <c r="D2722"/>
  <c r="D2721"/>
  <c r="D2720"/>
  <c r="D2719"/>
  <c r="D2718"/>
  <c r="D2717"/>
  <c r="D2716"/>
  <c r="D2715"/>
  <c r="D2714"/>
  <c r="D2696"/>
  <c r="D2695"/>
  <c r="D2694"/>
  <c r="D2693"/>
  <c r="D2692"/>
  <c r="D2691"/>
  <c r="D2685"/>
  <c r="D2684"/>
  <c r="D2683"/>
  <c r="D2682"/>
  <c r="D2681"/>
  <c r="D2680"/>
  <c r="D2674"/>
  <c r="D2673"/>
  <c r="D2672"/>
  <c r="D2671"/>
  <c r="D2670"/>
  <c r="D2669"/>
  <c r="D2668"/>
  <c r="D2667"/>
  <c r="D2666"/>
  <c r="D2665"/>
  <c r="D2664"/>
  <c r="D2663"/>
  <c r="D2662"/>
  <c r="D2661"/>
  <c r="D2660"/>
  <c r="D2659"/>
  <c r="D2658"/>
  <c r="D2657"/>
  <c r="D2656"/>
  <c r="D2636"/>
  <c r="D2635"/>
  <c r="D2634"/>
  <c r="D2633"/>
  <c r="D2632"/>
  <c r="D2631"/>
  <c r="D2630"/>
  <c r="D2627"/>
  <c r="D2624"/>
  <c r="D2623"/>
  <c r="D2622"/>
  <c r="D2621"/>
  <c r="D2620"/>
  <c r="D2617"/>
  <c r="D2614"/>
  <c r="D2613"/>
  <c r="D2612"/>
  <c r="D2611"/>
  <c r="D2610"/>
  <c r="D2609"/>
  <c r="D2608"/>
  <c r="D2607"/>
  <c r="D2606"/>
  <c r="D2605"/>
  <c r="D2604"/>
  <c r="D2603"/>
  <c r="D2602"/>
  <c r="D2601"/>
  <c r="D2600"/>
  <c r="D2599"/>
  <c r="D2598"/>
  <c r="D2597"/>
  <c r="D2596"/>
  <c r="D2595"/>
  <c r="D2594"/>
  <c r="D2593"/>
  <c r="D2576"/>
  <c r="D2575"/>
  <c r="D2574"/>
  <c r="D2573"/>
  <c r="D2572"/>
  <c r="D2571"/>
  <c r="D2570"/>
  <c r="D2564"/>
  <c r="D2563"/>
  <c r="D2562"/>
  <c r="D2559"/>
  <c r="D2554"/>
  <c r="D2553"/>
  <c r="D2552"/>
  <c r="D2551"/>
  <c r="D2550"/>
  <c r="D2549"/>
  <c r="D2548"/>
  <c r="D2547"/>
  <c r="D2546"/>
  <c r="D2545"/>
  <c r="D2544"/>
  <c r="D2543"/>
  <c r="D2542"/>
  <c r="D2541"/>
  <c r="D2540"/>
  <c r="D2539"/>
  <c r="D2538"/>
  <c r="D2516"/>
  <c r="D2515"/>
  <c r="D2514"/>
  <c r="D2513"/>
  <c r="D2512"/>
  <c r="D2511"/>
  <c r="D2510"/>
  <c r="D2509"/>
  <c r="D2508"/>
  <c r="D2504"/>
  <c r="D2503"/>
  <c r="D2502"/>
  <c r="D2501"/>
  <c r="D2500"/>
  <c r="D2494"/>
  <c r="D2493"/>
  <c r="D2492"/>
  <c r="D2491"/>
  <c r="D2490"/>
  <c r="D2489"/>
  <c r="D2488"/>
  <c r="D2487"/>
  <c r="D2486"/>
  <c r="D2485"/>
  <c r="D2484"/>
  <c r="D2483"/>
  <c r="D2482"/>
  <c r="D2481"/>
  <c r="D2480"/>
  <c r="D2479"/>
  <c r="D2478"/>
  <c r="D2477"/>
  <c r="D2476"/>
  <c r="D2475"/>
  <c r="D2474"/>
  <c r="D2473"/>
  <c r="D2471"/>
  <c r="D2456"/>
  <c r="D2455"/>
  <c r="D2454"/>
  <c r="D2453"/>
  <c r="D2452"/>
  <c r="D2451"/>
  <c r="D2444"/>
  <c r="D2443"/>
  <c r="D2442"/>
  <c r="D2441"/>
  <c r="D2440"/>
  <c r="D2434"/>
  <c r="D2433"/>
  <c r="D2432"/>
  <c r="D2431"/>
  <c r="D2430"/>
  <c r="D2429"/>
  <c r="D2428"/>
  <c r="D2427"/>
  <c r="D2426"/>
  <c r="D2425"/>
  <c r="D2424"/>
  <c r="D2423"/>
  <c r="D2422"/>
  <c r="D2421"/>
  <c r="D2420"/>
  <c r="D2419"/>
  <c r="D2418"/>
  <c r="D2417"/>
  <c r="D2416"/>
  <c r="D2415"/>
  <c r="D2414"/>
  <c r="D2413"/>
  <c r="D2396"/>
  <c r="D2395"/>
  <c r="D2394"/>
  <c r="D2392"/>
  <c r="D2391"/>
  <c r="D2390"/>
  <c r="D2384"/>
  <c r="D2383"/>
  <c r="D2381"/>
  <c r="D2379"/>
  <c r="D2374"/>
  <c r="D2373"/>
  <c r="D2372"/>
  <c r="D2371"/>
  <c r="D2370"/>
  <c r="D2369"/>
  <c r="D2368"/>
  <c r="D2367"/>
  <c r="D2366"/>
  <c r="D2365"/>
  <c r="D2364"/>
  <c r="D2363"/>
  <c r="D2362"/>
  <c r="D2361"/>
  <c r="D2360"/>
  <c r="D2359"/>
  <c r="D2358"/>
  <c r="D2357"/>
  <c r="D2356"/>
  <c r="D2355"/>
  <c r="D2354"/>
  <c r="D2353"/>
  <c r="D2352"/>
  <c r="D2336"/>
  <c r="D2335"/>
  <c r="D2334"/>
  <c r="D2326"/>
  <c r="D2325"/>
  <c r="D2324"/>
  <c r="D2323"/>
  <c r="D2322"/>
  <c r="D2316"/>
  <c r="D2315"/>
  <c r="D2314"/>
  <c r="D2313"/>
  <c r="D2312"/>
  <c r="D2311"/>
  <c r="D2310"/>
  <c r="D2309"/>
  <c r="D2308"/>
  <c r="D2307"/>
  <c r="D2306"/>
  <c r="D2305"/>
  <c r="D2304"/>
  <c r="D2303"/>
  <c r="D2296"/>
  <c r="D2295"/>
  <c r="D2294"/>
  <c r="D2293"/>
  <c r="D2292"/>
  <c r="D2276"/>
  <c r="D2275"/>
  <c r="D2265"/>
  <c r="D2259"/>
  <c r="D2258"/>
  <c r="D2257"/>
  <c r="D2256"/>
  <c r="D2255"/>
  <c r="D2254"/>
  <c r="D2216"/>
  <c r="D2215"/>
  <c r="D2214"/>
  <c r="D2213"/>
  <c r="D2212"/>
  <c r="D2207"/>
  <c r="D2206"/>
  <c r="D2205"/>
  <c r="D2204"/>
  <c r="D2203"/>
  <c r="D2202"/>
  <c r="D2193"/>
  <c r="D2192"/>
  <c r="D2191"/>
  <c r="D2190"/>
  <c r="D2189"/>
  <c r="D2188"/>
  <c r="D2187"/>
  <c r="D2186"/>
  <c r="D2185"/>
  <c r="D2184"/>
  <c r="D2183"/>
  <c r="D2173"/>
  <c r="D2172"/>
  <c r="D2171"/>
  <c r="D2156"/>
  <c r="D2155"/>
  <c r="D2154"/>
  <c r="D2153"/>
  <c r="D2152"/>
  <c r="D2151"/>
  <c r="D2150"/>
  <c r="D2145"/>
  <c r="D2144"/>
  <c r="D2143"/>
  <c r="D2142"/>
  <c r="D2141"/>
  <c r="D2140"/>
  <c r="D2135"/>
  <c r="D2134"/>
  <c r="D2133"/>
  <c r="D2132"/>
  <c r="D2131"/>
  <c r="D2130"/>
  <c r="D2129"/>
  <c r="D2128"/>
  <c r="D2127"/>
  <c r="D2126"/>
  <c r="D2125"/>
  <c r="D2124"/>
  <c r="D2123"/>
  <c r="D2122"/>
  <c r="D2121"/>
  <c r="D2120"/>
  <c r="D2119"/>
  <c r="D2118"/>
  <c r="D2117"/>
  <c r="D2116"/>
  <c r="D2115"/>
  <c r="D2114"/>
  <c r="D2037"/>
  <c r="D2036"/>
  <c r="D2035"/>
  <c r="D2034"/>
  <c r="D2033"/>
  <c r="D2032"/>
  <c r="D2031"/>
  <c r="D2030"/>
  <c r="D2029"/>
  <c r="D2025"/>
  <c r="D2024"/>
  <c r="D2023"/>
  <c r="D2022"/>
  <c r="D2021"/>
  <c r="D2020"/>
  <c r="D2015"/>
  <c r="D2014"/>
  <c r="D2013"/>
  <c r="D2012"/>
  <c r="D2011"/>
  <c r="D2010"/>
  <c r="D2009"/>
  <c r="D2008"/>
  <c r="D2007"/>
  <c r="D2006"/>
  <c r="D2005"/>
  <c r="D2004"/>
  <c r="D2003"/>
  <c r="D2002"/>
  <c r="D2001"/>
  <c r="D2000"/>
  <c r="D1999"/>
  <c r="D1998"/>
  <c r="D1997"/>
  <c r="D1977"/>
  <c r="D1976"/>
  <c r="D1975"/>
  <c r="D1974"/>
  <c r="D1973"/>
  <c r="D1972"/>
  <c r="D1971"/>
  <c r="D1965"/>
  <c r="D1964"/>
  <c r="D1963"/>
  <c r="D1962"/>
  <c r="D1961"/>
  <c r="D1960"/>
  <c r="D1955"/>
  <c r="D1954"/>
  <c r="D1953"/>
  <c r="D1952"/>
  <c r="D1951"/>
  <c r="D1950"/>
  <c r="D1949"/>
  <c r="D1948"/>
  <c r="D1947"/>
  <c r="D1946"/>
  <c r="D1945"/>
  <c r="D1944"/>
  <c r="D1943"/>
  <c r="D1942"/>
  <c r="D1941"/>
  <c r="D1940"/>
  <c r="D1917"/>
  <c r="D1916"/>
  <c r="D1915"/>
  <c r="D1914"/>
  <c r="D1913"/>
  <c r="D1912"/>
  <c r="D1911"/>
  <c r="D1905"/>
  <c r="D1904"/>
  <c r="D1903"/>
  <c r="D1902"/>
  <c r="D1901"/>
  <c r="D1895"/>
  <c r="D1894"/>
  <c r="D1893"/>
  <c r="D1892"/>
  <c r="D1891"/>
  <c r="D1890"/>
  <c r="D1889"/>
  <c r="D1888"/>
  <c r="D1887"/>
  <c r="D1886"/>
  <c r="D1885"/>
  <c r="D1884"/>
  <c r="D1883"/>
  <c r="D1882"/>
  <c r="D1881"/>
  <c r="D1880"/>
  <c r="D1879"/>
  <c r="D1857"/>
  <c r="D1856"/>
  <c r="D1855"/>
  <c r="D1854"/>
  <c r="D1853"/>
  <c r="D1852"/>
  <c r="D1851"/>
  <c r="D1850"/>
  <c r="D1845"/>
  <c r="D1844"/>
  <c r="D1843"/>
  <c r="D1842"/>
  <c r="D1841"/>
  <c r="D1835"/>
  <c r="D1834"/>
  <c r="D1833"/>
  <c r="D1832"/>
  <c r="D1831"/>
  <c r="D1830"/>
  <c r="D1797"/>
  <c r="D1796"/>
  <c r="D1795"/>
  <c r="D1794"/>
  <c r="D1793"/>
  <c r="D1792"/>
  <c r="D1791"/>
  <c r="D1790"/>
  <c r="D1789"/>
  <c r="D1785"/>
  <c r="D1784"/>
  <c r="D1783"/>
  <c r="D1782"/>
  <c r="D1781"/>
  <c r="D1775"/>
  <c r="D1774"/>
  <c r="D1773"/>
  <c r="D1772"/>
  <c r="D1771"/>
  <c r="D1770"/>
  <c r="D1769"/>
  <c r="D1768"/>
  <c r="D1767"/>
  <c r="D1766"/>
  <c r="D1765"/>
  <c r="D1764"/>
  <c r="D1763"/>
  <c r="D1762"/>
  <c r="D1761"/>
  <c r="D1760"/>
  <c r="D1759"/>
  <c r="D1758"/>
  <c r="D1757"/>
  <c r="D1756"/>
  <c r="D1755"/>
  <c r="D1754"/>
  <c r="D1737"/>
  <c r="D1736"/>
  <c r="D1735"/>
  <c r="D1734"/>
  <c r="D1732"/>
  <c r="D1724"/>
  <c r="D1723"/>
  <c r="D1722"/>
  <c r="D1721"/>
  <c r="D1720"/>
  <c r="D1719"/>
  <c r="D1714"/>
  <c r="D1713"/>
  <c r="D1712"/>
  <c r="D1711"/>
  <c r="D1710"/>
  <c r="D1709"/>
  <c r="D1708"/>
  <c r="D1707"/>
  <c r="D1706"/>
  <c r="D1705"/>
  <c r="D1704"/>
  <c r="D1703"/>
  <c r="D1702"/>
  <c r="D1701"/>
  <c r="D1700"/>
  <c r="D1699"/>
  <c r="D1698"/>
  <c r="D1697"/>
  <c r="D1696"/>
  <c r="D1695"/>
  <c r="D1694"/>
  <c r="D1677"/>
  <c r="D1676"/>
  <c r="D1675"/>
  <c r="D1674"/>
  <c r="D1673"/>
  <c r="D1672"/>
  <c r="D1665"/>
  <c r="D1664"/>
  <c r="D1663"/>
  <c r="D1662"/>
  <c r="D1661"/>
  <c r="D1660"/>
  <c r="D1655"/>
  <c r="D1654"/>
  <c r="D1653"/>
  <c r="D1652"/>
  <c r="D1651"/>
  <c r="D1650"/>
  <c r="D1649"/>
  <c r="D1648"/>
  <c r="D1647"/>
  <c r="D1646"/>
  <c r="D1645"/>
  <c r="D1644"/>
  <c r="D1643"/>
  <c r="D1642"/>
  <c r="D1641"/>
  <c r="D1640"/>
  <c r="D1639"/>
  <c r="D1638"/>
  <c r="D1617"/>
  <c r="D1616"/>
  <c r="D1615"/>
  <c r="D1614"/>
  <c r="D1613"/>
  <c r="D1612"/>
  <c r="D1611"/>
  <c r="D1605"/>
  <c r="D1604"/>
  <c r="D1603"/>
  <c r="D1602"/>
  <c r="D1601"/>
  <c r="D1600"/>
  <c r="D1595"/>
  <c r="D1594"/>
  <c r="D1593"/>
  <c r="D1592"/>
  <c r="D1591"/>
  <c r="D1590"/>
  <c r="D1589"/>
  <c r="D1588"/>
  <c r="D1587"/>
  <c r="D1586"/>
  <c r="D1585"/>
  <c r="D1584"/>
  <c r="D1583"/>
  <c r="D1582"/>
  <c r="D1581"/>
  <c r="D1580"/>
  <c r="D1579"/>
  <c r="D1557"/>
  <c r="D1556"/>
  <c r="D1555"/>
  <c r="D1554"/>
  <c r="D1553"/>
  <c r="D1552"/>
  <c r="D1551"/>
  <c r="D1545"/>
  <c r="D1544"/>
  <c r="D1543"/>
  <c r="D1542"/>
  <c r="D1541"/>
  <c r="D1535"/>
  <c r="D1534"/>
  <c r="D1533"/>
  <c r="D1532"/>
  <c r="D1531"/>
  <c r="D1530"/>
  <c r="D1529"/>
  <c r="D1528"/>
  <c r="D1527"/>
  <c r="D1526"/>
  <c r="D1525"/>
  <c r="D1524"/>
  <c r="D1523"/>
  <c r="D1522"/>
  <c r="D1521"/>
  <c r="D1520"/>
  <c r="D1437"/>
  <c r="D1436"/>
  <c r="D1435"/>
  <c r="D1434"/>
  <c r="D1433"/>
  <c r="D1432"/>
  <c r="D1431"/>
  <c r="D1430"/>
  <c r="D1425"/>
  <c r="D1424"/>
  <c r="D1423"/>
  <c r="D1422"/>
  <c r="D1421"/>
  <c r="D1420"/>
  <c r="D1415"/>
  <c r="D1414"/>
  <c r="D1413"/>
  <c r="D1412"/>
  <c r="D1411"/>
  <c r="D1410"/>
  <c r="D1409"/>
  <c r="D1408"/>
  <c r="D1407"/>
  <c r="D1406"/>
  <c r="D1405"/>
  <c r="D1404"/>
  <c r="D1403"/>
  <c r="D1402"/>
  <c r="D1401"/>
  <c r="D1400"/>
  <c r="D1377"/>
  <c r="D1376"/>
  <c r="D1375"/>
  <c r="D1372"/>
  <c r="D1366"/>
  <c r="D1365"/>
  <c r="D1364"/>
  <c r="D1363"/>
  <c r="D1356"/>
  <c r="D1355"/>
  <c r="D1354"/>
  <c r="D1353"/>
  <c r="D1352"/>
  <c r="D1351"/>
  <c r="D1350"/>
  <c r="D1349"/>
  <c r="D1348"/>
  <c r="D1347"/>
  <c r="D1346"/>
  <c r="D1345"/>
  <c r="D1344"/>
  <c r="D1317"/>
  <c r="D1316"/>
  <c r="D1315"/>
  <c r="D1314"/>
  <c r="D1313"/>
  <c r="D1312"/>
  <c r="D1311"/>
  <c r="D1305"/>
  <c r="D1304"/>
  <c r="D1303"/>
  <c r="D1302"/>
  <c r="D1301"/>
  <c r="D1300"/>
  <c r="D1295"/>
  <c r="D1294"/>
  <c r="D1293"/>
  <c r="D1292"/>
  <c r="D1291"/>
  <c r="D1290"/>
  <c r="D1289"/>
  <c r="D1288"/>
  <c r="D1287"/>
  <c r="D1286"/>
  <c r="D1285"/>
  <c r="D1284"/>
  <c r="D1283"/>
  <c r="D1282"/>
  <c r="D1281"/>
  <c r="D1280"/>
  <c r="D1279"/>
  <c r="D1278"/>
  <c r="D1277"/>
  <c r="D1257"/>
  <c r="D1256"/>
  <c r="D1255"/>
  <c r="D1254"/>
  <c r="D1253"/>
  <c r="D1245"/>
  <c r="D1244"/>
  <c r="D1243"/>
  <c r="D1242"/>
  <c r="D1235"/>
  <c r="D1234"/>
  <c r="D1233"/>
  <c r="D1232"/>
  <c r="D1231"/>
  <c r="D1230"/>
  <c r="D1229"/>
  <c r="D1228"/>
  <c r="D1227"/>
  <c r="D1226"/>
  <c r="D1225"/>
  <c r="D1224"/>
  <c r="D1223"/>
  <c r="D1222"/>
  <c r="D1221"/>
  <c r="D1220"/>
  <c r="D1219"/>
  <c r="D1218"/>
  <c r="D1217"/>
  <c r="D1216"/>
  <c r="D1197"/>
  <c r="D1196"/>
  <c r="D1195"/>
  <c r="D1194"/>
  <c r="D1193"/>
  <c r="D1185"/>
  <c r="D1184"/>
  <c r="D1183"/>
  <c r="D1182"/>
  <c r="D1181"/>
  <c r="D1180"/>
  <c r="D1175"/>
  <c r="D1174"/>
  <c r="D1173"/>
  <c r="D1172"/>
  <c r="D1171"/>
  <c r="D1170"/>
  <c r="D1169"/>
  <c r="D1168"/>
  <c r="D1167"/>
  <c r="D1166"/>
  <c r="D1165"/>
  <c r="D1164"/>
  <c r="D1163"/>
  <c r="D1162"/>
  <c r="D1161"/>
  <c r="D1160"/>
  <c r="D1159"/>
  <c r="D1158"/>
  <c r="D1157"/>
  <c r="D1137"/>
  <c r="D1136"/>
  <c r="D1135"/>
  <c r="D1134"/>
  <c r="D1133"/>
  <c r="D1125"/>
  <c r="D1124"/>
  <c r="D1123"/>
  <c r="D1122"/>
  <c r="D1121"/>
  <c r="D1115"/>
  <c r="D1114"/>
  <c r="D1113"/>
  <c r="D1112"/>
  <c r="D1111"/>
  <c r="D1110"/>
  <c r="D1109"/>
  <c r="D1108"/>
  <c r="D1107"/>
  <c r="D1106"/>
  <c r="D1105"/>
  <c r="D1104"/>
  <c r="D1103"/>
  <c r="D1102"/>
  <c r="D1101"/>
  <c r="D1100"/>
  <c r="D1099"/>
  <c r="D1098"/>
  <c r="D1097"/>
  <c r="D1096"/>
  <c r="D1077"/>
  <c r="D1076"/>
  <c r="D1075"/>
  <c r="D1074"/>
  <c r="D1073"/>
  <c r="D1072"/>
  <c r="D1065"/>
  <c r="D1064"/>
  <c r="D1063"/>
  <c r="D1062"/>
  <c r="D1061"/>
  <c r="D1055"/>
  <c r="D1054"/>
  <c r="D1053"/>
  <c r="D1052"/>
  <c r="D1051"/>
  <c r="D1050"/>
  <c r="D1049"/>
  <c r="D1048"/>
  <c r="D1047"/>
  <c r="D1046"/>
  <c r="D1045"/>
  <c r="D1044"/>
  <c r="D1043"/>
  <c r="D1042"/>
  <c r="D1041"/>
  <c r="D1040"/>
  <c r="D1039"/>
  <c r="D1038"/>
  <c r="D1037"/>
  <c r="D1036"/>
  <c r="D1035"/>
  <c r="D1017"/>
  <c r="D1016"/>
  <c r="D1015"/>
  <c r="D1014"/>
  <c r="D1013"/>
  <c r="D1012"/>
  <c r="D1011"/>
  <c r="D1005"/>
  <c r="D1004"/>
  <c r="D1003"/>
  <c r="D1002"/>
  <c r="D1001"/>
  <c r="D1000"/>
  <c r="D995"/>
  <c r="D994"/>
  <c r="D993"/>
  <c r="D992"/>
  <c r="D991"/>
  <c r="D990"/>
  <c r="D989"/>
  <c r="D988"/>
  <c r="D987"/>
  <c r="D986"/>
  <c r="D985"/>
  <c r="D984"/>
  <c r="D983"/>
  <c r="D982"/>
  <c r="D957"/>
  <c r="D956"/>
  <c r="D955"/>
  <c r="D954"/>
  <c r="D953"/>
  <c r="D952"/>
  <c r="D945"/>
  <c r="D944"/>
  <c r="D943"/>
  <c r="D942"/>
  <c r="D941"/>
  <c r="D935"/>
  <c r="D934"/>
  <c r="D933"/>
  <c r="D932"/>
  <c r="D931"/>
  <c r="D930"/>
  <c r="D929"/>
  <c r="D928"/>
  <c r="D927"/>
  <c r="D926"/>
  <c r="D925"/>
  <c r="D924"/>
  <c r="D923"/>
  <c r="D922"/>
  <c r="D921"/>
  <c r="D920"/>
  <c r="D919"/>
  <c r="D918"/>
  <c r="D917"/>
  <c r="D916"/>
  <c r="D897"/>
  <c r="D896"/>
  <c r="D895"/>
  <c r="D894"/>
  <c r="D893"/>
  <c r="D892"/>
  <c r="D885"/>
  <c r="D884"/>
  <c r="D883"/>
  <c r="D882"/>
  <c r="D881"/>
  <c r="D875"/>
  <c r="D874"/>
  <c r="D873"/>
  <c r="D872"/>
  <c r="D871"/>
  <c r="D870"/>
  <c r="D869"/>
  <c r="D868"/>
  <c r="D867"/>
  <c r="D866"/>
  <c r="D865"/>
  <c r="D864"/>
  <c r="D863"/>
  <c r="D862"/>
  <c r="D861"/>
  <c r="D860"/>
  <c r="D859"/>
  <c r="D858"/>
  <c r="D857"/>
  <c r="D856"/>
  <c r="D855"/>
  <c r="D837"/>
  <c r="D836"/>
  <c r="D835"/>
  <c r="D834"/>
  <c r="D833"/>
  <c r="D832"/>
  <c r="D825"/>
  <c r="D824"/>
  <c r="D823"/>
  <c r="D822"/>
  <c r="D821"/>
  <c r="D815"/>
  <c r="D814"/>
  <c r="D813"/>
  <c r="D812"/>
  <c r="D811"/>
  <c r="D810"/>
  <c r="D809"/>
  <c r="D808"/>
  <c r="D807"/>
  <c r="D806"/>
  <c r="D805"/>
  <c r="D804"/>
  <c r="D803"/>
  <c r="D802"/>
  <c r="D801"/>
  <c r="D777"/>
  <c r="D776"/>
  <c r="D775"/>
  <c r="D774"/>
  <c r="D773"/>
  <c r="D772"/>
  <c r="D771"/>
  <c r="D770"/>
  <c r="D765"/>
  <c r="D764"/>
  <c r="D763"/>
  <c r="D762"/>
  <c r="D761"/>
  <c r="D755"/>
  <c r="D754"/>
  <c r="D753"/>
  <c r="D752"/>
  <c r="D751"/>
  <c r="D750"/>
  <c r="D749"/>
  <c r="D748"/>
  <c r="D747"/>
  <c r="D746"/>
  <c r="D745"/>
  <c r="D744"/>
  <c r="D743"/>
  <c r="D742"/>
  <c r="D741"/>
  <c r="D740"/>
  <c r="D739"/>
  <c r="D717"/>
  <c r="D716"/>
  <c r="D715"/>
  <c r="D714"/>
  <c r="D713"/>
  <c r="D712"/>
  <c r="D705"/>
  <c r="D704"/>
  <c r="D703"/>
  <c r="D702"/>
  <c r="D701"/>
  <c r="D700"/>
  <c r="D695"/>
  <c r="D694"/>
  <c r="D693"/>
  <c r="D692"/>
  <c r="D691"/>
  <c r="D690"/>
  <c r="D689"/>
  <c r="D688"/>
  <c r="D687"/>
  <c r="D686"/>
  <c r="D685"/>
  <c r="D684"/>
  <c r="D683"/>
  <c r="D682"/>
  <c r="D681"/>
  <c r="D680"/>
  <c r="D679"/>
  <c r="D678"/>
  <c r="D677"/>
  <c r="D656"/>
  <c r="D655"/>
  <c r="D654"/>
  <c r="D653"/>
  <c r="D645"/>
  <c r="D644"/>
  <c r="D643"/>
  <c r="D642"/>
  <c r="D641"/>
  <c r="D640"/>
  <c r="D635"/>
  <c r="D634"/>
  <c r="D633"/>
  <c r="D632"/>
  <c r="D631"/>
  <c r="D630"/>
  <c r="D629"/>
  <c r="D628"/>
  <c r="D627"/>
  <c r="D626"/>
  <c r="D625"/>
  <c r="D624"/>
  <c r="D623"/>
  <c r="D622"/>
  <c r="D621"/>
  <c r="D620"/>
  <c r="D619"/>
  <c r="D618"/>
  <c r="D597"/>
  <c r="D596"/>
  <c r="D595"/>
  <c r="D594"/>
  <c r="D585"/>
  <c r="D584"/>
  <c r="D583"/>
  <c r="D582"/>
  <c r="D581"/>
  <c r="D575"/>
  <c r="D574"/>
  <c r="D573"/>
  <c r="D572"/>
  <c r="D571"/>
  <c r="D570"/>
  <c r="D569"/>
  <c r="D568"/>
  <c r="D567"/>
  <c r="D566"/>
  <c r="D565"/>
  <c r="D564"/>
  <c r="D563"/>
  <c r="D562"/>
  <c r="D561"/>
  <c r="D560"/>
  <c r="D559"/>
  <c r="D558"/>
  <c r="D537"/>
  <c r="D536"/>
  <c r="D535"/>
  <c r="D534"/>
  <c r="D533"/>
  <c r="D532"/>
  <c r="D525"/>
  <c r="D524"/>
  <c r="D523"/>
  <c r="D522"/>
  <c r="D521"/>
  <c r="D515"/>
  <c r="D514"/>
  <c r="D513"/>
  <c r="D512"/>
  <c r="D511"/>
  <c r="D510"/>
  <c r="D509"/>
  <c r="D508"/>
  <c r="D507"/>
  <c r="D506"/>
  <c r="D505"/>
  <c r="D504"/>
  <c r="D503"/>
  <c r="D502"/>
  <c r="D501"/>
  <c r="D500"/>
  <c r="D499"/>
  <c r="D498"/>
  <c r="D477"/>
  <c r="D476"/>
  <c r="D475"/>
  <c r="D474"/>
  <c r="D473"/>
  <c r="D472"/>
  <c r="D471"/>
  <c r="D465"/>
  <c r="D464"/>
  <c r="D463"/>
  <c r="D462"/>
  <c r="D461"/>
  <c r="D455"/>
  <c r="D454"/>
  <c r="D453"/>
  <c r="D452"/>
  <c r="D451"/>
  <c r="D450"/>
  <c r="D449"/>
  <c r="D448"/>
  <c r="D447"/>
  <c r="D446"/>
  <c r="D445"/>
  <c r="D444"/>
  <c r="D443"/>
  <c r="D442"/>
  <c r="D441"/>
  <c r="D440"/>
  <c r="D439"/>
  <c r="D438"/>
  <c r="D437"/>
  <c r="D436"/>
  <c r="D435"/>
  <c r="D434"/>
  <c r="D417"/>
  <c r="D416"/>
  <c r="D415"/>
  <c r="D414"/>
  <c r="D413"/>
  <c r="D412"/>
  <c r="D411"/>
  <c r="D405"/>
  <c r="D404"/>
  <c r="D403"/>
  <c r="D402"/>
  <c r="D401"/>
  <c r="D400"/>
  <c r="D395"/>
  <c r="D394"/>
  <c r="D393"/>
  <c r="D392"/>
  <c r="D391"/>
  <c r="D390"/>
  <c r="D389"/>
  <c r="D388"/>
  <c r="D387"/>
  <c r="D386"/>
  <c r="D385"/>
  <c r="D384"/>
  <c r="D357"/>
  <c r="D356"/>
  <c r="D355"/>
  <c r="D354"/>
  <c r="D353"/>
  <c r="D352"/>
  <c r="D351"/>
  <c r="D350"/>
  <c r="D345"/>
  <c r="D344"/>
  <c r="D343"/>
  <c r="D342"/>
  <c r="D341"/>
  <c r="D340"/>
  <c r="D335"/>
  <c r="D334"/>
  <c r="D333"/>
  <c r="D332"/>
  <c r="D331"/>
  <c r="D330"/>
  <c r="D329"/>
  <c r="D328"/>
  <c r="D327"/>
  <c r="D326"/>
  <c r="D325"/>
  <c r="D324"/>
  <c r="D297"/>
  <c r="D296"/>
  <c r="D295"/>
  <c r="D294"/>
  <c r="D293"/>
  <c r="D292"/>
  <c r="D291"/>
  <c r="D290"/>
  <c r="D285"/>
  <c r="D284"/>
  <c r="D283"/>
  <c r="D282"/>
  <c r="D281"/>
  <c r="D275"/>
  <c r="D274"/>
  <c r="D273"/>
  <c r="D272"/>
  <c r="D271"/>
  <c r="D270"/>
  <c r="D269"/>
  <c r="D268"/>
  <c r="D267"/>
  <c r="D266"/>
  <c r="D265"/>
  <c r="D264"/>
  <c r="D263"/>
  <c r="D262"/>
  <c r="D237"/>
  <c r="D236"/>
  <c r="D235"/>
  <c r="D234"/>
  <c r="D232"/>
  <c r="D231"/>
  <c r="D224"/>
  <c r="D223"/>
  <c r="D222"/>
  <c r="D221"/>
  <c r="D220"/>
  <c r="D219"/>
  <c r="D214"/>
  <c r="D213"/>
  <c r="D212"/>
  <c r="D211"/>
  <c r="D210"/>
  <c r="D209"/>
  <c r="D208"/>
  <c r="D207"/>
  <c r="D206"/>
  <c r="D205"/>
  <c r="D204"/>
  <c r="D203"/>
  <c r="D202"/>
  <c r="D201"/>
  <c r="D177"/>
  <c r="D176"/>
  <c r="D175"/>
  <c r="D174"/>
  <c r="D173"/>
  <c r="D165"/>
  <c r="D162"/>
  <c r="D161"/>
  <c r="D160"/>
  <c r="D155"/>
  <c r="D154"/>
  <c r="D153"/>
  <c r="D116"/>
  <c r="D115"/>
  <c r="D114"/>
  <c r="D113"/>
  <c r="D112"/>
  <c r="D111"/>
  <c r="D110"/>
  <c r="D104"/>
  <c r="D103"/>
  <c r="D102"/>
  <c r="D101"/>
  <c r="D100"/>
  <c r="D99"/>
  <c r="D94"/>
  <c r="D93"/>
  <c r="D92"/>
  <c r="D91"/>
  <c r="D90"/>
  <c r="D89"/>
  <c r="D88"/>
  <c r="D87"/>
  <c r="D86"/>
  <c r="D85"/>
  <c r="D84"/>
  <c r="D83"/>
  <c r="D82"/>
  <c r="D81"/>
  <c r="D80"/>
  <c r="D79"/>
  <c r="D78"/>
  <c r="D77"/>
  <c r="D76"/>
  <c r="D75"/>
  <c r="D56"/>
  <c r="D55"/>
  <c r="D54"/>
  <c r="D53"/>
  <c r="D44"/>
  <c r="D43"/>
  <c r="D34"/>
  <c r="D33"/>
  <c r="D32"/>
  <c r="D31"/>
  <c r="D30"/>
  <c r="D29"/>
  <c r="D28"/>
  <c r="D27"/>
  <c r="D26"/>
  <c r="D25"/>
  <c r="D24"/>
  <c r="D23"/>
  <c r="D22"/>
  <c r="D21"/>
  <c r="D20"/>
  <c r="D19"/>
  <c r="D18"/>
  <c r="D16"/>
  <c r="D15"/>
  <c r="A3536"/>
  <c r="A3535"/>
  <c r="A3534"/>
  <c r="A3533"/>
  <c r="A3532"/>
  <c r="A3531"/>
  <c r="A3530"/>
  <c r="A3529"/>
  <c r="A3528"/>
  <c r="A3527"/>
  <c r="A3524"/>
  <c r="A3523"/>
  <c r="A3522"/>
  <c r="A3521"/>
  <c r="A3520"/>
  <c r="A3514"/>
  <c r="A3513"/>
  <c r="A3512"/>
  <c r="A3511"/>
  <c r="A3510"/>
  <c r="A3509"/>
  <c r="A3508"/>
  <c r="A3507"/>
  <c r="A3506"/>
  <c r="A3505"/>
  <c r="A3504"/>
  <c r="A3503"/>
  <c r="A3502"/>
  <c r="A3501"/>
  <c r="A3500"/>
  <c r="A3499"/>
  <c r="A3498"/>
  <c r="A3497"/>
  <c r="A3496"/>
  <c r="A3476"/>
  <c r="A3475"/>
  <c r="A3474"/>
  <c r="A3473"/>
  <c r="A3472"/>
  <c r="A3471"/>
  <c r="A3470"/>
  <c r="A3469"/>
  <c r="A3468"/>
  <c r="A3464"/>
  <c r="A3463"/>
  <c r="A3462"/>
  <c r="A3461"/>
  <c r="A3460"/>
  <c r="A3459"/>
  <c r="A3454"/>
  <c r="A3453"/>
  <c r="A3452"/>
  <c r="A3451"/>
  <c r="A3450"/>
  <c r="A3449"/>
  <c r="A3448"/>
  <c r="A3447"/>
  <c r="A3446"/>
  <c r="A3445"/>
  <c r="A3444"/>
  <c r="A3443"/>
  <c r="A3442"/>
  <c r="A3441"/>
  <c r="A3440"/>
  <c r="A3439"/>
  <c r="A3438"/>
  <c r="A3437"/>
  <c r="A3436"/>
  <c r="A3435"/>
  <c r="A3416"/>
  <c r="A3415"/>
  <c r="A3414"/>
  <c r="A3413"/>
  <c r="A3412"/>
  <c r="A3410"/>
  <c r="A3407"/>
  <c r="A3402"/>
  <c r="A3401"/>
  <c r="A3400"/>
  <c r="A3399"/>
  <c r="A3398"/>
  <c r="A3356"/>
  <c r="A3355"/>
  <c r="A3354"/>
  <c r="A3350"/>
  <c r="A3349"/>
  <c r="A3348"/>
  <c r="A3347"/>
  <c r="A3346"/>
  <c r="A3341"/>
  <c r="A3340"/>
  <c r="A3339"/>
  <c r="A3338"/>
  <c r="A3337"/>
  <c r="A3336"/>
  <c r="A3318"/>
  <c r="A3296"/>
  <c r="A3295"/>
  <c r="A3294"/>
  <c r="A3293"/>
  <c r="A3292"/>
  <c r="A3291"/>
  <c r="A3290"/>
  <c r="A3289"/>
  <c r="A3284"/>
  <c r="A3283"/>
  <c r="A3282"/>
  <c r="A3281"/>
  <c r="A3280"/>
  <c r="A3279"/>
  <c r="A3274"/>
  <c r="A3273"/>
  <c r="A3272"/>
  <c r="A3271"/>
  <c r="A3270"/>
  <c r="A3269"/>
  <c r="A3268"/>
  <c r="A3267"/>
  <c r="A3266"/>
  <c r="A3265"/>
  <c r="A3264"/>
  <c r="A3263"/>
  <c r="A3262"/>
  <c r="A3261"/>
  <c r="A3260"/>
  <c r="A3259"/>
  <c r="A3258"/>
  <c r="A3257"/>
  <c r="A3256"/>
  <c r="A3255"/>
  <c r="A3254"/>
  <c r="A3253"/>
  <c r="A3236"/>
  <c r="A3235"/>
  <c r="A3234"/>
  <c r="A3233"/>
  <c r="A3232"/>
  <c r="A3231"/>
  <c r="A3229"/>
  <c r="A3224"/>
  <c r="A3223"/>
  <c r="A3222"/>
  <c r="A3221"/>
  <c r="A3220"/>
  <c r="A3214"/>
  <c r="A3213"/>
  <c r="A3212"/>
  <c r="A3211"/>
  <c r="A3210"/>
  <c r="A3209"/>
  <c r="A3208"/>
  <c r="A3207"/>
  <c r="A3206"/>
  <c r="A3205"/>
  <c r="A3204"/>
  <c r="A3203"/>
  <c r="A3202"/>
  <c r="A3201"/>
  <c r="A3200"/>
  <c r="A3199"/>
  <c r="A3198"/>
  <c r="A3197"/>
  <c r="A3196"/>
  <c r="A3195"/>
  <c r="A3194"/>
  <c r="A3193"/>
  <c r="A3192"/>
  <c r="A3176"/>
  <c r="A3175"/>
  <c r="A3174"/>
  <c r="A3173"/>
  <c r="A3172"/>
  <c r="A3171"/>
  <c r="A3170"/>
  <c r="A3169"/>
  <c r="A3164"/>
  <c r="A3163"/>
  <c r="A3162"/>
  <c r="A3161"/>
  <c r="A3160"/>
  <c r="A3159"/>
  <c r="A3154"/>
  <c r="A3153"/>
  <c r="A3152"/>
  <c r="A3151"/>
  <c r="A3150"/>
  <c r="A3149"/>
  <c r="A3148"/>
  <c r="A3147"/>
  <c r="A3146"/>
  <c r="A3145"/>
  <c r="A3144"/>
  <c r="A3143"/>
  <c r="A3142"/>
  <c r="A3141"/>
  <c r="A3140"/>
  <c r="A3139"/>
  <c r="A3138"/>
  <c r="A3116"/>
  <c r="A3115"/>
  <c r="A3114"/>
  <c r="A3113"/>
  <c r="A3112"/>
  <c r="A3111"/>
  <c r="A3104"/>
  <c r="A3103"/>
  <c r="A3102"/>
  <c r="A3101"/>
  <c r="A3100"/>
  <c r="A3094"/>
  <c r="A3093"/>
  <c r="A3092"/>
  <c r="A3091"/>
  <c r="A3090"/>
  <c r="A3089"/>
  <c r="A3088"/>
  <c r="A3087"/>
  <c r="A3086"/>
  <c r="A3085"/>
  <c r="A3084"/>
  <c r="A3083"/>
  <c r="A3082"/>
  <c r="A3081"/>
  <c r="A3080"/>
  <c r="A3079"/>
  <c r="A3078"/>
  <c r="A3056"/>
  <c r="A3055"/>
  <c r="A3054"/>
  <c r="A3053"/>
  <c r="A3052"/>
  <c r="A3051"/>
  <c r="A3044"/>
  <c r="A3043"/>
  <c r="A3042"/>
  <c r="A3041"/>
  <c r="A3039"/>
  <c r="A2996"/>
  <c r="A2995"/>
  <c r="A2994"/>
  <c r="A2993"/>
  <c r="A2992"/>
  <c r="A2974"/>
  <c r="A2973"/>
  <c r="A2972"/>
  <c r="A2971"/>
  <c r="A2970"/>
  <c r="A2969"/>
  <c r="A2968"/>
  <c r="A2967"/>
  <c r="A2966"/>
  <c r="A2965"/>
  <c r="A2964"/>
  <c r="A2963"/>
  <c r="A2962"/>
  <c r="A2961"/>
  <c r="A2960"/>
  <c r="A2959"/>
  <c r="A2958"/>
  <c r="A2957"/>
  <c r="A2956"/>
  <c r="A2955"/>
  <c r="A2954"/>
  <c r="A2953"/>
  <c r="A2952"/>
  <c r="A2914"/>
  <c r="A2913"/>
  <c r="A2912"/>
  <c r="A2911"/>
  <c r="A2910"/>
  <c r="A2909"/>
  <c r="A2876"/>
  <c r="A2875"/>
  <c r="A2874"/>
  <c r="A2873"/>
  <c r="A2872"/>
  <c r="A2871"/>
  <c r="A2870"/>
  <c r="A2864"/>
  <c r="A2863"/>
  <c r="A2862"/>
  <c r="A2816"/>
  <c r="A2815"/>
  <c r="A2814"/>
  <c r="A2813"/>
  <c r="A2812"/>
  <c r="A2811"/>
  <c r="A2810"/>
  <c r="A2809"/>
  <c r="A2804"/>
  <c r="A2803"/>
  <c r="A2802"/>
  <c r="A2801"/>
  <c r="A2800"/>
  <c r="A2794"/>
  <c r="A2793"/>
  <c r="A2792"/>
  <c r="A2791"/>
  <c r="A2790"/>
  <c r="A2789"/>
  <c r="A2788"/>
  <c r="A2787"/>
  <c r="A2786"/>
  <c r="A2785"/>
  <c r="A2784"/>
  <c r="A2783"/>
  <c r="A2782"/>
  <c r="A2781"/>
  <c r="A2780"/>
  <c r="A2779"/>
  <c r="A2778"/>
  <c r="A2756"/>
  <c r="A2755"/>
  <c r="A2754"/>
  <c r="A2753"/>
  <c r="A2752"/>
  <c r="A2751"/>
  <c r="A2744"/>
  <c r="A2743"/>
  <c r="A2742"/>
  <c r="A2741"/>
  <c r="A2711"/>
  <c r="A2696"/>
  <c r="A2695"/>
  <c r="A2694"/>
  <c r="A2693"/>
  <c r="A2692"/>
  <c r="A2691"/>
  <c r="A2685"/>
  <c r="A2684"/>
  <c r="A2683"/>
  <c r="A2682"/>
  <c r="A2681"/>
  <c r="A2680"/>
  <c r="A2636"/>
  <c r="A2635"/>
  <c r="A2634"/>
  <c r="A2633"/>
  <c r="A2632"/>
  <c r="A2631"/>
  <c r="A2630"/>
  <c r="A2629"/>
  <c r="A2628"/>
  <c r="A2627"/>
  <c r="A2624"/>
  <c r="A2623"/>
  <c r="A2622"/>
  <c r="A2621"/>
  <c r="A2620"/>
  <c r="A2617"/>
  <c r="A2614"/>
  <c r="A2613"/>
  <c r="A2612"/>
  <c r="A2611"/>
  <c r="A2610"/>
  <c r="A2609"/>
  <c r="A2608"/>
  <c r="A2607"/>
  <c r="A2606"/>
  <c r="A2605"/>
  <c r="A2604"/>
  <c r="A2603"/>
  <c r="A2602"/>
  <c r="A2601"/>
  <c r="A2600"/>
  <c r="A2599"/>
  <c r="A2598"/>
  <c r="A2597"/>
  <c r="A2596"/>
  <c r="A2595"/>
  <c r="A2594"/>
  <c r="A2593"/>
  <c r="A2576"/>
  <c r="A2575"/>
  <c r="A2574"/>
  <c r="A2573"/>
  <c r="A2572"/>
  <c r="A2571"/>
  <c r="A2570"/>
  <c r="A2564"/>
  <c r="A2563"/>
  <c r="A2562"/>
  <c r="A2559"/>
  <c r="A2516"/>
  <c r="A2515"/>
  <c r="A2514"/>
  <c r="A2513"/>
  <c r="A2512"/>
  <c r="A2511"/>
  <c r="A2510"/>
  <c r="A2509"/>
  <c r="A2508"/>
  <c r="A2504"/>
  <c r="A2503"/>
  <c r="A2502"/>
  <c r="A2501"/>
  <c r="A2500"/>
  <c r="A2471"/>
  <c r="A2456"/>
  <c r="A2455"/>
  <c r="A2454"/>
  <c r="A2453"/>
  <c r="A2452"/>
  <c r="A2451"/>
  <c r="A2444"/>
  <c r="A2443"/>
  <c r="A2442"/>
  <c r="A2441"/>
  <c r="A2440"/>
  <c r="A2396"/>
  <c r="A2395"/>
  <c r="A2394"/>
  <c r="A2393"/>
  <c r="A2392"/>
  <c r="A2391"/>
  <c r="A2390"/>
  <c r="A2385"/>
  <c r="A2384"/>
  <c r="A2383"/>
  <c r="A2381"/>
  <c r="A2379"/>
  <c r="A2374"/>
  <c r="A2373"/>
  <c r="A2372"/>
  <c r="A2371"/>
  <c r="A2370"/>
  <c r="A2369"/>
  <c r="A2368"/>
  <c r="A2367"/>
  <c r="A2366"/>
  <c r="A2365"/>
  <c r="A2364"/>
  <c r="A2363"/>
  <c r="A2362"/>
  <c r="A2361"/>
  <c r="A2360"/>
  <c r="A2359"/>
  <c r="A2358"/>
  <c r="A2357"/>
  <c r="A2356"/>
  <c r="A2355"/>
  <c r="A2354"/>
  <c r="A2353"/>
  <c r="A2352"/>
  <c r="A2336"/>
  <c r="A2335"/>
  <c r="A2334"/>
  <c r="A2326"/>
  <c r="A2325"/>
  <c r="A2324"/>
  <c r="A2323"/>
  <c r="A2322"/>
  <c r="A2316"/>
  <c r="A2315"/>
  <c r="A2314"/>
  <c r="A2313"/>
  <c r="A2312"/>
  <c r="A2311"/>
  <c r="A2310"/>
  <c r="A2309"/>
  <c r="A2308"/>
  <c r="A2307"/>
  <c r="A2306"/>
  <c r="A2305"/>
  <c r="A2304"/>
  <c r="A2303"/>
  <c r="A2296"/>
  <c r="A2295"/>
  <c r="A2294"/>
  <c r="A2293"/>
  <c r="A2292"/>
  <c r="A2276"/>
  <c r="A2275"/>
  <c r="A2265"/>
  <c r="A2216"/>
  <c r="A2215"/>
  <c r="A2214"/>
  <c r="A2213"/>
  <c r="A2212"/>
  <c r="A2207"/>
  <c r="A2206"/>
  <c r="A2205"/>
  <c r="A2204"/>
  <c r="A2203"/>
  <c r="A2202"/>
  <c r="A2193"/>
  <c r="A2192"/>
  <c r="A2191"/>
  <c r="A2190"/>
  <c r="A2189"/>
  <c r="A2188"/>
  <c r="A2187"/>
  <c r="A2186"/>
  <c r="A2185"/>
  <c r="A2184"/>
  <c r="A2183"/>
  <c r="A2182"/>
  <c r="A2181"/>
  <c r="A2180"/>
  <c r="A2172"/>
  <c r="A2171"/>
  <c r="A2156"/>
  <c r="A2155"/>
  <c r="A2154"/>
  <c r="A2153"/>
  <c r="A2152"/>
  <c r="A2151"/>
  <c r="A2150"/>
  <c r="A2145"/>
  <c r="A2144"/>
  <c r="A2143"/>
  <c r="A2142"/>
  <c r="A2141"/>
  <c r="A2140"/>
  <c r="A2135"/>
  <c r="A2134"/>
  <c r="A2133"/>
  <c r="A2132"/>
  <c r="A2131"/>
  <c r="A2130"/>
  <c r="A2129"/>
  <c r="A2128"/>
  <c r="A2127"/>
  <c r="A2126"/>
  <c r="A2125"/>
  <c r="A2124"/>
  <c r="A2123"/>
  <c r="A2122"/>
  <c r="A2121"/>
  <c r="A2120"/>
  <c r="A2119"/>
  <c r="A2118"/>
  <c r="A2117"/>
  <c r="A2116"/>
  <c r="A2115"/>
  <c r="A2114"/>
  <c r="A2037"/>
  <c r="A2036"/>
  <c r="A2035"/>
  <c r="A2034"/>
  <c r="A2033"/>
  <c r="A2032"/>
  <c r="A2031"/>
  <c r="A2030"/>
  <c r="A2029"/>
  <c r="A2025"/>
  <c r="A2024"/>
  <c r="A2023"/>
  <c r="A2022"/>
  <c r="A2021"/>
  <c r="A2020"/>
  <c r="A2015"/>
  <c r="A2014"/>
  <c r="A2013"/>
  <c r="A2012"/>
  <c r="A2011"/>
  <c r="A2010"/>
  <c r="A2009"/>
  <c r="A2008"/>
  <c r="A2007"/>
  <c r="A2006"/>
  <c r="A2005"/>
  <c r="A2004"/>
  <c r="A2003"/>
  <c r="A2002"/>
  <c r="A2001"/>
  <c r="A2000"/>
  <c r="A1999"/>
  <c r="A1998"/>
  <c r="A1997"/>
  <c r="A1977"/>
  <c r="A1976"/>
  <c r="A1975"/>
  <c r="A1974"/>
  <c r="A1973"/>
  <c r="A1972"/>
  <c r="A1971"/>
  <c r="A1965"/>
  <c r="A1964"/>
  <c r="A1963"/>
  <c r="A1962"/>
  <c r="A1961"/>
  <c r="A1960"/>
  <c r="A1955"/>
  <c r="A1954"/>
  <c r="A1953"/>
  <c r="A1952"/>
  <c r="A1951"/>
  <c r="A1950"/>
  <c r="A1949"/>
  <c r="A1948"/>
  <c r="A1947"/>
  <c r="A1946"/>
  <c r="A1945"/>
  <c r="A1944"/>
  <c r="A1943"/>
  <c r="A1942"/>
  <c r="A1941"/>
  <c r="A1940"/>
  <c r="A1917"/>
  <c r="A1916"/>
  <c r="A1915"/>
  <c r="A1914"/>
  <c r="A1913"/>
  <c r="A1912"/>
  <c r="A1911"/>
  <c r="A1905"/>
  <c r="A1904"/>
  <c r="A1903"/>
  <c r="A1902"/>
  <c r="A1901"/>
  <c r="A1895"/>
  <c r="A1894"/>
  <c r="A1893"/>
  <c r="A1892"/>
  <c r="A1891"/>
  <c r="A1890"/>
  <c r="A1889"/>
  <c r="A1888"/>
  <c r="A1887"/>
  <c r="A1886"/>
  <c r="A1885"/>
  <c r="A1884"/>
  <c r="A1883"/>
  <c r="A1882"/>
  <c r="A1881"/>
  <c r="A1880"/>
  <c r="A1879"/>
  <c r="A1857"/>
  <c r="A1856"/>
  <c r="A1855"/>
  <c r="A1854"/>
  <c r="A1853"/>
  <c r="A1852"/>
  <c r="A1851"/>
  <c r="A1850"/>
  <c r="A1845"/>
  <c r="A1844"/>
  <c r="A1843"/>
  <c r="A1842"/>
  <c r="A1841"/>
  <c r="A1835"/>
  <c r="A1834"/>
  <c r="A1833"/>
  <c r="A1832"/>
  <c r="A1831"/>
  <c r="A1830"/>
  <c r="A1797"/>
  <c r="A1796"/>
  <c r="A1795"/>
  <c r="A1794"/>
  <c r="A1793"/>
  <c r="A1792"/>
  <c r="A1791"/>
  <c r="A1790"/>
  <c r="A1789"/>
  <c r="A1785"/>
  <c r="A1784"/>
  <c r="A1783"/>
  <c r="A1782"/>
  <c r="A1781"/>
  <c r="A1775"/>
  <c r="A1774"/>
  <c r="A1773"/>
  <c r="A1772"/>
  <c r="A1771"/>
  <c r="A1770"/>
  <c r="A1769"/>
  <c r="A1768"/>
  <c r="A1767"/>
  <c r="A1766"/>
  <c r="A1765"/>
  <c r="A1764"/>
  <c r="A1763"/>
  <c r="A1762"/>
  <c r="A1761"/>
  <c r="A1760"/>
  <c r="A1759"/>
  <c r="A1758"/>
  <c r="A1757"/>
  <c r="A1756"/>
  <c r="A1755"/>
  <c r="A1754"/>
  <c r="A1737"/>
  <c r="A1736"/>
  <c r="A1735"/>
  <c r="A1734"/>
  <c r="A1732"/>
  <c r="A1724"/>
  <c r="A1723"/>
  <c r="A1722"/>
  <c r="A1721"/>
  <c r="A1720"/>
  <c r="A1719"/>
  <c r="A1714"/>
  <c r="A1713"/>
  <c r="A1712"/>
  <c r="A1711"/>
  <c r="A1710"/>
  <c r="A1709"/>
  <c r="A1708"/>
  <c r="A1707"/>
  <c r="A1706"/>
  <c r="A1705"/>
  <c r="A1704"/>
  <c r="A1703"/>
  <c r="A1702"/>
  <c r="A1701"/>
  <c r="A1700"/>
  <c r="A1699"/>
  <c r="A1698"/>
  <c r="A1697"/>
  <c r="A1696"/>
  <c r="A1695"/>
  <c r="A1694"/>
  <c r="A1677"/>
  <c r="A1676"/>
  <c r="A1675"/>
  <c r="A1674"/>
  <c r="A1673"/>
  <c r="A1672"/>
  <c r="A1665"/>
  <c r="A1664"/>
  <c r="A1663"/>
  <c r="A1662"/>
  <c r="A1661"/>
  <c r="A1660"/>
  <c r="A1655"/>
  <c r="A1654"/>
  <c r="A1653"/>
  <c r="A1652"/>
  <c r="A1651"/>
  <c r="A1650"/>
  <c r="A1649"/>
  <c r="A1648"/>
  <c r="A1647"/>
  <c r="A1646"/>
  <c r="A1645"/>
  <c r="A1644"/>
  <c r="A1643"/>
  <c r="A1642"/>
  <c r="A1641"/>
  <c r="A1640"/>
  <c r="A1639"/>
  <c r="A1638"/>
  <c r="A1637"/>
  <c r="A1617"/>
  <c r="A1616"/>
  <c r="A1615"/>
  <c r="A1614"/>
  <c r="A1613"/>
  <c r="A1612"/>
  <c r="A1611"/>
  <c r="A1605"/>
  <c r="A1604"/>
  <c r="A1603"/>
  <c r="A1602"/>
  <c r="A1601"/>
  <c r="A1600"/>
  <c r="A1595"/>
  <c r="A1594"/>
  <c r="A1593"/>
  <c r="A1592"/>
  <c r="A1591"/>
  <c r="A1590"/>
  <c r="A1589"/>
  <c r="A1588"/>
  <c r="A1587"/>
  <c r="A1586"/>
  <c r="A1585"/>
  <c r="A1584"/>
  <c r="A1583"/>
  <c r="A1582"/>
  <c r="A1581"/>
  <c r="A1580"/>
  <c r="A1579"/>
  <c r="A1557"/>
  <c r="A1556"/>
  <c r="A1555"/>
  <c r="A1554"/>
  <c r="A1553"/>
  <c r="A1552"/>
  <c r="A1551"/>
  <c r="A1545"/>
  <c r="A1544"/>
  <c r="A1543"/>
  <c r="A1542"/>
  <c r="A1541"/>
  <c r="A1535"/>
  <c r="A1534"/>
  <c r="A1533"/>
  <c r="A1532"/>
  <c r="A1531"/>
  <c r="A1530"/>
  <c r="A1529"/>
  <c r="A1528"/>
  <c r="A1527"/>
  <c r="A1526"/>
  <c r="A1525"/>
  <c r="A1524"/>
  <c r="A1523"/>
  <c r="A1522"/>
  <c r="A1521"/>
  <c r="A1520"/>
  <c r="A1437"/>
  <c r="A1436"/>
  <c r="A1435"/>
  <c r="A1434"/>
  <c r="A1433"/>
  <c r="A1432"/>
  <c r="A1431"/>
  <c r="A1430"/>
  <c r="A1425"/>
  <c r="A1424"/>
  <c r="A1423"/>
  <c r="A1422"/>
  <c r="A1421"/>
  <c r="A1420"/>
  <c r="A1415"/>
  <c r="A1414"/>
  <c r="A1413"/>
  <c r="A1412"/>
  <c r="A1411"/>
  <c r="A1410"/>
  <c r="A1409"/>
  <c r="A1408"/>
  <c r="A1407"/>
  <c r="A1406"/>
  <c r="A1405"/>
  <c r="A1404"/>
  <c r="A1403"/>
  <c r="A1402"/>
  <c r="A1401"/>
  <c r="A1400"/>
  <c r="A1377"/>
  <c r="A1376"/>
  <c r="A1375"/>
  <c r="A1372"/>
  <c r="A1366"/>
  <c r="A1365"/>
  <c r="A1364"/>
  <c r="A1363"/>
  <c r="A1356"/>
  <c r="A1355"/>
  <c r="A1354"/>
  <c r="A1353"/>
  <c r="A1352"/>
  <c r="A1351"/>
  <c r="A1350"/>
  <c r="A1349"/>
  <c r="A1348"/>
  <c r="A1347"/>
  <c r="A1346"/>
  <c r="A1345"/>
  <c r="A1344"/>
  <c r="A1317"/>
  <c r="A1316"/>
  <c r="A1315"/>
  <c r="A1314"/>
  <c r="A1313"/>
  <c r="A1312"/>
  <c r="A1311"/>
  <c r="A1305"/>
  <c r="A1304"/>
  <c r="A1303"/>
  <c r="A1302"/>
  <c r="A1301"/>
  <c r="A1300"/>
  <c r="A1295"/>
  <c r="A1294"/>
  <c r="A1293"/>
  <c r="A1292"/>
  <c r="A1291"/>
  <c r="A1290"/>
  <c r="A1289"/>
  <c r="A1288"/>
  <c r="A1287"/>
  <c r="A1286"/>
  <c r="A1285"/>
  <c r="A1284"/>
  <c r="A1283"/>
  <c r="A1282"/>
  <c r="A1281"/>
  <c r="A1280"/>
  <c r="A1279"/>
  <c r="A1278"/>
  <c r="A1277"/>
  <c r="A1257"/>
  <c r="A1256"/>
  <c r="A1255"/>
  <c r="A1254"/>
  <c r="A1253"/>
  <c r="A1245"/>
  <c r="A1244"/>
  <c r="A1243"/>
  <c r="A1242"/>
  <c r="A1235"/>
  <c r="A1234"/>
  <c r="A1233"/>
  <c r="A1232"/>
  <c r="A1231"/>
  <c r="A1230"/>
  <c r="A1229"/>
  <c r="A1228"/>
  <c r="A1227"/>
  <c r="A1226"/>
  <c r="A1225"/>
  <c r="A1224"/>
  <c r="A1223"/>
  <c r="A1222"/>
  <c r="A1221"/>
  <c r="A1220"/>
  <c r="A1219"/>
  <c r="A1218"/>
  <c r="A1217"/>
  <c r="A1216"/>
  <c r="A1197"/>
  <c r="A1196"/>
  <c r="A1195"/>
  <c r="A1194"/>
  <c r="A1193"/>
  <c r="A1185"/>
  <c r="A1184"/>
  <c r="A1183"/>
  <c r="A1182"/>
  <c r="A1181"/>
  <c r="A1180"/>
  <c r="A1175"/>
  <c r="A1174"/>
  <c r="A1173"/>
  <c r="A1172"/>
  <c r="A1171"/>
  <c r="A1170"/>
  <c r="A1169"/>
  <c r="A1168"/>
  <c r="A1167"/>
  <c r="A1166"/>
  <c r="A1165"/>
  <c r="A1164"/>
  <c r="A1163"/>
  <c r="A1162"/>
  <c r="A1161"/>
  <c r="A1160"/>
  <c r="A1159"/>
  <c r="A1158"/>
  <c r="A1157"/>
  <c r="A1137"/>
  <c r="A1136"/>
  <c r="A1135"/>
  <c r="A1134"/>
  <c r="A1133"/>
  <c r="A1125"/>
  <c r="A1124"/>
  <c r="A1123"/>
  <c r="A1122"/>
  <c r="A1121"/>
  <c r="A1115"/>
  <c r="A1114"/>
  <c r="A1113"/>
  <c r="A1112"/>
  <c r="A1111"/>
  <c r="A1110"/>
  <c r="A1109"/>
  <c r="A1108"/>
  <c r="A1107"/>
  <c r="A1106"/>
  <c r="A1105"/>
  <c r="A1104"/>
  <c r="A1103"/>
  <c r="A1102"/>
  <c r="A1101"/>
  <c r="A1100"/>
  <c r="A1099"/>
  <c r="A1098"/>
  <c r="A1097"/>
  <c r="A1096"/>
  <c r="A1077"/>
  <c r="A1076"/>
  <c r="A1075"/>
  <c r="A1074"/>
  <c r="A1073"/>
  <c r="A1072"/>
  <c r="A1065"/>
  <c r="A1064"/>
  <c r="A1063"/>
  <c r="A1062"/>
  <c r="A1061"/>
  <c r="A1055"/>
  <c r="A1054"/>
  <c r="A1053"/>
  <c r="A1052"/>
  <c r="A1051"/>
  <c r="A1050"/>
  <c r="A1049"/>
  <c r="A1048"/>
  <c r="A1047"/>
  <c r="A1046"/>
  <c r="A1045"/>
  <c r="A1044"/>
  <c r="A1043"/>
  <c r="A1042"/>
  <c r="A1041"/>
  <c r="A1040"/>
  <c r="A1039"/>
  <c r="A1038"/>
  <c r="A1037"/>
  <c r="A1036"/>
  <c r="A1035"/>
  <c r="A1017"/>
  <c r="A1016"/>
  <c r="A1015"/>
  <c r="A1014"/>
  <c r="A1013"/>
  <c r="A1012"/>
  <c r="A1011"/>
  <c r="A1005"/>
  <c r="A1004"/>
  <c r="A1003"/>
  <c r="A1002"/>
  <c r="A1001"/>
  <c r="A1000"/>
  <c r="A995"/>
  <c r="A994"/>
  <c r="A993"/>
  <c r="A992"/>
  <c r="A991"/>
  <c r="A990"/>
  <c r="A989"/>
  <c r="A988"/>
  <c r="A987"/>
  <c r="A986"/>
  <c r="A985"/>
  <c r="A984"/>
  <c r="A983"/>
  <c r="A982"/>
  <c r="A957"/>
  <c r="A956"/>
  <c r="A955"/>
  <c r="A954"/>
  <c r="A953"/>
  <c r="A952"/>
  <c r="A945"/>
  <c r="A944"/>
  <c r="A943"/>
  <c r="A942"/>
  <c r="A941"/>
  <c r="A935"/>
  <c r="A934"/>
  <c r="A933"/>
  <c r="A932"/>
  <c r="A931"/>
  <c r="A930"/>
  <c r="A929"/>
  <c r="A928"/>
  <c r="A927"/>
  <c r="A926"/>
  <c r="A925"/>
  <c r="A924"/>
  <c r="A923"/>
  <c r="A922"/>
  <c r="A921"/>
  <c r="A920"/>
  <c r="A919"/>
  <c r="A918"/>
  <c r="A917"/>
  <c r="A916"/>
  <c r="A897"/>
  <c r="A896"/>
  <c r="A895"/>
  <c r="A894"/>
  <c r="A893"/>
  <c r="A892"/>
  <c r="A885"/>
  <c r="A884"/>
  <c r="A883"/>
  <c r="A882"/>
  <c r="A881"/>
  <c r="A875"/>
  <c r="A874"/>
  <c r="A873"/>
  <c r="A872"/>
  <c r="A871"/>
  <c r="A870"/>
  <c r="A869"/>
  <c r="A868"/>
  <c r="A867"/>
  <c r="A866"/>
  <c r="A865"/>
  <c r="A864"/>
  <c r="A863"/>
  <c r="A862"/>
  <c r="A861"/>
  <c r="A860"/>
  <c r="A859"/>
  <c r="A858"/>
  <c r="A857"/>
  <c r="A856"/>
  <c r="A855"/>
  <c r="A837"/>
  <c r="A836"/>
  <c r="A835"/>
  <c r="A834"/>
  <c r="A833"/>
  <c r="A832"/>
  <c r="A825"/>
  <c r="A824"/>
  <c r="A823"/>
  <c r="A822"/>
  <c r="A821"/>
  <c r="A815"/>
  <c r="A814"/>
  <c r="A813"/>
  <c r="A812"/>
  <c r="A811"/>
  <c r="A810"/>
  <c r="A809"/>
  <c r="A808"/>
  <c r="A807"/>
  <c r="A806"/>
  <c r="A805"/>
  <c r="A804"/>
  <c r="A803"/>
  <c r="A802"/>
  <c r="A801"/>
  <c r="A777"/>
  <c r="A776"/>
  <c r="A775"/>
  <c r="A774"/>
  <c r="A773"/>
  <c r="A772"/>
  <c r="A771"/>
  <c r="A770"/>
  <c r="A765"/>
  <c r="A764"/>
  <c r="A763"/>
  <c r="A762"/>
  <c r="A761"/>
  <c r="A755"/>
  <c r="A754"/>
  <c r="A753"/>
  <c r="A752"/>
  <c r="A751"/>
  <c r="A750"/>
  <c r="A749"/>
  <c r="A748"/>
  <c r="A747"/>
  <c r="A746"/>
  <c r="A745"/>
  <c r="A744"/>
  <c r="A743"/>
  <c r="A742"/>
  <c r="A741"/>
  <c r="A740"/>
  <c r="A739"/>
  <c r="A717"/>
  <c r="A716"/>
  <c r="A715"/>
  <c r="A714"/>
  <c r="A713"/>
  <c r="A712"/>
  <c r="A705"/>
  <c r="A704"/>
  <c r="A703"/>
  <c r="A702"/>
  <c r="A701"/>
  <c r="A700"/>
  <c r="A695"/>
  <c r="A694"/>
  <c r="A693"/>
  <c r="A692"/>
  <c r="A691"/>
  <c r="A690"/>
  <c r="A689"/>
  <c r="A688"/>
  <c r="A687"/>
  <c r="A686"/>
  <c r="A685"/>
  <c r="A684"/>
  <c r="A683"/>
  <c r="A682"/>
  <c r="A681"/>
  <c r="A680"/>
  <c r="A679"/>
  <c r="A678"/>
  <c r="A677"/>
  <c r="A657"/>
  <c r="A656"/>
  <c r="A655"/>
  <c r="A654"/>
  <c r="A653"/>
  <c r="A645"/>
  <c r="A644"/>
  <c r="A643"/>
  <c r="A642"/>
  <c r="A641"/>
  <c r="A640"/>
  <c r="A635"/>
  <c r="A634"/>
  <c r="A633"/>
  <c r="A632"/>
  <c r="A631"/>
  <c r="A630"/>
  <c r="A629"/>
  <c r="A628"/>
  <c r="A627"/>
  <c r="A626"/>
  <c r="A625"/>
  <c r="A624"/>
  <c r="A623"/>
  <c r="A622"/>
  <c r="A621"/>
  <c r="A620"/>
  <c r="A619"/>
  <c r="A618"/>
  <c r="A597"/>
  <c r="A596"/>
  <c r="A595"/>
  <c r="A594"/>
  <c r="A585"/>
  <c r="A584"/>
  <c r="A583"/>
  <c r="A582"/>
  <c r="A581"/>
  <c r="A575"/>
  <c r="A574"/>
  <c r="A573"/>
  <c r="A572"/>
  <c r="A571"/>
  <c r="A570"/>
  <c r="A569"/>
  <c r="A568"/>
  <c r="A567"/>
  <c r="A566"/>
  <c r="A565"/>
  <c r="A564"/>
  <c r="A563"/>
  <c r="A562"/>
  <c r="A561"/>
  <c r="A560"/>
  <c r="A559"/>
  <c r="A558"/>
  <c r="A537"/>
  <c r="A536"/>
  <c r="A535"/>
  <c r="A534"/>
  <c r="A533"/>
  <c r="A532"/>
  <c r="A525"/>
  <c r="A524"/>
  <c r="A523"/>
  <c r="A522"/>
  <c r="A521"/>
  <c r="A515"/>
  <c r="A514"/>
  <c r="A513"/>
  <c r="A512"/>
  <c r="A511"/>
  <c r="A510"/>
  <c r="A509"/>
  <c r="A508"/>
  <c r="A507"/>
  <c r="A506"/>
  <c r="A505"/>
  <c r="A504"/>
  <c r="A503"/>
  <c r="A502"/>
  <c r="A501"/>
  <c r="A500"/>
  <c r="A499"/>
  <c r="A498"/>
  <c r="A477"/>
  <c r="A476"/>
  <c r="A475"/>
  <c r="A474"/>
  <c r="A473"/>
  <c r="A472"/>
  <c r="A471"/>
  <c r="A465"/>
  <c r="A464"/>
  <c r="A463"/>
  <c r="A462"/>
  <c r="A461"/>
  <c r="A455"/>
  <c r="A454"/>
  <c r="A453"/>
  <c r="A452"/>
  <c r="A451"/>
  <c r="A450"/>
  <c r="A449"/>
  <c r="A448"/>
  <c r="A447"/>
  <c r="A446"/>
  <c r="A445"/>
  <c r="A444"/>
  <c r="A443"/>
  <c r="A442"/>
  <c r="A441"/>
  <c r="A440"/>
  <c r="A439"/>
  <c r="A438"/>
  <c r="A437"/>
  <c r="A436"/>
  <c r="A435"/>
  <c r="A434"/>
  <c r="A417"/>
  <c r="A416"/>
  <c r="A415"/>
  <c r="A414"/>
  <c r="A413"/>
  <c r="A412"/>
  <c r="A411"/>
  <c r="A405"/>
  <c r="A404"/>
  <c r="A403"/>
  <c r="A402"/>
  <c r="A401"/>
  <c r="A400"/>
  <c r="A395"/>
  <c r="A394"/>
  <c r="A393"/>
  <c r="A392"/>
  <c r="A391"/>
  <c r="A390"/>
  <c r="A389"/>
  <c r="A388"/>
  <c r="A387"/>
  <c r="A386"/>
  <c r="A385"/>
  <c r="A384"/>
  <c r="A357"/>
  <c r="A356"/>
  <c r="A355"/>
  <c r="A354"/>
  <c r="A353"/>
  <c r="A352"/>
  <c r="A351"/>
  <c r="A350"/>
  <c r="A345"/>
  <c r="A344"/>
  <c r="A343"/>
  <c r="A342"/>
  <c r="A341"/>
  <c r="A340"/>
  <c r="A335"/>
  <c r="A334"/>
  <c r="A333"/>
  <c r="A332"/>
  <c r="A331"/>
  <c r="A330"/>
  <c r="A329"/>
  <c r="A328"/>
  <c r="A327"/>
  <c r="A326"/>
  <c r="A325"/>
  <c r="A324"/>
  <c r="A297"/>
  <c r="A296"/>
  <c r="A295"/>
  <c r="A294"/>
  <c r="A293"/>
  <c r="A292"/>
  <c r="A291"/>
  <c r="A290"/>
  <c r="A285"/>
  <c r="A284"/>
  <c r="A283"/>
  <c r="A282"/>
  <c r="A281"/>
  <c r="A275"/>
  <c r="A274"/>
  <c r="A273"/>
  <c r="A272"/>
  <c r="A271"/>
  <c r="A270"/>
  <c r="A269"/>
  <c r="A268"/>
  <c r="A267"/>
  <c r="A266"/>
  <c r="A265"/>
  <c r="A264"/>
  <c r="A263"/>
  <c r="A262"/>
  <c r="A237"/>
  <c r="A236"/>
  <c r="A235"/>
  <c r="A234"/>
  <c r="A232"/>
  <c r="A231"/>
  <c r="A224"/>
  <c r="A223"/>
  <c r="A222"/>
  <c r="A221"/>
  <c r="A220"/>
  <c r="A219"/>
  <c r="A214"/>
  <c r="A213"/>
  <c r="A212"/>
  <c r="A211"/>
  <c r="A210"/>
  <c r="A209"/>
  <c r="A208"/>
  <c r="A207"/>
  <c r="A206"/>
  <c r="A205"/>
  <c r="A204"/>
  <c r="A203"/>
  <c r="A202"/>
  <c r="A201"/>
  <c r="A177"/>
  <c r="A176"/>
  <c r="A175"/>
  <c r="A174"/>
  <c r="A173"/>
  <c r="A165"/>
  <c r="A162"/>
  <c r="A161"/>
  <c r="A160"/>
  <c r="A155"/>
  <c r="A154"/>
  <c r="A153"/>
  <c r="A116"/>
  <c r="A115"/>
  <c r="A114"/>
  <c r="A113"/>
  <c r="A112"/>
  <c r="A111"/>
  <c r="A110"/>
  <c r="A104"/>
  <c r="A103"/>
  <c r="A102"/>
  <c r="A101"/>
  <c r="A100"/>
  <c r="A99"/>
  <c r="A94"/>
  <c r="A93"/>
  <c r="A92"/>
  <c r="A91"/>
  <c r="A90"/>
  <c r="A89"/>
  <c r="A88"/>
  <c r="A87"/>
  <c r="A86"/>
  <c r="A85"/>
  <c r="A84"/>
  <c r="A83"/>
  <c r="A82"/>
  <c r="A81"/>
  <c r="A80"/>
  <c r="A79"/>
  <c r="A78"/>
  <c r="A77"/>
  <c r="A76"/>
  <c r="A75"/>
  <c r="A56"/>
  <c r="A55"/>
  <c r="A54"/>
  <c r="A53"/>
  <c r="A44"/>
  <c r="A43"/>
  <c r="A34"/>
  <c r="A33"/>
  <c r="A32"/>
  <c r="G102" i="2" l="1"/>
  <c r="H31" i="27" s="1"/>
  <c r="G101" i="2"/>
  <c r="H29" i="27" s="1"/>
  <c r="G100" i="2"/>
  <c r="S100" s="1"/>
  <c r="G3479" i="25"/>
  <c r="S102" i="2" l="1"/>
  <c r="S101"/>
  <c r="F56" i="25"/>
  <c r="G56" s="1"/>
  <c r="F55"/>
  <c r="G55" s="1"/>
  <c r="F54"/>
  <c r="G54" s="1"/>
  <c r="F53"/>
  <c r="G53" s="1"/>
  <c r="F44"/>
  <c r="G44" s="1"/>
  <c r="F43"/>
  <c r="G43" s="1"/>
  <c r="G14"/>
  <c r="G16"/>
  <c r="G18"/>
  <c r="F19"/>
  <c r="G19" s="1"/>
  <c r="F20"/>
  <c r="G20" s="1"/>
  <c r="F21"/>
  <c r="G21" s="1"/>
  <c r="F22"/>
  <c r="G22" s="1"/>
  <c r="F23"/>
  <c r="G23" s="1"/>
  <c r="F24"/>
  <c r="G24" s="1"/>
  <c r="F25"/>
  <c r="G25" s="1"/>
  <c r="F26"/>
  <c r="G26" s="1"/>
  <c r="F27"/>
  <c r="F28"/>
  <c r="G28" s="1"/>
  <c r="F29"/>
  <c r="G29" s="1"/>
  <c r="F30"/>
  <c r="G30" s="1"/>
  <c r="F31"/>
  <c r="G31" s="1"/>
  <c r="F32"/>
  <c r="G32" s="1"/>
  <c r="F33"/>
  <c r="G33" s="1"/>
  <c r="F34"/>
  <c r="G34" s="1"/>
  <c r="G1" i="5"/>
  <c r="G1" i="4"/>
  <c r="A3539" i="25"/>
  <c r="B3485"/>
  <c r="B3484"/>
  <c r="B3482"/>
  <c r="A3479"/>
  <c r="B3425"/>
  <c r="B3424"/>
  <c r="B3422"/>
  <c r="A3419"/>
  <c r="B3365"/>
  <c r="B3364"/>
  <c r="B3362"/>
  <c r="A3359"/>
  <c r="B3305"/>
  <c r="B3304"/>
  <c r="B3302"/>
  <c r="A3299"/>
  <c r="B3245"/>
  <c r="B3244"/>
  <c r="B3242"/>
  <c r="A3239"/>
  <c r="B3185"/>
  <c r="B3184"/>
  <c r="B3182"/>
  <c r="A3179"/>
  <c r="B3125"/>
  <c r="B3124"/>
  <c r="B3122"/>
  <c r="A3119"/>
  <c r="B3065"/>
  <c r="B3064"/>
  <c r="B3062"/>
  <c r="A3059"/>
  <c r="B3005"/>
  <c r="B3004"/>
  <c r="B3002"/>
  <c r="A2999"/>
  <c r="B2945"/>
  <c r="B2944"/>
  <c r="B2942"/>
  <c r="A2939"/>
  <c r="B2885"/>
  <c r="B2884"/>
  <c r="B2882"/>
  <c r="A2879"/>
  <c r="B2825"/>
  <c r="B2824"/>
  <c r="B2822"/>
  <c r="A2819"/>
  <c r="B2765"/>
  <c r="B2764"/>
  <c r="B2762"/>
  <c r="A2759"/>
  <c r="B2705"/>
  <c r="B2704"/>
  <c r="B2702"/>
  <c r="A2699"/>
  <c r="B2645"/>
  <c r="B2644"/>
  <c r="B2642"/>
  <c r="A2639"/>
  <c r="B2585"/>
  <c r="B2584"/>
  <c r="B2582"/>
  <c r="A2579"/>
  <c r="B2525"/>
  <c r="B2524"/>
  <c r="B2522"/>
  <c r="A2519"/>
  <c r="B2465"/>
  <c r="B2464"/>
  <c r="B2462"/>
  <c r="A2459"/>
  <c r="B2405"/>
  <c r="B2404"/>
  <c r="B2402"/>
  <c r="A2399"/>
  <c r="B2345"/>
  <c r="B2344"/>
  <c r="B2342"/>
  <c r="A2339"/>
  <c r="B2285"/>
  <c r="B2284"/>
  <c r="B2282"/>
  <c r="A2279"/>
  <c r="B2225"/>
  <c r="B2224"/>
  <c r="B2222"/>
  <c r="A2219"/>
  <c r="B2165"/>
  <c r="B2164"/>
  <c r="B2162"/>
  <c r="A2159"/>
  <c r="B2106"/>
  <c r="B2105"/>
  <c r="B2103"/>
  <c r="A2040"/>
  <c r="B1986"/>
  <c r="B1985"/>
  <c r="B1983"/>
  <c r="A1980"/>
  <c r="B1926"/>
  <c r="B1925"/>
  <c r="B1923"/>
  <c r="A1920"/>
  <c r="B1866"/>
  <c r="B1865"/>
  <c r="B1863"/>
  <c r="A1860"/>
  <c r="B1806"/>
  <c r="B1805"/>
  <c r="B1803"/>
  <c r="A1800"/>
  <c r="B1746"/>
  <c r="B1745"/>
  <c r="B1743"/>
  <c r="A1740"/>
  <c r="B1686"/>
  <c r="B1685"/>
  <c r="B1683"/>
  <c r="A1680"/>
  <c r="B1626"/>
  <c r="B1625"/>
  <c r="B1623"/>
  <c r="A1620"/>
  <c r="B1566"/>
  <c r="B1565"/>
  <c r="B1563"/>
  <c r="A1560"/>
  <c r="B1506"/>
  <c r="B1505"/>
  <c r="B1503"/>
  <c r="A1440"/>
  <c r="B1386"/>
  <c r="B1385"/>
  <c r="B1383"/>
  <c r="A1380"/>
  <c r="B1326"/>
  <c r="B1325"/>
  <c r="B1323"/>
  <c r="A1320"/>
  <c r="B1266"/>
  <c r="B1265"/>
  <c r="B1263"/>
  <c r="A1260"/>
  <c r="B1206"/>
  <c r="B1205"/>
  <c r="B1203"/>
  <c r="A1200"/>
  <c r="B1146"/>
  <c r="B1145"/>
  <c r="B1143"/>
  <c r="A1140"/>
  <c r="B1086"/>
  <c r="B1085"/>
  <c r="B1083"/>
  <c r="A1080"/>
  <c r="B1026"/>
  <c r="B1025"/>
  <c r="B1023"/>
  <c r="A1020"/>
  <c r="B966"/>
  <c r="B965"/>
  <c r="B963"/>
  <c r="A960"/>
  <c r="B906"/>
  <c r="B905"/>
  <c r="B903"/>
  <c r="A900"/>
  <c r="B846"/>
  <c r="B845"/>
  <c r="B843"/>
  <c r="A840"/>
  <c r="B786"/>
  <c r="B785"/>
  <c r="B783"/>
  <c r="A780"/>
  <c r="B726"/>
  <c r="B725"/>
  <c r="B723"/>
  <c r="A720"/>
  <c r="B666"/>
  <c r="B665"/>
  <c r="B663"/>
  <c r="A660"/>
  <c r="B606"/>
  <c r="B605"/>
  <c r="B603"/>
  <c r="A600"/>
  <c r="B546"/>
  <c r="B545"/>
  <c r="B543"/>
  <c r="A540"/>
  <c r="B486"/>
  <c r="B485"/>
  <c r="B483"/>
  <c r="A480"/>
  <c r="B426"/>
  <c r="B425"/>
  <c r="B423"/>
  <c r="A420"/>
  <c r="B366"/>
  <c r="B365"/>
  <c r="B363"/>
  <c r="A360"/>
  <c r="B306"/>
  <c r="B305"/>
  <c r="B303"/>
  <c r="A300"/>
  <c r="B246"/>
  <c r="B245"/>
  <c r="B243"/>
  <c r="A240"/>
  <c r="B186"/>
  <c r="B185"/>
  <c r="B183"/>
  <c r="A180"/>
  <c r="B125"/>
  <c r="B124"/>
  <c r="B122"/>
  <c r="A119"/>
  <c r="B65"/>
  <c r="B64"/>
  <c r="B62"/>
  <c r="A59"/>
  <c r="G15"/>
  <c r="B5"/>
  <c r="B4"/>
  <c r="B3"/>
  <c r="B2"/>
  <c r="G35" l="1"/>
  <c r="G3275"/>
  <c r="G3332"/>
  <c r="G105"/>
  <c r="G225"/>
  <c r="G1618"/>
  <c r="G1906"/>
  <c r="G526"/>
  <c r="G586"/>
  <c r="G1126"/>
  <c r="G1198"/>
  <c r="G1367"/>
  <c r="G1426"/>
  <c r="G2937"/>
  <c r="G2985"/>
  <c r="G3045"/>
  <c r="G3057"/>
  <c r="G3105"/>
  <c r="G778"/>
  <c r="G898"/>
  <c r="G1018"/>
  <c r="G598"/>
  <c r="G646"/>
  <c r="G718"/>
  <c r="G1258"/>
  <c r="G418"/>
  <c r="G1078"/>
  <c r="G1666"/>
  <c r="G2435"/>
  <c r="G2517"/>
  <c r="G2277"/>
  <c r="G2327"/>
  <c r="G2397"/>
  <c r="G2637"/>
  <c r="G2757"/>
  <c r="G286"/>
  <c r="G336"/>
  <c r="G117"/>
  <c r="G1357"/>
  <c r="G1606"/>
  <c r="G1966"/>
  <c r="G1978"/>
  <c r="G2026"/>
  <c r="G2146"/>
  <c r="G2157"/>
  <c r="G3165"/>
  <c r="G3177"/>
  <c r="G3225"/>
  <c r="G3285"/>
  <c r="G3342"/>
  <c r="G3525"/>
  <c r="G3537"/>
  <c r="G298"/>
  <c r="G346"/>
  <c r="G1246"/>
  <c r="G1378"/>
  <c r="G1438"/>
  <c r="G1558"/>
  <c r="G1786"/>
  <c r="G2208"/>
  <c r="G2266"/>
  <c r="G2457"/>
  <c r="G3403"/>
  <c r="G3417" s="1"/>
  <c r="G516"/>
  <c r="G538"/>
  <c r="G766"/>
  <c r="G826"/>
  <c r="G838"/>
  <c r="G95"/>
  <c r="G156"/>
  <c r="G166"/>
  <c r="G238"/>
  <c r="G358"/>
  <c r="G406"/>
  <c r="G466"/>
  <c r="G478"/>
  <c r="G658"/>
  <c r="G886"/>
  <c r="G946"/>
  <c r="G958"/>
  <c r="G1006"/>
  <c r="G1138"/>
  <c r="G1318"/>
  <c r="G1725"/>
  <c r="G2386"/>
  <c r="G2565"/>
  <c r="G2577"/>
  <c r="G2625"/>
  <c r="G2697"/>
  <c r="G2745"/>
  <c r="G2805"/>
  <c r="G2817"/>
  <c r="G3237"/>
  <c r="G1596"/>
  <c r="G1715"/>
  <c r="G57"/>
  <c r="G45"/>
  <c r="G178"/>
  <c r="G1738"/>
  <c r="G1776"/>
  <c r="G1836"/>
  <c r="G636"/>
  <c r="G756"/>
  <c r="G876"/>
  <c r="G996"/>
  <c r="G1116"/>
  <c r="G1236"/>
  <c r="G1416"/>
  <c r="G396"/>
  <c r="G276"/>
  <c r="G576"/>
  <c r="G816"/>
  <c r="G1056"/>
  <c r="G1296"/>
  <c r="G1536"/>
  <c r="G1896"/>
  <c r="G215"/>
  <c r="G706"/>
  <c r="G1066"/>
  <c r="G1186"/>
  <c r="G1306"/>
  <c r="G1546"/>
  <c r="G1678"/>
  <c r="G1858"/>
  <c r="G1846"/>
  <c r="G1918"/>
  <c r="G2016"/>
  <c r="G2038"/>
  <c r="G2198"/>
  <c r="G2217"/>
  <c r="G2317"/>
  <c r="G2337"/>
  <c r="G2495"/>
  <c r="G456"/>
  <c r="G696"/>
  <c r="G936"/>
  <c r="G1176"/>
  <c r="G1656"/>
  <c r="G1956"/>
  <c r="G2375"/>
  <c r="G2445"/>
  <c r="G2505"/>
  <c r="G1798"/>
  <c r="G2615"/>
  <c r="G2735"/>
  <c r="G2855"/>
  <c r="G2877"/>
  <c r="G2975"/>
  <c r="G2997"/>
  <c r="G3095"/>
  <c r="G3117"/>
  <c r="G3215"/>
  <c r="G2136"/>
  <c r="G2260"/>
  <c r="G2675"/>
  <c r="G2915"/>
  <c r="G3297"/>
  <c r="G3155"/>
  <c r="G3357"/>
  <c r="G2555"/>
  <c r="G2795"/>
  <c r="G3035"/>
  <c r="G3393"/>
  <c r="G59" l="1"/>
  <c r="G119"/>
  <c r="G3359"/>
  <c r="G3419"/>
  <c r="G2399"/>
  <c r="G600"/>
  <c r="G1200"/>
  <c r="G1140"/>
  <c r="G660"/>
  <c r="G2939"/>
  <c r="G2159"/>
  <c r="G2759"/>
  <c r="G1380"/>
  <c r="G2279"/>
  <c r="G300"/>
  <c r="G1260"/>
  <c r="G3059"/>
  <c r="G2639"/>
  <c r="G1680"/>
  <c r="G420"/>
  <c r="G1020"/>
  <c r="G2819"/>
  <c r="G3179"/>
  <c r="G1440"/>
  <c r="G540"/>
  <c r="G2699"/>
  <c r="G3239"/>
  <c r="G2519"/>
  <c r="G1980"/>
  <c r="G960"/>
  <c r="G240"/>
  <c r="G2459"/>
  <c r="G720"/>
  <c r="G2579"/>
  <c r="G3299"/>
  <c r="G1740"/>
  <c r="G180"/>
  <c r="G360"/>
  <c r="G1620"/>
  <c r="G480"/>
  <c r="G840"/>
  <c r="G2339"/>
  <c r="G1560"/>
  <c r="G900"/>
  <c r="G780"/>
  <c r="G2999"/>
  <c r="G3119"/>
  <c r="G2879"/>
  <c r="G1920"/>
  <c r="G1080"/>
  <c r="G1800"/>
  <c r="G2219"/>
  <c r="G2040"/>
  <c r="G1320"/>
  <c r="G1860"/>
  <c r="B114" i="2"/>
  <c r="E112"/>
  <c r="B112" s="1"/>
  <c r="Q80"/>
  <c r="P80" s="1"/>
  <c r="Q81"/>
  <c r="P81" s="1"/>
  <c r="Q82"/>
  <c r="P82" s="1"/>
  <c r="Q83"/>
  <c r="P83" s="1"/>
  <c r="Q84"/>
  <c r="P84" s="1"/>
  <c r="Q85"/>
  <c r="P85" s="1"/>
  <c r="Q86"/>
  <c r="P86" s="1"/>
  <c r="Q87"/>
  <c r="P87" s="1"/>
  <c r="Q88"/>
  <c r="P88" s="1"/>
  <c r="Q89"/>
  <c r="P89" s="1"/>
  <c r="Q90"/>
  <c r="P90" s="1"/>
  <c r="E111"/>
  <c r="B111" s="1"/>
  <c r="E109"/>
  <c r="B109" s="1"/>
  <c r="Q79" l="1"/>
  <c r="P79" s="1"/>
  <c r="C3" i="19" l="1"/>
  <c r="C2"/>
  <c r="C3" i="18"/>
  <c r="C2"/>
  <c r="E69" i="2" l="1"/>
  <c r="A23"/>
  <c r="E23" s="1"/>
  <c r="A24"/>
  <c r="E24" s="1"/>
  <c r="Q24" l="1"/>
  <c r="P24" s="1"/>
  <c r="A21" i="9"/>
  <c r="A20"/>
  <c r="Q23" i="2"/>
  <c r="P23" s="1"/>
  <c r="C17" l="1"/>
  <c r="B71" l="1"/>
  <c r="B72"/>
  <c r="B13" i="12"/>
  <c r="A19" i="9" l="1"/>
  <c r="E68" i="2" l="1"/>
  <c r="B68" s="1"/>
  <c r="B66"/>
  <c r="C9"/>
  <c r="C8"/>
  <c r="C7"/>
  <c r="C5"/>
  <c r="C4"/>
  <c r="C3"/>
  <c r="C2"/>
  <c r="C1"/>
  <c r="A546" i="11" l="1"/>
  <c r="B1" i="8" l="1"/>
  <c r="C7" i="9" l="1"/>
  <c r="B3" i="12" l="1"/>
  <c r="B7" l="1"/>
  <c r="B4"/>
  <c r="B8"/>
  <c r="B5"/>
  <c r="B9"/>
  <c r="B6"/>
  <c r="B10"/>
  <c r="B252"/>
  <c r="B256" s="1"/>
  <c r="B245"/>
  <c r="B249" s="1"/>
  <c r="B239"/>
  <c r="B240" s="1"/>
  <c r="B228"/>
  <c r="B236" s="1"/>
  <c r="B222"/>
  <c r="B224" s="1"/>
  <c r="B215"/>
  <c r="B219" s="1"/>
  <c r="B186"/>
  <c r="B208" s="1"/>
  <c r="B178"/>
  <c r="B183" s="1"/>
  <c r="B166"/>
  <c r="B174" s="1"/>
  <c r="B154"/>
  <c r="B163" s="1"/>
  <c r="B139"/>
  <c r="B147" s="1"/>
  <c r="B134"/>
  <c r="B135" s="1"/>
  <c r="B118"/>
  <c r="B129" s="1"/>
  <c r="B109"/>
  <c r="B114" s="1"/>
  <c r="B101"/>
  <c r="B104" s="1"/>
  <c r="B91"/>
  <c r="B98" s="1"/>
  <c r="B86"/>
  <c r="B88" s="1"/>
  <c r="B79"/>
  <c r="B83" s="1"/>
  <c r="B72"/>
  <c r="B76" s="1"/>
  <c r="B54"/>
  <c r="B65" s="1"/>
  <c r="B41"/>
  <c r="B48" s="1"/>
  <c r="B26"/>
  <c r="B30" s="1"/>
  <c r="B19"/>
  <c r="B23" s="1"/>
  <c r="B16"/>
  <c r="B14"/>
  <c r="B15"/>
  <c r="B216" l="1"/>
  <c r="B28"/>
  <c r="B36"/>
  <c r="B42"/>
  <c r="B47"/>
  <c r="B103"/>
  <c r="B130"/>
  <c r="B220"/>
  <c r="B223"/>
  <c r="B248"/>
  <c r="B32"/>
  <c r="B44"/>
  <c r="B73"/>
  <c r="B121"/>
  <c r="B142"/>
  <c r="B97"/>
  <c r="B125"/>
  <c r="B148"/>
  <c r="B157"/>
  <c r="B50"/>
  <c r="B75"/>
  <c r="B87"/>
  <c r="B119"/>
  <c r="B128"/>
  <c r="B140"/>
  <c r="B151"/>
  <c r="B160"/>
  <c r="B180"/>
  <c r="B218"/>
  <c r="B246"/>
  <c r="B162"/>
  <c r="B20"/>
  <c r="C36" i="22" s="1"/>
  <c r="B81" i="12"/>
  <c r="B93"/>
  <c r="B123"/>
  <c r="B145"/>
  <c r="B155"/>
  <c r="B22"/>
  <c r="C28" i="22" s="1"/>
  <c r="C3187" i="25" s="1"/>
  <c r="B34" i="12"/>
  <c r="C47" i="18" s="1"/>
  <c r="B38" i="12"/>
  <c r="B56"/>
  <c r="B60"/>
  <c r="B66"/>
  <c r="B95"/>
  <c r="B105"/>
  <c r="B111"/>
  <c r="B115"/>
  <c r="B136"/>
  <c r="B21"/>
  <c r="C18" i="22" s="1"/>
  <c r="C2587" i="25" s="1"/>
  <c r="B27" i="12"/>
  <c r="B31"/>
  <c r="B35"/>
  <c r="B46"/>
  <c r="B51"/>
  <c r="B57"/>
  <c r="B61"/>
  <c r="B68"/>
  <c r="B74"/>
  <c r="B80"/>
  <c r="B92"/>
  <c r="B96"/>
  <c r="B102"/>
  <c r="B106"/>
  <c r="B112"/>
  <c r="B122"/>
  <c r="B126"/>
  <c r="B131"/>
  <c r="B144"/>
  <c r="B149"/>
  <c r="B156"/>
  <c r="B161"/>
  <c r="B167"/>
  <c r="B171"/>
  <c r="B175"/>
  <c r="B181"/>
  <c r="B187"/>
  <c r="B191"/>
  <c r="B198"/>
  <c r="B203"/>
  <c r="B210"/>
  <c r="B217"/>
  <c r="B229"/>
  <c r="B233"/>
  <c r="B247"/>
  <c r="B253"/>
  <c r="B168"/>
  <c r="B172"/>
  <c r="B182"/>
  <c r="B188"/>
  <c r="B192"/>
  <c r="B199"/>
  <c r="B204"/>
  <c r="B212"/>
  <c r="B230"/>
  <c r="B234"/>
  <c r="B254"/>
  <c r="B58"/>
  <c r="B62"/>
  <c r="B69"/>
  <c r="B113"/>
  <c r="B29"/>
  <c r="B33"/>
  <c r="B37"/>
  <c r="B43"/>
  <c r="B55"/>
  <c r="B59"/>
  <c r="B82"/>
  <c r="B94"/>
  <c r="B110"/>
  <c r="B120"/>
  <c r="B124"/>
  <c r="B141"/>
  <c r="B158"/>
  <c r="B169"/>
  <c r="B173"/>
  <c r="B179"/>
  <c r="B189"/>
  <c r="B196"/>
  <c r="B200"/>
  <c r="B206"/>
  <c r="B231"/>
  <c r="B235"/>
  <c r="B255"/>
  <c r="B170"/>
  <c r="B190"/>
  <c r="B197"/>
  <c r="B202"/>
  <c r="B232"/>
  <c r="B57" i="2" l="1"/>
  <c r="C2048" i="25"/>
  <c r="B102" i="2"/>
  <c r="B81" i="9" s="1"/>
  <c r="C3667" i="25"/>
  <c r="B3719" s="1"/>
  <c r="C20" i="22"/>
  <c r="C16"/>
  <c r="C35"/>
  <c r="D32"/>
  <c r="D35"/>
  <c r="G3607" i="25" s="1"/>
  <c r="D30" i="22"/>
  <c r="C22"/>
  <c r="C2827" i="25" s="1"/>
  <c r="C19" i="18"/>
  <c r="D31" i="22"/>
  <c r="D34"/>
  <c r="G3547" i="25" s="1"/>
  <c r="D36" i="22"/>
  <c r="G3667" i="25" s="1"/>
  <c r="D47" i="18"/>
  <c r="C30" i="22"/>
  <c r="C3307" i="25" s="1"/>
  <c r="C32" i="22"/>
  <c r="C34"/>
  <c r="D17"/>
  <c r="G2527" i="25" s="1"/>
  <c r="D26" i="22"/>
  <c r="C14"/>
  <c r="C21"/>
  <c r="C2767" i="25" s="1"/>
  <c r="C19" i="22"/>
  <c r="C23"/>
  <c r="C2887" i="25" s="1"/>
  <c r="C17" i="22"/>
  <c r="C2527" i="25" s="1"/>
  <c r="D33" i="22"/>
  <c r="C37"/>
  <c r="C13"/>
  <c r="D29"/>
  <c r="D28"/>
  <c r="G3187" i="25" s="1"/>
  <c r="C31" i="22"/>
  <c r="C27"/>
  <c r="C29"/>
  <c r="C15"/>
  <c r="C33"/>
  <c r="C39"/>
  <c r="C43"/>
  <c r="C47"/>
  <c r="C51"/>
  <c r="C55"/>
  <c r="C59"/>
  <c r="C63"/>
  <c r="C67"/>
  <c r="C71"/>
  <c r="C75"/>
  <c r="C79"/>
  <c r="C83"/>
  <c r="C89"/>
  <c r="D42"/>
  <c r="D46"/>
  <c r="D50"/>
  <c r="D54"/>
  <c r="D58"/>
  <c r="D62"/>
  <c r="D66"/>
  <c r="D70"/>
  <c r="D74"/>
  <c r="D78"/>
  <c r="D82"/>
  <c r="D86"/>
  <c r="D90"/>
  <c r="D94" i="2"/>
  <c r="D22" i="22"/>
  <c r="D18"/>
  <c r="D14"/>
  <c r="D92" i="19"/>
  <c r="D88"/>
  <c r="D84"/>
  <c r="D80"/>
  <c r="D76"/>
  <c r="D72"/>
  <c r="D68"/>
  <c r="D64"/>
  <c r="D60"/>
  <c r="D56"/>
  <c r="D52"/>
  <c r="D48"/>
  <c r="D44"/>
  <c r="D40"/>
  <c r="D36"/>
  <c r="D32"/>
  <c r="D28"/>
  <c r="D24"/>
  <c r="D20"/>
  <c r="D16"/>
  <c r="D12"/>
  <c r="D89" i="18"/>
  <c r="D85"/>
  <c r="D81"/>
  <c r="D77"/>
  <c r="D73"/>
  <c r="D69"/>
  <c r="D65"/>
  <c r="D61"/>
  <c r="D57"/>
  <c r="D53"/>
  <c r="D49"/>
  <c r="D46"/>
  <c r="D42"/>
  <c r="D38"/>
  <c r="D34"/>
  <c r="D30"/>
  <c r="D26"/>
  <c r="D22"/>
  <c r="D18"/>
  <c r="D14"/>
  <c r="B94" i="2"/>
  <c r="B73" i="9" s="1"/>
  <c r="B84" i="2"/>
  <c r="C92" i="19"/>
  <c r="C88"/>
  <c r="C84"/>
  <c r="C80"/>
  <c r="C76"/>
  <c r="C72"/>
  <c r="C68"/>
  <c r="C64"/>
  <c r="C60"/>
  <c r="C56"/>
  <c r="C52"/>
  <c r="C48"/>
  <c r="C44"/>
  <c r="C40"/>
  <c r="C36"/>
  <c r="C32"/>
  <c r="C28"/>
  <c r="C24"/>
  <c r="C20"/>
  <c r="C16"/>
  <c r="C12"/>
  <c r="C89" i="18"/>
  <c r="C85"/>
  <c r="C81"/>
  <c r="C77"/>
  <c r="C73"/>
  <c r="C69"/>
  <c r="C65"/>
  <c r="C61"/>
  <c r="C57"/>
  <c r="C53"/>
  <c r="C49"/>
  <c r="C46"/>
  <c r="C42"/>
  <c r="C38"/>
  <c r="C34"/>
  <c r="C30"/>
  <c r="C26"/>
  <c r="C22"/>
  <c r="C18"/>
  <c r="C14"/>
  <c r="C42" i="22"/>
  <c r="C46"/>
  <c r="C50"/>
  <c r="C54"/>
  <c r="C58"/>
  <c r="C62"/>
  <c r="C66"/>
  <c r="C70"/>
  <c r="C74"/>
  <c r="C78"/>
  <c r="C82"/>
  <c r="C87"/>
  <c r="D41"/>
  <c r="D45"/>
  <c r="D49"/>
  <c r="D53"/>
  <c r="D57"/>
  <c r="D61"/>
  <c r="D65"/>
  <c r="D69"/>
  <c r="D73"/>
  <c r="D77"/>
  <c r="D81"/>
  <c r="D85"/>
  <c r="D89"/>
  <c r="C90"/>
  <c r="D38"/>
  <c r="D24"/>
  <c r="D19"/>
  <c r="D93" i="19"/>
  <c r="D89"/>
  <c r="D85"/>
  <c r="D81"/>
  <c r="D77"/>
  <c r="D73"/>
  <c r="D69"/>
  <c r="D65"/>
  <c r="D61"/>
  <c r="D57"/>
  <c r="D53"/>
  <c r="D49"/>
  <c r="D45"/>
  <c r="D41"/>
  <c r="D37"/>
  <c r="D33"/>
  <c r="D29"/>
  <c r="D25"/>
  <c r="D21"/>
  <c r="D17"/>
  <c r="D13"/>
  <c r="D90" i="18"/>
  <c r="D86"/>
  <c r="D82"/>
  <c r="D78"/>
  <c r="D74"/>
  <c r="D70"/>
  <c r="D66"/>
  <c r="D62"/>
  <c r="D58"/>
  <c r="D54"/>
  <c r="D50"/>
  <c r="D43"/>
  <c r="D39"/>
  <c r="D35"/>
  <c r="D31"/>
  <c r="D27"/>
  <c r="D23"/>
  <c r="D19"/>
  <c r="D15"/>
  <c r="C38" i="22"/>
  <c r="B96" i="2"/>
  <c r="C24" i="22"/>
  <c r="C93" i="19"/>
  <c r="C89"/>
  <c r="C85"/>
  <c r="C81"/>
  <c r="C77"/>
  <c r="C73"/>
  <c r="C69"/>
  <c r="C65"/>
  <c r="C61"/>
  <c r="C57"/>
  <c r="C53"/>
  <c r="C49"/>
  <c r="C45"/>
  <c r="C41"/>
  <c r="C37"/>
  <c r="C33"/>
  <c r="C29"/>
  <c r="C25"/>
  <c r="C21"/>
  <c r="C17"/>
  <c r="C13"/>
  <c r="C90" i="18"/>
  <c r="C86"/>
  <c r="C82"/>
  <c r="C78"/>
  <c r="C74"/>
  <c r="C70"/>
  <c r="C66"/>
  <c r="C62"/>
  <c r="C58"/>
  <c r="C54"/>
  <c r="C50"/>
  <c r="C43"/>
  <c r="C39"/>
  <c r="C35"/>
  <c r="C31"/>
  <c r="C27"/>
  <c r="C23"/>
  <c r="C15"/>
  <c r="C41" i="22"/>
  <c r="C45"/>
  <c r="C49"/>
  <c r="C53"/>
  <c r="C57"/>
  <c r="C61"/>
  <c r="C65"/>
  <c r="C69"/>
  <c r="C73"/>
  <c r="C77"/>
  <c r="C81"/>
  <c r="C85"/>
  <c r="D40"/>
  <c r="D44"/>
  <c r="D48"/>
  <c r="D52"/>
  <c r="D56"/>
  <c r="D60"/>
  <c r="D64"/>
  <c r="D68"/>
  <c r="D72"/>
  <c r="D76"/>
  <c r="D80"/>
  <c r="D84"/>
  <c r="D88"/>
  <c r="C88"/>
  <c r="D37"/>
  <c r="D25"/>
  <c r="G3007" i="25" s="1"/>
  <c r="D20" i="22"/>
  <c r="D12"/>
  <c r="D90" i="19"/>
  <c r="D86"/>
  <c r="D82"/>
  <c r="D78"/>
  <c r="D74"/>
  <c r="D70"/>
  <c r="D66"/>
  <c r="D62"/>
  <c r="D58"/>
  <c r="D54"/>
  <c r="D50"/>
  <c r="D46"/>
  <c r="D42"/>
  <c r="D38"/>
  <c r="D34"/>
  <c r="D30"/>
  <c r="D26"/>
  <c r="D22"/>
  <c r="D18"/>
  <c r="D14"/>
  <c r="D91" i="18"/>
  <c r="D87"/>
  <c r="D83"/>
  <c r="D79"/>
  <c r="D75"/>
  <c r="D71"/>
  <c r="D67"/>
  <c r="D63"/>
  <c r="D59"/>
  <c r="D55"/>
  <c r="D51"/>
  <c r="D48"/>
  <c r="D44"/>
  <c r="D40"/>
  <c r="D36"/>
  <c r="D32"/>
  <c r="D28"/>
  <c r="D24"/>
  <c r="D20"/>
  <c r="D16"/>
  <c r="D12"/>
  <c r="C25" i="22"/>
  <c r="C12"/>
  <c r="B78" i="2" s="1"/>
  <c r="B57" i="9" s="1"/>
  <c r="C90" i="19"/>
  <c r="C86"/>
  <c r="C82"/>
  <c r="C78"/>
  <c r="C74"/>
  <c r="C70"/>
  <c r="C66"/>
  <c r="C62"/>
  <c r="C58"/>
  <c r="C54"/>
  <c r="C50"/>
  <c r="C46"/>
  <c r="C42"/>
  <c r="C38"/>
  <c r="C34"/>
  <c r="C30"/>
  <c r="C26"/>
  <c r="C22"/>
  <c r="C18"/>
  <c r="C14"/>
  <c r="C91" i="18"/>
  <c r="C87"/>
  <c r="C83"/>
  <c r="C79"/>
  <c r="C75"/>
  <c r="C71"/>
  <c r="C67"/>
  <c r="C63"/>
  <c r="C59"/>
  <c r="C55"/>
  <c r="C51"/>
  <c r="C48"/>
  <c r="C44"/>
  <c r="C40"/>
  <c r="C36"/>
  <c r="C32"/>
  <c r="C28"/>
  <c r="C24"/>
  <c r="C20"/>
  <c r="C16"/>
  <c r="C12"/>
  <c r="C40" i="22"/>
  <c r="C44"/>
  <c r="C48"/>
  <c r="C52"/>
  <c r="C56"/>
  <c r="C60"/>
  <c r="C64"/>
  <c r="C68"/>
  <c r="C72"/>
  <c r="C76"/>
  <c r="C80"/>
  <c r="C84"/>
  <c r="D39"/>
  <c r="D43"/>
  <c r="D47"/>
  <c r="D51"/>
  <c r="D55"/>
  <c r="D59"/>
  <c r="D63"/>
  <c r="D67"/>
  <c r="D71"/>
  <c r="D75"/>
  <c r="D79"/>
  <c r="D83"/>
  <c r="D87"/>
  <c r="C86"/>
  <c r="D27"/>
  <c r="G3127" i="25" s="1"/>
  <c r="D21" i="22"/>
  <c r="D16"/>
  <c r="G2467" i="25" s="1"/>
  <c r="D13" i="22"/>
  <c r="D91" i="19"/>
  <c r="D87"/>
  <c r="D83"/>
  <c r="D79"/>
  <c r="D75"/>
  <c r="D71"/>
  <c r="D67"/>
  <c r="D63"/>
  <c r="D59"/>
  <c r="D55"/>
  <c r="D51"/>
  <c r="D47"/>
  <c r="D43"/>
  <c r="D39"/>
  <c r="D35"/>
  <c r="D31"/>
  <c r="D27"/>
  <c r="D23"/>
  <c r="D19"/>
  <c r="D15"/>
  <c r="D92" i="18"/>
  <c r="D88"/>
  <c r="D84"/>
  <c r="D80"/>
  <c r="D76"/>
  <c r="D72"/>
  <c r="D68"/>
  <c r="D64"/>
  <c r="D60"/>
  <c r="D56"/>
  <c r="D52"/>
  <c r="D45"/>
  <c r="D41"/>
  <c r="D37"/>
  <c r="D33"/>
  <c r="D29"/>
  <c r="D25"/>
  <c r="D21"/>
  <c r="D17"/>
  <c r="D13"/>
  <c r="B87" i="2"/>
  <c r="C91" i="19"/>
  <c r="C87"/>
  <c r="C83"/>
  <c r="C79"/>
  <c r="C75"/>
  <c r="C71"/>
  <c r="C67"/>
  <c r="C63"/>
  <c r="C59"/>
  <c r="C55"/>
  <c r="C51"/>
  <c r="C47"/>
  <c r="C43"/>
  <c r="C39"/>
  <c r="C35"/>
  <c r="C31"/>
  <c r="C27"/>
  <c r="C23"/>
  <c r="C19"/>
  <c r="C15"/>
  <c r="C92" i="18"/>
  <c r="C88"/>
  <c r="C84"/>
  <c r="C80"/>
  <c r="C76"/>
  <c r="C72"/>
  <c r="C68"/>
  <c r="C64"/>
  <c r="C60"/>
  <c r="C56"/>
  <c r="C52"/>
  <c r="C45"/>
  <c r="C41"/>
  <c r="C37"/>
  <c r="C33"/>
  <c r="C29"/>
  <c r="C25"/>
  <c r="B31" i="2"/>
  <c r="B540" i="25" s="1"/>
  <c r="C17" i="18"/>
  <c r="B23" i="2"/>
  <c r="B59" i="25" s="1"/>
  <c r="A297" i="11"/>
  <c r="A969"/>
  <c r="A968"/>
  <c r="A967"/>
  <c r="A966"/>
  <c r="A965"/>
  <c r="A964"/>
  <c r="A963"/>
  <c r="A962"/>
  <c r="A960"/>
  <c r="A959"/>
  <c r="A958"/>
  <c r="A957"/>
  <c r="A956"/>
  <c r="A955"/>
  <c r="A953"/>
  <c r="A952"/>
  <c r="A951"/>
  <c r="A949"/>
  <c r="A948"/>
  <c r="A947"/>
  <c r="A945"/>
  <c r="A944"/>
  <c r="A943"/>
  <c r="A942"/>
  <c r="A941"/>
  <c r="A940"/>
  <c r="A939"/>
  <c r="A938"/>
  <c r="A937"/>
  <c r="A936"/>
  <c r="A935"/>
  <c r="A933"/>
  <c r="A932"/>
  <c r="A931"/>
  <c r="A930"/>
  <c r="A929"/>
  <c r="A928"/>
  <c r="A927"/>
  <c r="A926"/>
  <c r="A925"/>
  <c r="A924"/>
  <c r="A923"/>
  <c r="A922"/>
  <c r="A921"/>
  <c r="A920"/>
  <c r="A919"/>
  <c r="A918"/>
  <c r="A917"/>
  <c r="A915"/>
  <c r="A914"/>
  <c r="A913"/>
  <c r="A912"/>
  <c r="A911"/>
  <c r="A910"/>
  <c r="A909"/>
  <c r="A907"/>
  <c r="A906"/>
  <c r="A905"/>
  <c r="A904"/>
  <c r="A903"/>
  <c r="A902"/>
  <c r="A901"/>
  <c r="A899"/>
  <c r="A898"/>
  <c r="A897"/>
  <c r="A896"/>
  <c r="A895"/>
  <c r="A894"/>
  <c r="A892"/>
  <c r="A891"/>
  <c r="A890"/>
  <c r="A889"/>
  <c r="A887"/>
  <c r="A886"/>
  <c r="A885"/>
  <c r="A883"/>
  <c r="A882"/>
  <c r="A881"/>
  <c r="A880"/>
  <c r="A879"/>
  <c r="A878"/>
  <c r="A876"/>
  <c r="A875"/>
  <c r="A874"/>
  <c r="A873"/>
  <c r="A872"/>
  <c r="A871"/>
  <c r="A870"/>
  <c r="A868"/>
  <c r="A867"/>
  <c r="A866"/>
  <c r="A865"/>
  <c r="A864"/>
  <c r="A863"/>
  <c r="A862"/>
  <c r="A860"/>
  <c r="A859"/>
  <c r="A858"/>
  <c r="A857"/>
  <c r="A856"/>
  <c r="A855"/>
  <c r="A854"/>
  <c r="A853"/>
  <c r="A852"/>
  <c r="A850"/>
  <c r="A849"/>
  <c r="A848"/>
  <c r="A847"/>
  <c r="A846"/>
  <c r="A844"/>
  <c r="A843"/>
  <c r="A842"/>
  <c r="A841"/>
  <c r="A840"/>
  <c r="A839"/>
  <c r="A838"/>
  <c r="A837"/>
  <c r="A836"/>
  <c r="A835"/>
  <c r="A833"/>
  <c r="A832"/>
  <c r="A831"/>
  <c r="A830"/>
  <c r="A829"/>
  <c r="A828"/>
  <c r="A827"/>
  <c r="A826"/>
  <c r="A825"/>
  <c r="A823"/>
  <c r="A822"/>
  <c r="A821"/>
  <c r="A820"/>
  <c r="A819"/>
  <c r="A818"/>
  <c r="A817"/>
  <c r="A816"/>
  <c r="A815"/>
  <c r="A813"/>
  <c r="A812"/>
  <c r="A811"/>
  <c r="A809"/>
  <c r="A808"/>
  <c r="A807"/>
  <c r="A806"/>
  <c r="A805"/>
  <c r="A803"/>
  <c r="A802"/>
  <c r="A801"/>
  <c r="A800"/>
  <c r="A799"/>
  <c r="A797"/>
  <c r="A796"/>
  <c r="A795"/>
  <c r="A794"/>
  <c r="A793"/>
  <c r="A792"/>
  <c r="A790"/>
  <c r="A789"/>
  <c r="A788"/>
  <c r="A787"/>
  <c r="A786"/>
  <c r="A785"/>
  <c r="A783"/>
  <c r="A782"/>
  <c r="A781"/>
  <c r="A779"/>
  <c r="A778"/>
  <c r="A777"/>
  <c r="A776"/>
  <c r="A775"/>
  <c r="A773"/>
  <c r="A772"/>
  <c r="A771"/>
  <c r="A770"/>
  <c r="A769"/>
  <c r="A767"/>
  <c r="A765"/>
  <c r="A764"/>
  <c r="A763"/>
  <c r="A762"/>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3"/>
  <c r="A552"/>
  <c r="A551"/>
  <c r="A550"/>
  <c r="A549"/>
  <c r="A548"/>
  <c r="A547"/>
  <c r="A545"/>
  <c r="A544"/>
  <c r="A543"/>
  <c r="A542"/>
  <c r="A541"/>
  <c r="A540"/>
  <c r="A539"/>
  <c r="A538"/>
  <c r="A537"/>
  <c r="A536"/>
  <c r="A535"/>
  <c r="A534"/>
  <c r="A533"/>
  <c r="A532"/>
  <c r="A522"/>
  <c r="A519"/>
  <c r="A518"/>
  <c r="A517"/>
  <c r="A516"/>
  <c r="A515"/>
  <c r="A505"/>
  <c r="A504"/>
  <c r="A503"/>
  <c r="A502"/>
  <c r="A500"/>
  <c r="A499"/>
  <c r="A498"/>
  <c r="A497"/>
  <c r="A496"/>
  <c r="A495"/>
  <c r="A494"/>
  <c r="A493"/>
  <c r="A492"/>
  <c r="A491"/>
  <c r="A490"/>
  <c r="A482"/>
  <c r="A481"/>
  <c r="A480"/>
  <c r="A479"/>
  <c r="A478"/>
  <c r="A477"/>
  <c r="A474"/>
  <c r="A473"/>
  <c r="A472"/>
  <c r="A471"/>
  <c r="A470"/>
  <c r="A469"/>
  <c r="A468"/>
  <c r="A467"/>
  <c r="A466"/>
  <c r="A465"/>
  <c r="A464"/>
  <c r="A463"/>
  <c r="A462"/>
  <c r="A461"/>
  <c r="A460"/>
  <c r="A459"/>
  <c r="A458"/>
  <c r="A457"/>
  <c r="A456"/>
  <c r="A455"/>
  <c r="A454"/>
  <c r="A445"/>
  <c r="A444"/>
  <c r="A443"/>
  <c r="A442"/>
  <c r="A441"/>
  <c r="A440"/>
  <c r="A439"/>
  <c r="A438"/>
  <c r="A437"/>
  <c r="A436"/>
  <c r="A435"/>
  <c r="A434"/>
  <c r="A433"/>
  <c r="A432"/>
  <c r="A431"/>
  <c r="A430"/>
  <c r="A429"/>
  <c r="A428"/>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298"/>
  <c r="A296"/>
  <c r="A295"/>
  <c r="A294"/>
  <c r="A293"/>
  <c r="A292"/>
  <c r="A291"/>
  <c r="A283"/>
  <c r="A282"/>
  <c r="A281"/>
  <c r="A280"/>
  <c r="A279"/>
  <c r="A278"/>
  <c r="A277"/>
  <c r="A276"/>
  <c r="A267"/>
  <c r="A259"/>
  <c r="A258"/>
  <c r="A257"/>
  <c r="A256"/>
  <c r="A255"/>
  <c r="A254"/>
  <c r="A253"/>
  <c r="A252"/>
  <c r="A251"/>
  <c r="A250"/>
  <c r="A249"/>
  <c r="A248"/>
  <c r="A247"/>
  <c r="A246"/>
  <c r="A245"/>
  <c r="A244"/>
  <c r="A232"/>
  <c r="A231"/>
  <c r="A230"/>
  <c r="A229"/>
  <c r="A228"/>
  <c r="A227"/>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B2100" i="25" l="1"/>
  <c r="D23" i="2"/>
  <c r="G7" i="25"/>
  <c r="D49" i="2"/>
  <c r="G1568" i="25"/>
  <c r="B28" i="2"/>
  <c r="B360" i="25" s="1"/>
  <c r="C308"/>
  <c r="D95" i="2"/>
  <c r="G3247" i="25"/>
  <c r="D46" i="2"/>
  <c r="G1388" i="25"/>
  <c r="B60" i="2"/>
  <c r="B56" i="9" s="1"/>
  <c r="C2227" i="25"/>
  <c r="B2279" s="1"/>
  <c r="B89" i="2"/>
  <c r="C2947" i="25"/>
  <c r="D45" i="2"/>
  <c r="G1328" i="25"/>
  <c r="B24" i="2"/>
  <c r="B20" i="9" s="1"/>
  <c r="C67" i="25"/>
  <c r="B56" i="2"/>
  <c r="B52" i="9" s="1"/>
  <c r="C1988" i="25"/>
  <c r="B2040" s="1"/>
  <c r="D40" i="2"/>
  <c r="G1028" i="25"/>
  <c r="D57" i="2"/>
  <c r="G2048" i="25"/>
  <c r="D98" i="2"/>
  <c r="G3427" i="25"/>
  <c r="B55" i="2"/>
  <c r="B51" i="9" s="1"/>
  <c r="C1928" i="25"/>
  <c r="B1980" s="1"/>
  <c r="D47" i="2"/>
  <c r="G1448" i="25"/>
  <c r="B54" i="2"/>
  <c r="C1868" i="25"/>
  <c r="B1920" s="1"/>
  <c r="D42" i="2"/>
  <c r="G1148" i="25"/>
  <c r="B53" i="2"/>
  <c r="B49" i="9" s="1"/>
  <c r="C1808" i="25"/>
  <c r="B1860" s="1"/>
  <c r="D41" i="2"/>
  <c r="G1088" i="25"/>
  <c r="B52" i="2"/>
  <c r="C1748" i="25"/>
  <c r="B1800" s="1"/>
  <c r="D36" i="2"/>
  <c r="G788" i="25"/>
  <c r="D88" i="2"/>
  <c r="G2827" i="25"/>
  <c r="B97" i="2"/>
  <c r="B76" i="9" s="1"/>
  <c r="C3367" i="25"/>
  <c r="B85" i="2"/>
  <c r="C2647" i="25"/>
  <c r="B83" i="2"/>
  <c r="B62" i="9" s="1"/>
  <c r="D50" i="2"/>
  <c r="G1628" i="25"/>
  <c r="B25" i="2"/>
  <c r="C127" i="25"/>
  <c r="D51" i="2"/>
  <c r="G1688" i="25"/>
  <c r="D38" i="2"/>
  <c r="G908" i="25"/>
  <c r="D32" i="2"/>
  <c r="G548" i="25"/>
  <c r="B93" i="2"/>
  <c r="B72" i="9" s="1"/>
  <c r="C3127" i="25"/>
  <c r="B3179" s="1"/>
  <c r="D96" i="2"/>
  <c r="G3307" i="25"/>
  <c r="D34" i="2"/>
  <c r="G668" i="25"/>
  <c r="B45" i="2"/>
  <c r="C1328" i="25"/>
  <c r="B43" i="2"/>
  <c r="C1208" i="25"/>
  <c r="D35" i="2"/>
  <c r="G728" i="25"/>
  <c r="B42" i="2"/>
  <c r="B38" i="9" s="1"/>
  <c r="C1148" i="25"/>
  <c r="D30" i="2"/>
  <c r="G428" i="25"/>
  <c r="D86" i="2"/>
  <c r="G2707" i="25"/>
  <c r="B41" i="2"/>
  <c r="C1088" i="25"/>
  <c r="D29" i="2"/>
  <c r="G368" i="25"/>
  <c r="D89" i="2"/>
  <c r="G2947" i="25"/>
  <c r="B40" i="2"/>
  <c r="B1080" i="25" s="1"/>
  <c r="C1028"/>
  <c r="D24" i="2"/>
  <c r="G67" i="25"/>
  <c r="D56" i="2"/>
  <c r="G1988" i="25"/>
  <c r="B81" i="2"/>
  <c r="B60" i="9" s="1"/>
  <c r="C2407" i="25"/>
  <c r="B2459" s="1"/>
  <c r="D99" i="2"/>
  <c r="G3487" i="25"/>
  <c r="B100" i="2"/>
  <c r="C3547" i="25"/>
  <c r="B29" i="2"/>
  <c r="B25" i="9" s="1"/>
  <c r="C368" i="25"/>
  <c r="B90" i="2"/>
  <c r="B69" i="9" s="1"/>
  <c r="C3007" i="25"/>
  <c r="B80" i="2"/>
  <c r="B59" i="9" s="1"/>
  <c r="C2347" i="25"/>
  <c r="B27" i="2"/>
  <c r="C248" i="25"/>
  <c r="B26" i="2"/>
  <c r="B22" i="9" s="1"/>
  <c r="C188" i="25"/>
  <c r="B51" i="2"/>
  <c r="B47" i="9" s="1"/>
  <c r="C1688" i="25"/>
  <c r="B1740" s="1"/>
  <c r="B49" i="2"/>
  <c r="B45" i="9" s="1"/>
  <c r="C1568" i="25"/>
  <c r="B1620" s="1"/>
  <c r="D84" i="2"/>
  <c r="G2587" i="25"/>
  <c r="B92" i="2"/>
  <c r="B71" i="9" s="1"/>
  <c r="C3067" i="25"/>
  <c r="B3119" s="1"/>
  <c r="B47" i="2"/>
  <c r="C1448" i="25"/>
  <c r="B44" i="2"/>
  <c r="B1320" i="25" s="1"/>
  <c r="C1268"/>
  <c r="D59" i="2"/>
  <c r="G2167" i="25"/>
  <c r="D80" i="2"/>
  <c r="G2347" i="25"/>
  <c r="B98" i="2"/>
  <c r="B77" i="9" s="1"/>
  <c r="C3427" i="25"/>
  <c r="B3479" s="1"/>
  <c r="B39" i="2"/>
  <c r="B1020" i="25" s="1"/>
  <c r="C968"/>
  <c r="D87" i="2"/>
  <c r="G2767" i="25"/>
  <c r="B38" i="2"/>
  <c r="B34" i="9" s="1"/>
  <c r="C908" i="25"/>
  <c r="D26" i="2"/>
  <c r="G188" i="25"/>
  <c r="D58" i="2"/>
  <c r="G2108" i="25"/>
  <c r="B37" i="2"/>
  <c r="C848" i="25"/>
  <c r="D25" i="2"/>
  <c r="G127" i="25"/>
  <c r="D60" i="2"/>
  <c r="G2227" i="25"/>
  <c r="D85" i="2"/>
  <c r="G2647" i="25"/>
  <c r="B36" i="2"/>
  <c r="C788" i="25"/>
  <c r="D52" i="2"/>
  <c r="G1748" i="25"/>
  <c r="B99" i="2"/>
  <c r="B78" i="9" s="1"/>
  <c r="C3487" i="25"/>
  <c r="B103" i="2"/>
  <c r="B82" i="9" s="1"/>
  <c r="C3727" i="25"/>
  <c r="D97" i="2"/>
  <c r="G3367" i="25"/>
  <c r="B86" i="2"/>
  <c r="C2707" i="25"/>
  <c r="B2759" s="1"/>
  <c r="D55" i="2"/>
  <c r="G1928" i="25"/>
  <c r="D79" i="2"/>
  <c r="G2287" i="25"/>
  <c r="B30" i="2"/>
  <c r="C428" i="25"/>
  <c r="B59" i="2"/>
  <c r="B55" i="9" s="1"/>
  <c r="C2167" i="25"/>
  <c r="B2219" s="1"/>
  <c r="D44" i="2"/>
  <c r="G1268" i="25"/>
  <c r="B101" i="2"/>
  <c r="B80" i="9" s="1"/>
  <c r="C3607" i="25"/>
  <c r="B3659" s="1"/>
  <c r="B58" i="2"/>
  <c r="C2108" i="25"/>
  <c r="D43" i="2"/>
  <c r="G1208" i="25"/>
  <c r="B50" i="2"/>
  <c r="B46" i="9" s="1"/>
  <c r="C1628" i="25"/>
  <c r="B1680" s="1"/>
  <c r="D103" i="2"/>
  <c r="G3727" i="25"/>
  <c r="D37" i="2"/>
  <c r="G848" i="25"/>
  <c r="B48" i="2"/>
  <c r="B44" i="9" s="1"/>
  <c r="C1508" i="25"/>
  <c r="B1560" s="1"/>
  <c r="D39" i="2"/>
  <c r="G968" i="25"/>
  <c r="B46" i="2"/>
  <c r="B42" i="9" s="1"/>
  <c r="C1388" i="25"/>
  <c r="D33" i="2"/>
  <c r="G608" i="25"/>
  <c r="D28" i="2"/>
  <c r="G308" i="25"/>
  <c r="B95" i="2"/>
  <c r="B74" i="9" s="1"/>
  <c r="C3247" i="25"/>
  <c r="B3299" s="1"/>
  <c r="B35" i="2"/>
  <c r="B780" i="25" s="1"/>
  <c r="C728"/>
  <c r="D27" i="2"/>
  <c r="G248" i="25"/>
  <c r="B34" i="2"/>
  <c r="B30" i="9" s="1"/>
  <c r="C668" i="25"/>
  <c r="D54" i="2"/>
  <c r="G1868" i="25"/>
  <c r="B33" i="2"/>
  <c r="B660" i="25" s="1"/>
  <c r="C608"/>
  <c r="D53" i="2"/>
  <c r="G1808" i="25"/>
  <c r="B32" i="2"/>
  <c r="B28" i="9" s="1"/>
  <c r="C548" i="25"/>
  <c r="D48" i="2"/>
  <c r="G1508" i="25"/>
  <c r="B79" i="2"/>
  <c r="B58" i="9" s="1"/>
  <c r="C2287" i="25"/>
  <c r="B2339" s="1"/>
  <c r="D92" i="2"/>
  <c r="G3067" i="25"/>
  <c r="B82" i="2"/>
  <c r="B61" i="9" s="1"/>
  <c r="C2467" i="25"/>
  <c r="B2519" s="1"/>
  <c r="B88" i="2"/>
  <c r="B67" i="9" s="1"/>
  <c r="D31" i="2"/>
  <c r="G488" i="25"/>
  <c r="D83" i="2"/>
  <c r="B91"/>
  <c r="D90"/>
  <c r="B3779" i="25"/>
  <c r="B3517"/>
  <c r="B143"/>
  <c r="B148"/>
  <c r="B150"/>
  <c r="B144"/>
  <c r="B149"/>
  <c r="B140"/>
  <c r="B141"/>
  <c r="B151"/>
  <c r="B152"/>
  <c r="B145"/>
  <c r="B142"/>
  <c r="B146"/>
  <c r="B147"/>
  <c r="B2059"/>
  <c r="B2068"/>
  <c r="B2069"/>
  <c r="B2071"/>
  <c r="B2081"/>
  <c r="B2095"/>
  <c r="B2097"/>
  <c r="B2074"/>
  <c r="B2083"/>
  <c r="B2080"/>
  <c r="B2062"/>
  <c r="B2072"/>
  <c r="B2055"/>
  <c r="B2092"/>
  <c r="B2060"/>
  <c r="B2063"/>
  <c r="B2085"/>
  <c r="B2070"/>
  <c r="B2084"/>
  <c r="B2091"/>
  <c r="B2073"/>
  <c r="B2096"/>
  <c r="B2064"/>
  <c r="B2056"/>
  <c r="B2075"/>
  <c r="B2061"/>
  <c r="B2057"/>
  <c r="B2065"/>
  <c r="B2094"/>
  <c r="B2066"/>
  <c r="B2058"/>
  <c r="B2093"/>
  <c r="B2054"/>
  <c r="B2090"/>
  <c r="B2082"/>
  <c r="B2067"/>
  <c r="B3330"/>
  <c r="B3325"/>
  <c r="B3329"/>
  <c r="B3392"/>
  <c r="B3322"/>
  <c r="B3320"/>
  <c r="B3327"/>
  <c r="B3326"/>
  <c r="B3386"/>
  <c r="B3321"/>
  <c r="B3384"/>
  <c r="B3328"/>
  <c r="B3388"/>
  <c r="B3323"/>
  <c r="B3383"/>
  <c r="B3319"/>
  <c r="B3385"/>
  <c r="B3331"/>
  <c r="B3389"/>
  <c r="B3390"/>
  <c r="B3324"/>
  <c r="B3387"/>
  <c r="B3406"/>
  <c r="B3391"/>
  <c r="B3738"/>
  <c r="B3747"/>
  <c r="B3774"/>
  <c r="B3772"/>
  <c r="B3740"/>
  <c r="B3731"/>
  <c r="B3753"/>
  <c r="B3746"/>
  <c r="B3752"/>
  <c r="B3769"/>
  <c r="B3742"/>
  <c r="B3767"/>
  <c r="B3754"/>
  <c r="B3749"/>
  <c r="B3741"/>
  <c r="B3743"/>
  <c r="B3758"/>
  <c r="B3763"/>
  <c r="B3761"/>
  <c r="B3745"/>
  <c r="B3773"/>
  <c r="B3751"/>
  <c r="B3735"/>
  <c r="B3744"/>
  <c r="B3771"/>
  <c r="B3759"/>
  <c r="B3736"/>
  <c r="B3762"/>
  <c r="B3733"/>
  <c r="B3768"/>
  <c r="B3739"/>
  <c r="B3737"/>
  <c r="B3734"/>
  <c r="B3775"/>
  <c r="B3770"/>
  <c r="B3776"/>
  <c r="B3750"/>
  <c r="B3748"/>
  <c r="B3519"/>
  <c r="B3760"/>
  <c r="B3518"/>
  <c r="B3764"/>
  <c r="B3732"/>
  <c r="B3251"/>
  <c r="B3397"/>
  <c r="B3252"/>
  <c r="B3136"/>
  <c r="B3137"/>
  <c r="B3075"/>
  <c r="B3077"/>
  <c r="B3110"/>
  <c r="B3108"/>
  <c r="B3076"/>
  <c r="B3109"/>
  <c r="B3048"/>
  <c r="B3049"/>
  <c r="B3050"/>
  <c r="B3015"/>
  <c r="B2991"/>
  <c r="B2990"/>
  <c r="B2936"/>
  <c r="B2931"/>
  <c r="B2934"/>
  <c r="B2933"/>
  <c r="B2935"/>
  <c r="B2932"/>
  <c r="B2980"/>
  <c r="B2981"/>
  <c r="B2983"/>
  <c r="B2984"/>
  <c r="B2982"/>
  <c r="B2777"/>
  <c r="B2799"/>
  <c r="B2739"/>
  <c r="B2750"/>
  <c r="B2749"/>
  <c r="B2740"/>
  <c r="B2690"/>
  <c r="B2689"/>
  <c r="B2591"/>
  <c r="B2569"/>
  <c r="B2568"/>
  <c r="B2499"/>
  <c r="B3634"/>
  <c r="B3642"/>
  <c r="B3644"/>
  <c r="B3693"/>
  <c r="B3622"/>
  <c r="B3700"/>
  <c r="B3702"/>
  <c r="B3715"/>
  <c r="B3649"/>
  <c r="B3654"/>
  <c r="B3676"/>
  <c r="B3650"/>
  <c r="B3630"/>
  <c r="B3684"/>
  <c r="B3617"/>
  <c r="B3712"/>
  <c r="B3641"/>
  <c r="B3655"/>
  <c r="B3688"/>
  <c r="B3692"/>
  <c r="B3656"/>
  <c r="B3687"/>
  <c r="B3690"/>
  <c r="B3632"/>
  <c r="B3675"/>
  <c r="B3648"/>
  <c r="B3708"/>
  <c r="B3681"/>
  <c r="B3713"/>
  <c r="B3685"/>
  <c r="B3628"/>
  <c r="B3714"/>
  <c r="B3643"/>
  <c r="B3680"/>
  <c r="B3625"/>
  <c r="B3651"/>
  <c r="B3631"/>
  <c r="B3679"/>
  <c r="B3682"/>
  <c r="B3624"/>
  <c r="B3633"/>
  <c r="B3704"/>
  <c r="B3683"/>
  <c r="B3678"/>
  <c r="B3619"/>
  <c r="B3689"/>
  <c r="B3618"/>
  <c r="B3701"/>
  <c r="B3621"/>
  <c r="B3716"/>
  <c r="B3677"/>
  <c r="B3691"/>
  <c r="B3709"/>
  <c r="B3686"/>
  <c r="B3574"/>
  <c r="B3627"/>
  <c r="B3620"/>
  <c r="B3703"/>
  <c r="B3626"/>
  <c r="B3629"/>
  <c r="B3623"/>
  <c r="B3694"/>
  <c r="B3640"/>
  <c r="B1729"/>
  <c r="B2197"/>
  <c r="B2194"/>
  <c r="B1730"/>
  <c r="B2195"/>
  <c r="B1731"/>
  <c r="B2196"/>
  <c r="B1480"/>
  <c r="B1496"/>
  <c r="B1457"/>
  <c r="B1484"/>
  <c r="B1473"/>
  <c r="B1481"/>
  <c r="B1495"/>
  <c r="B1491"/>
  <c r="B1462"/>
  <c r="B1492"/>
  <c r="B1461"/>
  <c r="B1463"/>
  <c r="B1465"/>
  <c r="B1494"/>
  <c r="B1485"/>
  <c r="B1483"/>
  <c r="B1460"/>
  <c r="B1493"/>
  <c r="B1475"/>
  <c r="B1469"/>
  <c r="B1471"/>
  <c r="B1497"/>
  <c r="B1466"/>
  <c r="B1467"/>
  <c r="B1474"/>
  <c r="B1468"/>
  <c r="B1472"/>
  <c r="B1464"/>
  <c r="B1458"/>
  <c r="B1482"/>
  <c r="B1470"/>
  <c r="B1459"/>
  <c r="B2716"/>
  <c r="B2715"/>
  <c r="B2655"/>
  <c r="B2714"/>
  <c r="B2629"/>
  <c r="B2628"/>
  <c r="B2711"/>
  <c r="B2451"/>
  <c r="B3599"/>
  <c r="B79" i="9"/>
  <c r="B63"/>
  <c r="B66"/>
  <c r="B65"/>
  <c r="B75"/>
  <c r="D82" i="2"/>
  <c r="D81"/>
  <c r="D91"/>
  <c r="D93"/>
  <c r="B3239" i="25"/>
  <c r="B2939"/>
  <c r="B68" i="9"/>
  <c r="B2999" i="25"/>
  <c r="B2699"/>
  <c r="B64" i="9"/>
  <c r="B2159" i="25"/>
  <c r="B3419"/>
  <c r="B3359"/>
  <c r="B2879"/>
  <c r="B2639"/>
  <c r="B891"/>
  <c r="B2302"/>
  <c r="B2298"/>
  <c r="B2291"/>
  <c r="B2299"/>
  <c r="B2300"/>
  <c r="B2301"/>
  <c r="B2297"/>
  <c r="B2333"/>
  <c r="B593"/>
  <c r="B2332"/>
  <c r="B23" i="9"/>
  <c r="B1440" i="25"/>
  <c r="B2399"/>
  <c r="B2819"/>
  <c r="B15"/>
  <c r="B2179"/>
  <c r="B2175"/>
  <c r="B2241"/>
  <c r="B2178"/>
  <c r="B2174"/>
  <c r="B2240"/>
  <c r="B2177"/>
  <c r="B2173"/>
  <c r="B2239"/>
  <c r="B2176"/>
  <c r="B2242"/>
  <c r="B2238"/>
  <c r="B29"/>
  <c r="B28"/>
  <c r="B2237"/>
  <c r="B2434"/>
  <c r="B2426"/>
  <c r="B2420"/>
  <c r="B2416"/>
  <c r="B2489"/>
  <c r="B2485"/>
  <c r="B2481"/>
  <c r="B2477"/>
  <c r="B2473"/>
  <c r="B2492"/>
  <c r="B2553"/>
  <c r="B2549"/>
  <c r="B2545"/>
  <c r="B2541"/>
  <c r="B2428"/>
  <c r="B2412"/>
  <c r="B2431"/>
  <c r="B2427"/>
  <c r="B2423"/>
  <c r="B2419"/>
  <c r="B2415"/>
  <c r="B2488"/>
  <c r="B2484"/>
  <c r="B2480"/>
  <c r="B2476"/>
  <c r="B2472"/>
  <c r="B2491"/>
  <c r="B2552"/>
  <c r="B2548"/>
  <c r="B2544"/>
  <c r="B2540"/>
  <c r="B2671"/>
  <c r="B2667"/>
  <c r="B2663"/>
  <c r="B2659"/>
  <c r="B2734"/>
  <c r="B2730"/>
  <c r="B2726"/>
  <c r="B2722"/>
  <c r="B2718"/>
  <c r="B2907"/>
  <c r="B2903"/>
  <c r="B2899"/>
  <c r="B2895"/>
  <c r="B2258"/>
  <c r="B2254"/>
  <c r="B2250"/>
  <c r="B2246"/>
  <c r="B2235"/>
  <c r="B2592"/>
  <c r="B2851"/>
  <c r="B2847"/>
  <c r="B2843"/>
  <c r="B2839"/>
  <c r="B2835"/>
  <c r="B3031"/>
  <c r="B3027"/>
  <c r="B3023"/>
  <c r="B3019"/>
  <c r="B30"/>
  <c r="B2672"/>
  <c r="B2668"/>
  <c r="B2664"/>
  <c r="B2660"/>
  <c r="B2656"/>
  <c r="B2731"/>
  <c r="B2727"/>
  <c r="B2723"/>
  <c r="B2719"/>
  <c r="B2430"/>
  <c r="B2422"/>
  <c r="B2418"/>
  <c r="B2414"/>
  <c r="B2487"/>
  <c r="B2483"/>
  <c r="B2479"/>
  <c r="B2475"/>
  <c r="B2494"/>
  <c r="B2490"/>
  <c r="B2551"/>
  <c r="B2547"/>
  <c r="B2543"/>
  <c r="B2539"/>
  <c r="B2432"/>
  <c r="B2424"/>
  <c r="B2433"/>
  <c r="B2429"/>
  <c r="B2425"/>
  <c r="B2421"/>
  <c r="B2417"/>
  <c r="B2413"/>
  <c r="B2486"/>
  <c r="B2482"/>
  <c r="B2478"/>
  <c r="B2474"/>
  <c r="B2493"/>
  <c r="B2554"/>
  <c r="B2550"/>
  <c r="B2546"/>
  <c r="B2542"/>
  <c r="B2538"/>
  <c r="B2673"/>
  <c r="B2669"/>
  <c r="B2665"/>
  <c r="B2661"/>
  <c r="B2657"/>
  <c r="B2732"/>
  <c r="B2728"/>
  <c r="B2724"/>
  <c r="B2720"/>
  <c r="B2905"/>
  <c r="B2901"/>
  <c r="B2897"/>
  <c r="B2893"/>
  <c r="B2256"/>
  <c r="B2252"/>
  <c r="B2248"/>
  <c r="B2244"/>
  <c r="B2233"/>
  <c r="B2853"/>
  <c r="B2849"/>
  <c r="B2845"/>
  <c r="B2841"/>
  <c r="B2837"/>
  <c r="B2833"/>
  <c r="B3033"/>
  <c r="B3029"/>
  <c r="B3025"/>
  <c r="B3021"/>
  <c r="B3017"/>
  <c r="B2674"/>
  <c r="B2670"/>
  <c r="B2666"/>
  <c r="B2662"/>
  <c r="B2658"/>
  <c r="B2733"/>
  <c r="B2729"/>
  <c r="B2725"/>
  <c r="B2721"/>
  <c r="B2717"/>
  <c r="B2906"/>
  <c r="B2902"/>
  <c r="B2898"/>
  <c r="B2894"/>
  <c r="B2908"/>
  <c r="B2900"/>
  <c r="B2259"/>
  <c r="B2255"/>
  <c r="B2251"/>
  <c r="B2247"/>
  <c r="B2243"/>
  <c r="B2234"/>
  <c r="B2854"/>
  <c r="B2850"/>
  <c r="B2846"/>
  <c r="B2842"/>
  <c r="B2838"/>
  <c r="B2834"/>
  <c r="B3034"/>
  <c r="B3030"/>
  <c r="B3026"/>
  <c r="B3022"/>
  <c r="B3018"/>
  <c r="B31"/>
  <c r="B2904"/>
  <c r="B2896"/>
  <c r="B2257"/>
  <c r="B2253"/>
  <c r="B2249"/>
  <c r="B2245"/>
  <c r="B2236"/>
  <c r="B2852"/>
  <c r="B2848"/>
  <c r="B2844"/>
  <c r="B2840"/>
  <c r="B2836"/>
  <c r="B2832"/>
  <c r="B3032"/>
  <c r="B3028"/>
  <c r="B3024"/>
  <c r="B3020"/>
  <c r="B3016"/>
  <c r="B26"/>
  <c r="B24"/>
  <c r="B22"/>
  <c r="B20"/>
  <c r="B18"/>
  <c r="B16"/>
  <c r="B27"/>
  <c r="B25"/>
  <c r="B23"/>
  <c r="B21"/>
  <c r="B17"/>
  <c r="B14"/>
  <c r="B19"/>
  <c r="B33"/>
  <c r="B43"/>
  <c r="B55"/>
  <c r="B77"/>
  <c r="B85"/>
  <c r="B93"/>
  <c r="B104"/>
  <c r="B114"/>
  <c r="B153"/>
  <c r="B173"/>
  <c r="B202"/>
  <c r="B210"/>
  <c r="B220"/>
  <c r="B269"/>
  <c r="B297"/>
  <c r="B327"/>
  <c r="B335"/>
  <c r="B345"/>
  <c r="B355"/>
  <c r="B385"/>
  <c r="B393"/>
  <c r="B403"/>
  <c r="B413"/>
  <c r="B435"/>
  <c r="B443"/>
  <c r="B451"/>
  <c r="B461"/>
  <c r="B471"/>
  <c r="B501"/>
  <c r="B509"/>
  <c r="B537"/>
  <c r="B559"/>
  <c r="B567"/>
  <c r="B575"/>
  <c r="B585"/>
  <c r="B595"/>
  <c r="B625"/>
  <c r="B633"/>
  <c r="B643"/>
  <c r="B653"/>
  <c r="B703"/>
  <c r="B713"/>
  <c r="B717"/>
  <c r="B739"/>
  <c r="B743"/>
  <c r="B747"/>
  <c r="B751"/>
  <c r="B755"/>
  <c r="B761"/>
  <c r="B765"/>
  <c r="B771"/>
  <c r="B775"/>
  <c r="B801"/>
  <c r="B805"/>
  <c r="B809"/>
  <c r="B813"/>
  <c r="B823"/>
  <c r="B833"/>
  <c r="B837"/>
  <c r="B855"/>
  <c r="B859"/>
  <c r="B863"/>
  <c r="B867"/>
  <c r="B871"/>
  <c r="B875"/>
  <c r="B881"/>
  <c r="B885"/>
  <c r="B895"/>
  <c r="B917"/>
  <c r="B921"/>
  <c r="B925"/>
  <c r="B929"/>
  <c r="B933"/>
  <c r="B943"/>
  <c r="B953"/>
  <c r="B957"/>
  <c r="B983"/>
  <c r="B987"/>
  <c r="B991"/>
  <c r="B995"/>
  <c r="B1001"/>
  <c r="B1005"/>
  <c r="B1011"/>
  <c r="B1015"/>
  <c r="B1037"/>
  <c r="B1041"/>
  <c r="B1045"/>
  <c r="B1049"/>
  <c r="B1053"/>
  <c r="B1063"/>
  <c r="B1073"/>
  <c r="B1077"/>
  <c r="B1099"/>
  <c r="B1103"/>
  <c r="B1107"/>
  <c r="B1111"/>
  <c r="B1115"/>
  <c r="B1121"/>
  <c r="B1125"/>
  <c r="B1135"/>
  <c r="B79"/>
  <c r="B87"/>
  <c r="B116"/>
  <c r="B155"/>
  <c r="B165"/>
  <c r="B175"/>
  <c r="B204"/>
  <c r="B212"/>
  <c r="B222"/>
  <c r="B232"/>
  <c r="B263"/>
  <c r="B271"/>
  <c r="B281"/>
  <c r="B291"/>
  <c r="B329"/>
  <c r="B357"/>
  <c r="B387"/>
  <c r="B395"/>
  <c r="B405"/>
  <c r="B415"/>
  <c r="B437"/>
  <c r="B445"/>
  <c r="B453"/>
  <c r="B463"/>
  <c r="B473"/>
  <c r="B503"/>
  <c r="B511"/>
  <c r="B521"/>
  <c r="B561"/>
  <c r="B569"/>
  <c r="B597"/>
  <c r="B619"/>
  <c r="B627"/>
  <c r="B635"/>
  <c r="B645"/>
  <c r="B655"/>
  <c r="B679"/>
  <c r="B683"/>
  <c r="B687"/>
  <c r="B691"/>
  <c r="B695"/>
  <c r="B34"/>
  <c r="B44"/>
  <c r="B54"/>
  <c r="B76"/>
  <c r="B80"/>
  <c r="B84"/>
  <c r="B88"/>
  <c r="B92"/>
  <c r="B99"/>
  <c r="B103"/>
  <c r="B113"/>
  <c r="B162"/>
  <c r="B176"/>
  <c r="B201"/>
  <c r="B205"/>
  <c r="B209"/>
  <c r="B213"/>
  <c r="B219"/>
  <c r="B223"/>
  <c r="B234"/>
  <c r="B264"/>
  <c r="B268"/>
  <c r="B272"/>
  <c r="B282"/>
  <c r="B292"/>
  <c r="B296"/>
  <c r="B326"/>
  <c r="B330"/>
  <c r="B334"/>
  <c r="B340"/>
  <c r="B344"/>
  <c r="B350"/>
  <c r="B354"/>
  <c r="B384"/>
  <c r="B388"/>
  <c r="B392"/>
  <c r="B402"/>
  <c r="B412"/>
  <c r="B416"/>
  <c r="B434"/>
  <c r="B438"/>
  <c r="B442"/>
  <c r="B446"/>
  <c r="B450"/>
  <c r="B454"/>
  <c r="B464"/>
  <c r="B474"/>
  <c r="B500"/>
  <c r="B504"/>
  <c r="B508"/>
  <c r="B512"/>
  <c r="B522"/>
  <c r="B532"/>
  <c r="B536"/>
  <c r="B558"/>
  <c r="B562"/>
  <c r="B566"/>
  <c r="B570"/>
  <c r="B574"/>
  <c r="B584"/>
  <c r="B594"/>
  <c r="B620"/>
  <c r="B624"/>
  <c r="B628"/>
  <c r="B632"/>
  <c r="B642"/>
  <c r="B656"/>
  <c r="B678"/>
  <c r="B682"/>
  <c r="B686"/>
  <c r="B690"/>
  <c r="B694"/>
  <c r="B700"/>
  <c r="B704"/>
  <c r="B714"/>
  <c r="B740"/>
  <c r="B744"/>
  <c r="B748"/>
  <c r="B752"/>
  <c r="B762"/>
  <c r="B772"/>
  <c r="B776"/>
  <c r="B802"/>
  <c r="B806"/>
  <c r="B810"/>
  <c r="B814"/>
  <c r="B824"/>
  <c r="B834"/>
  <c r="B856"/>
  <c r="B860"/>
  <c r="B864"/>
  <c r="B868"/>
  <c r="B872"/>
  <c r="B882"/>
  <c r="B892"/>
  <c r="B896"/>
  <c r="B918"/>
  <c r="B922"/>
  <c r="B926"/>
  <c r="B930"/>
  <c r="B934"/>
  <c r="B944"/>
  <c r="B954"/>
  <c r="B984"/>
  <c r="B988"/>
  <c r="B992"/>
  <c r="B1002"/>
  <c r="B1012"/>
  <c r="B1016"/>
  <c r="B1038"/>
  <c r="B1042"/>
  <c r="B1046"/>
  <c r="B1050"/>
  <c r="B1054"/>
  <c r="B1064"/>
  <c r="B1074"/>
  <c r="B1096"/>
  <c r="B1100"/>
  <c r="B1104"/>
  <c r="B1108"/>
  <c r="B1112"/>
  <c r="B1122"/>
  <c r="B1136"/>
  <c r="B1158"/>
  <c r="B1162"/>
  <c r="B1166"/>
  <c r="B1159"/>
  <c r="B1163"/>
  <c r="B1167"/>
  <c r="B1171"/>
  <c r="B1175"/>
  <c r="B1181"/>
  <c r="B1185"/>
  <c r="B1195"/>
  <c r="B1217"/>
  <c r="B1221"/>
  <c r="B1225"/>
  <c r="B1229"/>
  <c r="B1233"/>
  <c r="B1243"/>
  <c r="B1253"/>
  <c r="B1257"/>
  <c r="B1279"/>
  <c r="B1283"/>
  <c r="B1287"/>
  <c r="B1291"/>
  <c r="B1295"/>
  <c r="B1301"/>
  <c r="B1305"/>
  <c r="B1311"/>
  <c r="B1315"/>
  <c r="B1346"/>
  <c r="B1350"/>
  <c r="B1354"/>
  <c r="B1364"/>
  <c r="B1377"/>
  <c r="B1401"/>
  <c r="B1405"/>
  <c r="B1409"/>
  <c r="B1413"/>
  <c r="B1423"/>
  <c r="B1433"/>
  <c r="B1437"/>
  <c r="B1523"/>
  <c r="B1527"/>
  <c r="B1531"/>
  <c r="B1535"/>
  <c r="B1541"/>
  <c r="B1545"/>
  <c r="B1551"/>
  <c r="B1555"/>
  <c r="B1581"/>
  <c r="B1585"/>
  <c r="B1589"/>
  <c r="B1593"/>
  <c r="B1603"/>
  <c r="B1613"/>
  <c r="B1617"/>
  <c r="B1639"/>
  <c r="B1643"/>
  <c r="B1647"/>
  <c r="B1651"/>
  <c r="B1655"/>
  <c r="B1661"/>
  <c r="B1665"/>
  <c r="B1675"/>
  <c r="B1696"/>
  <c r="B1700"/>
  <c r="B1704"/>
  <c r="B1708"/>
  <c r="B1712"/>
  <c r="B1722"/>
  <c r="B1732"/>
  <c r="B1737"/>
  <c r="B1755"/>
  <c r="B1759"/>
  <c r="B1763"/>
  <c r="B1767"/>
  <c r="B1771"/>
  <c r="B1775"/>
  <c r="B1781"/>
  <c r="B1785"/>
  <c r="B1791"/>
  <c r="B1795"/>
  <c r="B1833"/>
  <c r="B1843"/>
  <c r="B1853"/>
  <c r="B1857"/>
  <c r="B1879"/>
  <c r="B1883"/>
  <c r="B1887"/>
  <c r="B1891"/>
  <c r="B1895"/>
  <c r="B1901"/>
  <c r="B1905"/>
  <c r="B1911"/>
  <c r="B1915"/>
  <c r="B1941"/>
  <c r="B1945"/>
  <c r="B1949"/>
  <c r="B1953"/>
  <c r="B1963"/>
  <c r="B1973"/>
  <c r="B1977"/>
  <c r="B1999"/>
  <c r="B2003"/>
  <c r="B2007"/>
  <c r="B2011"/>
  <c r="B2015"/>
  <c r="B2021"/>
  <c r="B2025"/>
  <c r="B2031"/>
  <c r="B2035"/>
  <c r="B2117"/>
  <c r="B2121"/>
  <c r="B2125"/>
  <c r="B2129"/>
  <c r="B2133"/>
  <c r="B2143"/>
  <c r="B2156"/>
  <c r="B1172"/>
  <c r="B1182"/>
  <c r="B1196"/>
  <c r="B1218"/>
  <c r="B1222"/>
  <c r="B1226"/>
  <c r="B1230"/>
  <c r="B1234"/>
  <c r="B1244"/>
  <c r="B1254"/>
  <c r="B1280"/>
  <c r="B1284"/>
  <c r="B1288"/>
  <c r="B1292"/>
  <c r="B1302"/>
  <c r="B1312"/>
  <c r="B1316"/>
  <c r="B1347"/>
  <c r="B1351"/>
  <c r="B1355"/>
  <c r="B1365"/>
  <c r="B1402"/>
  <c r="B1406"/>
  <c r="B1410"/>
  <c r="B1414"/>
  <c r="B1420"/>
  <c r="B1424"/>
  <c r="B1430"/>
  <c r="B1434"/>
  <c r="B1520"/>
  <c r="B1524"/>
  <c r="B1528"/>
  <c r="B1532"/>
  <c r="B1542"/>
  <c r="B1552"/>
  <c r="B1556"/>
  <c r="B1582"/>
  <c r="B1586"/>
  <c r="B1590"/>
  <c r="B1594"/>
  <c r="B1600"/>
  <c r="B1604"/>
  <c r="B1614"/>
  <c r="B1640"/>
  <c r="B1644"/>
  <c r="B1648"/>
  <c r="B1652"/>
  <c r="B1662"/>
  <c r="B1672"/>
  <c r="B1676"/>
  <c r="B1694"/>
  <c r="B1697"/>
  <c r="B1701"/>
  <c r="B1705"/>
  <c r="B1709"/>
  <c r="B1713"/>
  <c r="B1719"/>
  <c r="B1723"/>
  <c r="B1734"/>
  <c r="B1756"/>
  <c r="B1760"/>
  <c r="B1764"/>
  <c r="B1768"/>
  <c r="B1772"/>
  <c r="B1782"/>
  <c r="B1792"/>
  <c r="B1796"/>
  <c r="B1830"/>
  <c r="B1834"/>
  <c r="B1844"/>
  <c r="B1850"/>
  <c r="B1854"/>
  <c r="B81"/>
  <c r="B89"/>
  <c r="B100"/>
  <c r="B110"/>
  <c r="B177"/>
  <c r="B206"/>
  <c r="B214"/>
  <c r="B224"/>
  <c r="B235"/>
  <c r="B265"/>
  <c r="B273"/>
  <c r="B283"/>
  <c r="B293"/>
  <c r="B331"/>
  <c r="B341"/>
  <c r="B351"/>
  <c r="B389"/>
  <c r="B417"/>
  <c r="B439"/>
  <c r="B447"/>
  <c r="B455"/>
  <c r="B465"/>
  <c r="B475"/>
  <c r="B505"/>
  <c r="B513"/>
  <c r="B523"/>
  <c r="B533"/>
  <c r="B563"/>
  <c r="B571"/>
  <c r="B581"/>
  <c r="B621"/>
  <c r="B629"/>
  <c r="B657"/>
  <c r="B701"/>
  <c r="B705"/>
  <c r="B715"/>
  <c r="B741"/>
  <c r="B745"/>
  <c r="B749"/>
  <c r="B753"/>
  <c r="B763"/>
  <c r="B773"/>
  <c r="B777"/>
  <c r="B803"/>
  <c r="B807"/>
  <c r="B811"/>
  <c r="B815"/>
  <c r="B821"/>
  <c r="B825"/>
  <c r="B835"/>
  <c r="B857"/>
  <c r="B861"/>
  <c r="B865"/>
  <c r="B869"/>
  <c r="B873"/>
  <c r="B883"/>
  <c r="B893"/>
  <c r="B897"/>
  <c r="B919"/>
  <c r="B923"/>
  <c r="B927"/>
  <c r="B931"/>
  <c r="B935"/>
  <c r="B941"/>
  <c r="B945"/>
  <c r="B955"/>
  <c r="B985"/>
  <c r="B989"/>
  <c r="B993"/>
  <c r="B1003"/>
  <c r="B1013"/>
  <c r="B1017"/>
  <c r="B1035"/>
  <c r="B1039"/>
  <c r="B1043"/>
  <c r="B1047"/>
  <c r="B1051"/>
  <c r="B1055"/>
  <c r="B1061"/>
  <c r="B1065"/>
  <c r="B1075"/>
  <c r="B1097"/>
  <c r="B1101"/>
  <c r="B1105"/>
  <c r="B1109"/>
  <c r="B1113"/>
  <c r="B1123"/>
  <c r="B1133"/>
  <c r="B1137"/>
  <c r="B53"/>
  <c r="B75"/>
  <c r="B83"/>
  <c r="B91"/>
  <c r="B102"/>
  <c r="B112"/>
  <c r="B161"/>
  <c r="B208"/>
  <c r="B237"/>
  <c r="B267"/>
  <c r="B275"/>
  <c r="B285"/>
  <c r="B295"/>
  <c r="B325"/>
  <c r="B333"/>
  <c r="B343"/>
  <c r="B353"/>
  <c r="B391"/>
  <c r="B401"/>
  <c r="B411"/>
  <c r="B441"/>
  <c r="B449"/>
  <c r="B477"/>
  <c r="B499"/>
  <c r="B507"/>
  <c r="B515"/>
  <c r="B525"/>
  <c r="B535"/>
  <c r="B565"/>
  <c r="B573"/>
  <c r="B583"/>
  <c r="B623"/>
  <c r="B631"/>
  <c r="B641"/>
  <c r="B677"/>
  <c r="B681"/>
  <c r="B685"/>
  <c r="B689"/>
  <c r="B693"/>
  <c r="B32"/>
  <c r="B56"/>
  <c r="B78"/>
  <c r="B82"/>
  <c r="B86"/>
  <c r="B90"/>
  <c r="B94"/>
  <c r="B101"/>
  <c r="B111"/>
  <c r="B115"/>
  <c r="B154"/>
  <c r="B160"/>
  <c r="B174"/>
  <c r="B203"/>
  <c r="B207"/>
  <c r="B211"/>
  <c r="B221"/>
  <c r="B231"/>
  <c r="B236"/>
  <c r="B262"/>
  <c r="B266"/>
  <c r="B270"/>
  <c r="B274"/>
  <c r="B284"/>
  <c r="B290"/>
  <c r="B294"/>
  <c r="B324"/>
  <c r="B328"/>
  <c r="B332"/>
  <c r="B342"/>
  <c r="B352"/>
  <c r="B356"/>
  <c r="B386"/>
  <c r="B390"/>
  <c r="B394"/>
  <c r="B400"/>
  <c r="B404"/>
  <c r="B414"/>
  <c r="B436"/>
  <c r="B440"/>
  <c r="B444"/>
  <c r="B448"/>
  <c r="B452"/>
  <c r="B462"/>
  <c r="B472"/>
  <c r="B476"/>
  <c r="B498"/>
  <c r="B502"/>
  <c r="B506"/>
  <c r="B510"/>
  <c r="B514"/>
  <c r="B524"/>
  <c r="B534"/>
  <c r="B560"/>
  <c r="B564"/>
  <c r="B568"/>
  <c r="B572"/>
  <c r="B582"/>
  <c r="B596"/>
  <c r="B618"/>
  <c r="B622"/>
  <c r="B626"/>
  <c r="B630"/>
  <c r="B634"/>
  <c r="B640"/>
  <c r="B644"/>
  <c r="B654"/>
  <c r="B680"/>
  <c r="B684"/>
  <c r="B688"/>
  <c r="B692"/>
  <c r="B702"/>
  <c r="B712"/>
  <c r="B716"/>
  <c r="B742"/>
  <c r="B746"/>
  <c r="B750"/>
  <c r="B754"/>
  <c r="B764"/>
  <c r="B770"/>
  <c r="B774"/>
  <c r="B804"/>
  <c r="B808"/>
  <c r="B812"/>
  <c r="B822"/>
  <c r="B832"/>
  <c r="B836"/>
  <c r="B858"/>
  <c r="B862"/>
  <c r="B866"/>
  <c r="B870"/>
  <c r="B874"/>
  <c r="B884"/>
  <c r="B894"/>
  <c r="B916"/>
  <c r="B920"/>
  <c r="B924"/>
  <c r="B928"/>
  <c r="B932"/>
  <c r="B942"/>
  <c r="B952"/>
  <c r="B956"/>
  <c r="B982"/>
  <c r="B986"/>
  <c r="B990"/>
  <c r="B994"/>
  <c r="B1000"/>
  <c r="B1004"/>
  <c r="B1014"/>
  <c r="B1036"/>
  <c r="B1040"/>
  <c r="B1044"/>
  <c r="B1048"/>
  <c r="B1052"/>
  <c r="B1062"/>
  <c r="B1072"/>
  <c r="B1076"/>
  <c r="B1098"/>
  <c r="B1102"/>
  <c r="B1106"/>
  <c r="B1110"/>
  <c r="B1114"/>
  <c r="B1124"/>
  <c r="B1134"/>
  <c r="B1160"/>
  <c r="B1164"/>
  <c r="B1168"/>
  <c r="B1157"/>
  <c r="B1161"/>
  <c r="B1165"/>
  <c r="B1169"/>
  <c r="B1173"/>
  <c r="B1183"/>
  <c r="B1193"/>
  <c r="B1197"/>
  <c r="B1219"/>
  <c r="B1223"/>
  <c r="B1227"/>
  <c r="B1231"/>
  <c r="B1235"/>
  <c r="B1245"/>
  <c r="B1255"/>
  <c r="B1277"/>
  <c r="B1281"/>
  <c r="B1285"/>
  <c r="B1289"/>
  <c r="B1293"/>
  <c r="B1303"/>
  <c r="B1313"/>
  <c r="B1317"/>
  <c r="B1344"/>
  <c r="B1348"/>
  <c r="B1352"/>
  <c r="B1356"/>
  <c r="B1366"/>
  <c r="B1372"/>
  <c r="B1375"/>
  <c r="B1403"/>
  <c r="B1407"/>
  <c r="B1411"/>
  <c r="B1415"/>
  <c r="B1421"/>
  <c r="B1425"/>
  <c r="B1431"/>
  <c r="B1435"/>
  <c r="B1521"/>
  <c r="B1525"/>
  <c r="B1529"/>
  <c r="B1533"/>
  <c r="B1543"/>
  <c r="B1553"/>
  <c r="B1557"/>
  <c r="B1579"/>
  <c r="B1583"/>
  <c r="B1587"/>
  <c r="B1591"/>
  <c r="B1595"/>
  <c r="B1601"/>
  <c r="B1605"/>
  <c r="B1611"/>
  <c r="B1615"/>
  <c r="B1637"/>
  <c r="B1641"/>
  <c r="B1645"/>
  <c r="B1649"/>
  <c r="B1653"/>
  <c r="B1663"/>
  <c r="B1673"/>
  <c r="B1677"/>
  <c r="B1698"/>
  <c r="B1702"/>
  <c r="B1706"/>
  <c r="B1710"/>
  <c r="B1714"/>
  <c r="B1720"/>
  <c r="B1724"/>
  <c r="B1735"/>
  <c r="B1757"/>
  <c r="B1761"/>
  <c r="B1765"/>
  <c r="B1769"/>
  <c r="B1773"/>
  <c r="B1783"/>
  <c r="B1789"/>
  <c r="B1793"/>
  <c r="B1797"/>
  <c r="B1831"/>
  <c r="B1835"/>
  <c r="B1841"/>
  <c r="B1845"/>
  <c r="B1851"/>
  <c r="B1855"/>
  <c r="B1881"/>
  <c r="B1885"/>
  <c r="B1889"/>
  <c r="B1893"/>
  <c r="B1903"/>
  <c r="B1913"/>
  <c r="B1917"/>
  <c r="B1943"/>
  <c r="B1947"/>
  <c r="B1951"/>
  <c r="B1955"/>
  <c r="B1961"/>
  <c r="B1965"/>
  <c r="B1971"/>
  <c r="B1975"/>
  <c r="B1997"/>
  <c r="B2001"/>
  <c r="B2005"/>
  <c r="B2009"/>
  <c r="B2013"/>
  <c r="B2023"/>
  <c r="B2029"/>
  <c r="B2033"/>
  <c r="B2037"/>
  <c r="B2115"/>
  <c r="B2119"/>
  <c r="B2123"/>
  <c r="B2127"/>
  <c r="B2131"/>
  <c r="B2135"/>
  <c r="B2141"/>
  <c r="B2145"/>
  <c r="B2151"/>
  <c r="B2154"/>
  <c r="B1170"/>
  <c r="B1174"/>
  <c r="B1180"/>
  <c r="B1184"/>
  <c r="B1194"/>
  <c r="B1216"/>
  <c r="B1220"/>
  <c r="B1224"/>
  <c r="B1228"/>
  <c r="B1232"/>
  <c r="B1242"/>
  <c r="B1252"/>
  <c r="B1256"/>
  <c r="B1278"/>
  <c r="B1282"/>
  <c r="B1286"/>
  <c r="B1290"/>
  <c r="B1294"/>
  <c r="B1300"/>
  <c r="B1304"/>
  <c r="B1314"/>
  <c r="B1345"/>
  <c r="B1349"/>
  <c r="B1353"/>
  <c r="B1363"/>
  <c r="B1376"/>
  <c r="B1400"/>
  <c r="B1404"/>
  <c r="B1408"/>
  <c r="B1412"/>
  <c r="B1422"/>
  <c r="B1432"/>
  <c r="B1436"/>
  <c r="B1522"/>
  <c r="B1526"/>
  <c r="B1530"/>
  <c r="B1534"/>
  <c r="B1544"/>
  <c r="B1554"/>
  <c r="B1580"/>
  <c r="B1584"/>
  <c r="B1588"/>
  <c r="B1592"/>
  <c r="B1602"/>
  <c r="B1612"/>
  <c r="B1616"/>
  <c r="B1638"/>
  <c r="B1642"/>
  <c r="B1646"/>
  <c r="B1650"/>
  <c r="B1654"/>
  <c r="B1660"/>
  <c r="B1664"/>
  <c r="B1674"/>
  <c r="B1695"/>
  <c r="B1699"/>
  <c r="B1703"/>
  <c r="B1707"/>
  <c r="B1711"/>
  <c r="B1721"/>
  <c r="B1736"/>
  <c r="B1754"/>
  <c r="B1758"/>
  <c r="B1762"/>
  <c r="B1766"/>
  <c r="B1770"/>
  <c r="B1774"/>
  <c r="B1784"/>
  <c r="B1790"/>
  <c r="B1794"/>
  <c r="B1832"/>
  <c r="B1842"/>
  <c r="B1852"/>
  <c r="B1856"/>
  <c r="B1880"/>
  <c r="B1884"/>
  <c r="B1888"/>
  <c r="B1892"/>
  <c r="B1902"/>
  <c r="B1912"/>
  <c r="B1916"/>
  <c r="B2181"/>
  <c r="B2185"/>
  <c r="B2189"/>
  <c r="B2193"/>
  <c r="B2202"/>
  <c r="B2206"/>
  <c r="B2212"/>
  <c r="B2214"/>
  <c r="B2265"/>
  <c r="B2292"/>
  <c r="B2296"/>
  <c r="B2306"/>
  <c r="B2310"/>
  <c r="B1940"/>
  <c r="B1944"/>
  <c r="B1948"/>
  <c r="B1952"/>
  <c r="B1962"/>
  <c r="B1972"/>
  <c r="B1976"/>
  <c r="B1998"/>
  <c r="B2002"/>
  <c r="B2006"/>
  <c r="B2010"/>
  <c r="B2014"/>
  <c r="B2020"/>
  <c r="B2024"/>
  <c r="B2030"/>
  <c r="B2034"/>
  <c r="B2116"/>
  <c r="B2120"/>
  <c r="B2124"/>
  <c r="B2128"/>
  <c r="B2132"/>
  <c r="B2142"/>
  <c r="B2152"/>
  <c r="B2155"/>
  <c r="B2171"/>
  <c r="B2182"/>
  <c r="B2186"/>
  <c r="B2190"/>
  <c r="B2203"/>
  <c r="B2207"/>
  <c r="B2213"/>
  <c r="B2275"/>
  <c r="B2293"/>
  <c r="B2303"/>
  <c r="B2307"/>
  <c r="B2311"/>
  <c r="B2315"/>
  <c r="B2325"/>
  <c r="B2351"/>
  <c r="B2355"/>
  <c r="B2359"/>
  <c r="B2363"/>
  <c r="B2367"/>
  <c r="B2371"/>
  <c r="B2381"/>
  <c r="B2392"/>
  <c r="B2395"/>
  <c r="B2440"/>
  <c r="B2444"/>
  <c r="B2454"/>
  <c r="B2501"/>
  <c r="B2511"/>
  <c r="B2515"/>
  <c r="B2562"/>
  <c r="B2572"/>
  <c r="B2576"/>
  <c r="B2595"/>
  <c r="B2599"/>
  <c r="B2603"/>
  <c r="B2607"/>
  <c r="B2611"/>
  <c r="B2621"/>
  <c r="B2627"/>
  <c r="B2631"/>
  <c r="B2635"/>
  <c r="B2683"/>
  <c r="B2693"/>
  <c r="B2696"/>
  <c r="B2743"/>
  <c r="B2753"/>
  <c r="B2779"/>
  <c r="B2783"/>
  <c r="B2787"/>
  <c r="B2791"/>
  <c r="B2801"/>
  <c r="B2811"/>
  <c r="B2815"/>
  <c r="B2863"/>
  <c r="B2872"/>
  <c r="B2876"/>
  <c r="B2911"/>
  <c r="B2954"/>
  <c r="B2958"/>
  <c r="B2962"/>
  <c r="B2966"/>
  <c r="B2970"/>
  <c r="B2974"/>
  <c r="B2994"/>
  <c r="B3041"/>
  <c r="B3051"/>
  <c r="B3055"/>
  <c r="B3081"/>
  <c r="B2314"/>
  <c r="B2324"/>
  <c r="B2334"/>
  <c r="B2336"/>
  <c r="B2354"/>
  <c r="B2358"/>
  <c r="B2362"/>
  <c r="B2366"/>
  <c r="B2370"/>
  <c r="B2374"/>
  <c r="B2379"/>
  <c r="B2385"/>
  <c r="B2391"/>
  <c r="B2443"/>
  <c r="B2453"/>
  <c r="B2471"/>
  <c r="B2500"/>
  <c r="B2504"/>
  <c r="B2510"/>
  <c r="B2514"/>
  <c r="B2559"/>
  <c r="B2571"/>
  <c r="B2575"/>
  <c r="B2594"/>
  <c r="B2598"/>
  <c r="B2602"/>
  <c r="B2606"/>
  <c r="B2610"/>
  <c r="B2614"/>
  <c r="B2620"/>
  <c r="B2624"/>
  <c r="B2630"/>
  <c r="B2634"/>
  <c r="B2682"/>
  <c r="B2692"/>
  <c r="B2742"/>
  <c r="B2752"/>
  <c r="B2756"/>
  <c r="B2778"/>
  <c r="B2782"/>
  <c r="B2786"/>
  <c r="B2790"/>
  <c r="B2794"/>
  <c r="B2800"/>
  <c r="B2804"/>
  <c r="B2810"/>
  <c r="B2814"/>
  <c r="B2862"/>
  <c r="B2871"/>
  <c r="B2875"/>
  <c r="B2910"/>
  <c r="B2914"/>
  <c r="B2953"/>
  <c r="B2957"/>
  <c r="B2961"/>
  <c r="B2965"/>
  <c r="B2969"/>
  <c r="B2973"/>
  <c r="B2993"/>
  <c r="B3039"/>
  <c r="B3044"/>
  <c r="B3054"/>
  <c r="B3080"/>
  <c r="B3084"/>
  <c r="B3088"/>
  <c r="B3092"/>
  <c r="B3102"/>
  <c r="B3112"/>
  <c r="B3116"/>
  <c r="B3138"/>
  <c r="B3142"/>
  <c r="B3146"/>
  <c r="B3150"/>
  <c r="B3154"/>
  <c r="B3160"/>
  <c r="B3164"/>
  <c r="B3170"/>
  <c r="B3174"/>
  <c r="B3192"/>
  <c r="B3196"/>
  <c r="B3200"/>
  <c r="B3204"/>
  <c r="B3208"/>
  <c r="B3212"/>
  <c r="B3222"/>
  <c r="B3232"/>
  <c r="B3236"/>
  <c r="B3254"/>
  <c r="B3258"/>
  <c r="B3262"/>
  <c r="B3266"/>
  <c r="B3270"/>
  <c r="B3274"/>
  <c r="B3280"/>
  <c r="B3284"/>
  <c r="B3290"/>
  <c r="B3294"/>
  <c r="B3318"/>
  <c r="B3339"/>
  <c r="B3349"/>
  <c r="B3356"/>
  <c r="B3398"/>
  <c r="B3402"/>
  <c r="B3410"/>
  <c r="B3436"/>
  <c r="B3440"/>
  <c r="B3444"/>
  <c r="B3448"/>
  <c r="B3452"/>
  <c r="B3462"/>
  <c r="B3468"/>
  <c r="B3472"/>
  <c r="B3476"/>
  <c r="B3498"/>
  <c r="B3502"/>
  <c r="B3506"/>
  <c r="B3510"/>
  <c r="B3514"/>
  <c r="B3520"/>
  <c r="B3524"/>
  <c r="B3530"/>
  <c r="B3534"/>
  <c r="B3087"/>
  <c r="B3091"/>
  <c r="B3101"/>
  <c r="B3111"/>
  <c r="B3115"/>
  <c r="B3141"/>
  <c r="B3145"/>
  <c r="B3149"/>
  <c r="B3153"/>
  <c r="B3159"/>
  <c r="B3163"/>
  <c r="B3169"/>
  <c r="B3173"/>
  <c r="B3195"/>
  <c r="B3199"/>
  <c r="B3203"/>
  <c r="B3207"/>
  <c r="B3211"/>
  <c r="B3221"/>
  <c r="B3231"/>
  <c r="B3235"/>
  <c r="B3253"/>
  <c r="B3257"/>
  <c r="B3261"/>
  <c r="B3265"/>
  <c r="B3269"/>
  <c r="B3273"/>
  <c r="B3279"/>
  <c r="B3283"/>
  <c r="B3289"/>
  <c r="B3293"/>
  <c r="B3338"/>
  <c r="B3348"/>
  <c r="B3355"/>
  <c r="B3401"/>
  <c r="B3407"/>
  <c r="B3414"/>
  <c r="B3435"/>
  <c r="B3439"/>
  <c r="B3443"/>
  <c r="B3447"/>
  <c r="B3451"/>
  <c r="B3461"/>
  <c r="B3471"/>
  <c r="B3475"/>
  <c r="B3497"/>
  <c r="B3501"/>
  <c r="B3505"/>
  <c r="B3509"/>
  <c r="B3513"/>
  <c r="B3523"/>
  <c r="B3529"/>
  <c r="B3533"/>
  <c r="B1882"/>
  <c r="B1886"/>
  <c r="B1890"/>
  <c r="B1894"/>
  <c r="B1904"/>
  <c r="B1914"/>
  <c r="B2172"/>
  <c r="B2183"/>
  <c r="B2187"/>
  <c r="B2191"/>
  <c r="B2204"/>
  <c r="B2215"/>
  <c r="B2276"/>
  <c r="B2294"/>
  <c r="B2304"/>
  <c r="B2308"/>
  <c r="B2312"/>
  <c r="B1942"/>
  <c r="B1946"/>
  <c r="B1950"/>
  <c r="B1954"/>
  <c r="B1960"/>
  <c r="B1964"/>
  <c r="B1974"/>
  <c r="B2000"/>
  <c r="B2004"/>
  <c r="B2008"/>
  <c r="B2012"/>
  <c r="B2022"/>
  <c r="B2032"/>
  <c r="B2036"/>
  <c r="B2114"/>
  <c r="B2118"/>
  <c r="B2122"/>
  <c r="B2126"/>
  <c r="B2130"/>
  <c r="B2134"/>
  <c r="B2140"/>
  <c r="B2144"/>
  <c r="B2150"/>
  <c r="B2153"/>
  <c r="B2180"/>
  <c r="B2184"/>
  <c r="B2188"/>
  <c r="B2192"/>
  <c r="B2205"/>
  <c r="B2216"/>
  <c r="B2295"/>
  <c r="B2305"/>
  <c r="B2309"/>
  <c r="B2313"/>
  <c r="B2323"/>
  <c r="B2335"/>
  <c r="B2353"/>
  <c r="B2357"/>
  <c r="B2361"/>
  <c r="B2365"/>
  <c r="B2369"/>
  <c r="B2373"/>
  <c r="B2384"/>
  <c r="B2390"/>
  <c r="B2394"/>
  <c r="B2442"/>
  <c r="B2452"/>
  <c r="B2456"/>
  <c r="B2503"/>
  <c r="B2509"/>
  <c r="B2513"/>
  <c r="B2564"/>
  <c r="B2570"/>
  <c r="B2574"/>
  <c r="B2593"/>
  <c r="B2597"/>
  <c r="B2601"/>
  <c r="B2605"/>
  <c r="B2609"/>
  <c r="B2613"/>
  <c r="B2617"/>
  <c r="B2623"/>
  <c r="B2633"/>
  <c r="B2681"/>
  <c r="B2685"/>
  <c r="B2691"/>
  <c r="B2695"/>
  <c r="B2741"/>
  <c r="B2751"/>
  <c r="B2755"/>
  <c r="B2781"/>
  <c r="B2785"/>
  <c r="B2789"/>
  <c r="B2793"/>
  <c r="B2803"/>
  <c r="B2809"/>
  <c r="B2813"/>
  <c r="B2861"/>
  <c r="B2864"/>
  <c r="B2870"/>
  <c r="B2874"/>
  <c r="B2909"/>
  <c r="B2913"/>
  <c r="B2952"/>
  <c r="B2956"/>
  <c r="B2960"/>
  <c r="B2964"/>
  <c r="B2968"/>
  <c r="B2972"/>
  <c r="B2992"/>
  <c r="B2996"/>
  <c r="B3043"/>
  <c r="B3053"/>
  <c r="B3079"/>
  <c r="B3083"/>
  <c r="B2316"/>
  <c r="B2322"/>
  <c r="B2326"/>
  <c r="B2352"/>
  <c r="B2356"/>
  <c r="B2360"/>
  <c r="B2364"/>
  <c r="B2368"/>
  <c r="B2372"/>
  <c r="B2383"/>
  <c r="B2393"/>
  <c r="B2396"/>
  <c r="B2441"/>
  <c r="B2455"/>
  <c r="B2502"/>
  <c r="B2508"/>
  <c r="B2512"/>
  <c r="B2516"/>
  <c r="B2563"/>
  <c r="B2573"/>
  <c r="B2596"/>
  <c r="B2600"/>
  <c r="B2604"/>
  <c r="B2608"/>
  <c r="B2612"/>
  <c r="B2622"/>
  <c r="B2632"/>
  <c r="B2636"/>
  <c r="B2680"/>
  <c r="B2684"/>
  <c r="B2694"/>
  <c r="B2744"/>
  <c r="B2754"/>
  <c r="B2780"/>
  <c r="B2784"/>
  <c r="B2788"/>
  <c r="B2792"/>
  <c r="B2802"/>
  <c r="B2812"/>
  <c r="B2816"/>
  <c r="B2873"/>
  <c r="B2912"/>
  <c r="B2955"/>
  <c r="B2959"/>
  <c r="B2963"/>
  <c r="B2967"/>
  <c r="B2971"/>
  <c r="B2995"/>
  <c r="B3042"/>
  <c r="B3052"/>
  <c r="B3056"/>
  <c r="B3078"/>
  <c r="B3082"/>
  <c r="B3086"/>
  <c r="B3090"/>
  <c r="B3094"/>
  <c r="B3100"/>
  <c r="B3104"/>
  <c r="B3114"/>
  <c r="B3140"/>
  <c r="B3144"/>
  <c r="B3148"/>
  <c r="B3152"/>
  <c r="B3162"/>
  <c r="B3172"/>
  <c r="B3176"/>
  <c r="B3194"/>
  <c r="B3198"/>
  <c r="B3202"/>
  <c r="B3206"/>
  <c r="B3210"/>
  <c r="B3214"/>
  <c r="B3220"/>
  <c r="B3224"/>
  <c r="B3229"/>
  <c r="B3234"/>
  <c r="B3256"/>
  <c r="B3260"/>
  <c r="B3264"/>
  <c r="B3268"/>
  <c r="B3272"/>
  <c r="B3282"/>
  <c r="B3292"/>
  <c r="B3296"/>
  <c r="B3337"/>
  <c r="B3341"/>
  <c r="B3347"/>
  <c r="B3354"/>
  <c r="B3400"/>
  <c r="B3413"/>
  <c r="B3416"/>
  <c r="B3438"/>
  <c r="B3442"/>
  <c r="B3446"/>
  <c r="B3450"/>
  <c r="B3454"/>
  <c r="B3460"/>
  <c r="B3464"/>
  <c r="B3470"/>
  <c r="B3474"/>
  <c r="B3496"/>
  <c r="B3500"/>
  <c r="B3504"/>
  <c r="B3508"/>
  <c r="B3512"/>
  <c r="B3522"/>
  <c r="B3528"/>
  <c r="B3532"/>
  <c r="B3536"/>
  <c r="B3085"/>
  <c r="B3089"/>
  <c r="B3093"/>
  <c r="B3103"/>
  <c r="B3113"/>
  <c r="B3139"/>
  <c r="B3143"/>
  <c r="B3147"/>
  <c r="B3151"/>
  <c r="B3161"/>
  <c r="B3171"/>
  <c r="B3175"/>
  <c r="B3193"/>
  <c r="B3197"/>
  <c r="B3201"/>
  <c r="B3205"/>
  <c r="B3209"/>
  <c r="B3213"/>
  <c r="B3223"/>
  <c r="B3233"/>
  <c r="B3255"/>
  <c r="B3259"/>
  <c r="B3263"/>
  <c r="B3267"/>
  <c r="B3271"/>
  <c r="B3281"/>
  <c r="B3291"/>
  <c r="B3295"/>
  <c r="B3336"/>
  <c r="B3340"/>
  <c r="B3346"/>
  <c r="B3350"/>
  <c r="B3399"/>
  <c r="B3412"/>
  <c r="B3415"/>
  <c r="B3437"/>
  <c r="B3441"/>
  <c r="B3445"/>
  <c r="B3449"/>
  <c r="B3453"/>
  <c r="B3459"/>
  <c r="B3463"/>
  <c r="B3469"/>
  <c r="B3473"/>
  <c r="B3499"/>
  <c r="B3503"/>
  <c r="B3507"/>
  <c r="B3511"/>
  <c r="B3521"/>
  <c r="B3527"/>
  <c r="B3531"/>
  <c r="B3535"/>
  <c r="B2579"/>
  <c r="B27" i="9"/>
  <c r="B26"/>
  <c r="B19"/>
  <c r="B48"/>
  <c r="B50"/>
  <c r="B33"/>
  <c r="B54"/>
  <c r="B37"/>
  <c r="B53"/>
  <c r="B32"/>
  <c r="O18"/>
  <c r="B480" i="25" l="1"/>
  <c r="B840"/>
  <c r="B1260"/>
  <c r="B180"/>
  <c r="B1500"/>
  <c r="B1380"/>
  <c r="B21" i="9"/>
  <c r="B900" i="25"/>
  <c r="B300"/>
  <c r="B41" i="9"/>
  <c r="B36"/>
  <c r="B39"/>
  <c r="B35"/>
  <c r="B31"/>
  <c r="B24"/>
  <c r="B119" i="25"/>
  <c r="B29" i="9"/>
  <c r="B1140" i="25"/>
  <c r="B3059"/>
  <c r="B43" i="9"/>
  <c r="B40"/>
  <c r="B600" i="25"/>
  <c r="B720"/>
  <c r="B960"/>
  <c r="B240"/>
  <c r="B420"/>
  <c r="B1200"/>
  <c r="B70" i="9"/>
  <c r="B3539" i="25"/>
  <c r="F3491"/>
  <c r="G3491" s="1"/>
  <c r="D3491"/>
  <c r="A3491"/>
  <c r="B3491" s="1"/>
  <c r="G16" i="9"/>
  <c r="H16" s="1"/>
  <c r="I16" s="1"/>
  <c r="J16" s="1"/>
  <c r="K16" s="1"/>
  <c r="L16" s="1"/>
  <c r="M16" s="1"/>
  <c r="G3515" i="25" l="1"/>
  <c r="G3539" s="1"/>
  <c r="A18" i="9"/>
  <c r="B18" s="1"/>
  <c r="B4" i="8" l="1"/>
  <c r="B3"/>
  <c r="B2"/>
  <c r="C8" i="9" l="1"/>
  <c r="C5"/>
  <c r="C4"/>
  <c r="C3"/>
  <c r="C2"/>
  <c r="C1"/>
  <c r="C9"/>
  <c r="B69" i="2"/>
  <c r="E17" i="8" l="1"/>
  <c r="E43"/>
  <c r="E40"/>
  <c r="E32"/>
  <c r="E19"/>
  <c r="E20"/>
  <c r="E41"/>
  <c r="E22"/>
  <c r="E48"/>
  <c r="E49"/>
  <c r="E15"/>
  <c r="E24"/>
  <c r="E38"/>
  <c r="E14"/>
  <c r="E50"/>
  <c r="E26"/>
  <c r="E13"/>
  <c r="E42"/>
  <c r="E37"/>
  <c r="E47"/>
  <c r="E29"/>
  <c r="E28"/>
  <c r="E18"/>
  <c r="E16"/>
  <c r="E34"/>
  <c r="E30"/>
  <c r="E23"/>
  <c r="E25"/>
  <c r="E39"/>
  <c r="E21"/>
  <c r="E27"/>
  <c r="E31"/>
  <c r="E33"/>
  <c r="E12"/>
  <c r="E52" l="1"/>
  <c r="C6" i="9" l="1"/>
  <c r="C6" i="2"/>
  <c r="A11" i="25"/>
  <c r="F38" i="2" s="1"/>
  <c r="G38" s="1"/>
  <c r="F89" l="1"/>
  <c r="G89" s="1"/>
  <c r="F28"/>
  <c r="G28" s="1"/>
  <c r="F39"/>
  <c r="G39" s="1"/>
  <c r="F35"/>
  <c r="G35" s="1"/>
  <c r="F53"/>
  <c r="G53" s="1"/>
  <c r="F23"/>
  <c r="G23" s="1"/>
  <c r="F80"/>
  <c r="G80" s="1"/>
  <c r="F98"/>
  <c r="G98" s="1"/>
  <c r="F31"/>
  <c r="G31" s="1"/>
  <c r="F86"/>
  <c r="G86" s="1"/>
  <c r="F44"/>
  <c r="G44" s="1"/>
  <c r="F33"/>
  <c r="G33" s="1"/>
  <c r="F45"/>
  <c r="G45" s="1"/>
  <c r="F92"/>
  <c r="G92" s="1"/>
  <c r="F46"/>
  <c r="G46" s="1"/>
  <c r="F59"/>
  <c r="G59" s="1"/>
  <c r="F49"/>
  <c r="G49" s="1"/>
  <c r="F43"/>
  <c r="G43" s="1"/>
  <c r="F82"/>
  <c r="G82" s="1"/>
  <c r="F99"/>
  <c r="G99" s="1"/>
  <c r="H33" i="27" s="1"/>
  <c r="F88" i="2"/>
  <c r="G88" s="1"/>
  <c r="F42"/>
  <c r="G42" s="1"/>
  <c r="S38"/>
  <c r="S80"/>
  <c r="F60"/>
  <c r="G60" s="1"/>
  <c r="F34"/>
  <c r="G34" s="1"/>
  <c r="F84"/>
  <c r="G84" s="1"/>
  <c r="F85"/>
  <c r="G85" s="1"/>
  <c r="F41"/>
  <c r="G41" s="1"/>
  <c r="F81"/>
  <c r="G81" s="1"/>
  <c r="F55"/>
  <c r="G55" s="1"/>
  <c r="F25"/>
  <c r="G25" s="1"/>
  <c r="F52"/>
  <c r="G52" s="1"/>
  <c r="F96"/>
  <c r="G96" s="1"/>
  <c r="F47"/>
  <c r="G47" s="1"/>
  <c r="F83"/>
  <c r="G83" s="1"/>
  <c r="F58"/>
  <c r="G58" s="1"/>
  <c r="F57"/>
  <c r="G57" s="1"/>
  <c r="F48"/>
  <c r="G48" s="1"/>
  <c r="F93"/>
  <c r="G93" s="1"/>
  <c r="F95"/>
  <c r="G95" s="1"/>
  <c r="F26"/>
  <c r="G26" s="1"/>
  <c r="F87"/>
  <c r="G87" s="1"/>
  <c r="F79"/>
  <c r="G79" s="1"/>
  <c r="F40"/>
  <c r="G40" s="1"/>
  <c r="F97"/>
  <c r="G97" s="1"/>
  <c r="H37" i="27" s="1"/>
  <c r="F51" i="2"/>
  <c r="G51" s="1"/>
  <c r="F54"/>
  <c r="G54" s="1"/>
  <c r="F90"/>
  <c r="G90" s="1"/>
  <c r="F29"/>
  <c r="G29" s="1"/>
  <c r="F50"/>
  <c r="G50" s="1"/>
  <c r="F37"/>
  <c r="G37" s="1"/>
  <c r="F56"/>
  <c r="G56" s="1"/>
  <c r="F32"/>
  <c r="G32" s="1"/>
  <c r="F91"/>
  <c r="G91" s="1"/>
  <c r="F30"/>
  <c r="G30" s="1"/>
  <c r="F24"/>
  <c r="G24" s="1"/>
  <c r="F94"/>
  <c r="G94" s="1"/>
  <c r="F36"/>
  <c r="G36" s="1"/>
  <c r="B11" i="25"/>
  <c r="F27" i="2"/>
  <c r="G27" s="1"/>
  <c r="H35" i="27" l="1"/>
  <c r="H39"/>
  <c r="S23" i="2"/>
  <c r="S86"/>
  <c r="S82"/>
  <c r="S88"/>
  <c r="S89"/>
  <c r="S98"/>
  <c r="S42"/>
  <c r="S46"/>
  <c r="S45"/>
  <c r="S44"/>
  <c r="G105"/>
  <c r="G62"/>
  <c r="G64" s="1"/>
  <c r="S99"/>
  <c r="S53"/>
  <c r="S92"/>
  <c r="S59"/>
  <c r="S28"/>
  <c r="S35"/>
  <c r="S33"/>
  <c r="S31"/>
  <c r="S43"/>
  <c r="S39"/>
  <c r="S49"/>
  <c r="S94"/>
  <c r="S32"/>
  <c r="S29"/>
  <c r="S97"/>
  <c r="S26"/>
  <c r="S57"/>
  <c r="S96"/>
  <c r="S81"/>
  <c r="S34"/>
  <c r="S91"/>
  <c r="S50"/>
  <c r="S51"/>
  <c r="S87"/>
  <c r="S48"/>
  <c r="S47"/>
  <c r="S55"/>
  <c r="S84"/>
  <c r="S27"/>
  <c r="S24"/>
  <c r="S36"/>
  <c r="S30"/>
  <c r="S37"/>
  <c r="S54"/>
  <c r="L107"/>
  <c r="G104"/>
  <c r="S79"/>
  <c r="S93"/>
  <c r="S83"/>
  <c r="S25"/>
  <c r="S85"/>
  <c r="G61"/>
  <c r="S56"/>
  <c r="S90"/>
  <c r="S40"/>
  <c r="S95"/>
  <c r="S58"/>
  <c r="S52"/>
  <c r="S41"/>
  <c r="S60"/>
  <c r="H41" i="27" l="1"/>
  <c r="H51" s="1"/>
  <c r="F21"/>
  <c r="J21" s="1"/>
  <c r="J24" l="1"/>
  <c r="J51" s="1"/>
  <c r="C14" i="15" l="1"/>
  <c r="L24" i="2" s="1"/>
  <c r="L82" l="1"/>
  <c r="L31"/>
  <c r="L85"/>
  <c r="K28"/>
  <c r="K41"/>
  <c r="K46"/>
  <c r="L55"/>
  <c r="K36"/>
  <c r="K57"/>
  <c r="L80"/>
  <c r="K59"/>
  <c r="K103"/>
  <c r="L57"/>
  <c r="K29"/>
  <c r="K99"/>
  <c r="K26"/>
  <c r="L88"/>
  <c r="K54"/>
  <c r="K39"/>
  <c r="L100"/>
  <c r="L56"/>
  <c r="K27"/>
  <c r="K53"/>
  <c r="L53"/>
  <c r="K23"/>
  <c r="L92"/>
  <c r="L79"/>
  <c r="L49"/>
  <c r="K90"/>
  <c r="E65"/>
  <c r="G65" s="1"/>
  <c r="L93"/>
  <c r="L97"/>
  <c r="K100"/>
  <c r="K82"/>
  <c r="K93"/>
  <c r="L35"/>
  <c r="K56"/>
  <c r="L87"/>
  <c r="K25"/>
  <c r="K81"/>
  <c r="K89"/>
  <c r="K96"/>
  <c r="L89"/>
  <c r="K91"/>
  <c r="L38"/>
  <c r="L59"/>
  <c r="K40"/>
  <c r="L86"/>
  <c r="K87"/>
  <c r="K32"/>
  <c r="L30"/>
  <c r="K45"/>
  <c r="L43"/>
  <c r="L36"/>
  <c r="L83"/>
  <c r="L95"/>
  <c r="K48"/>
  <c r="K84"/>
  <c r="L51"/>
  <c r="L33"/>
  <c r="L23"/>
  <c r="L46"/>
  <c r="N46" s="1"/>
  <c r="L54"/>
  <c r="L26"/>
  <c r="N26" s="1"/>
  <c r="K38"/>
  <c r="L103"/>
  <c r="K33"/>
  <c r="L50"/>
  <c r="L37"/>
  <c r="L27"/>
  <c r="M27" s="1"/>
  <c r="L90"/>
  <c r="K79"/>
  <c r="K35"/>
  <c r="L48"/>
  <c r="L25"/>
  <c r="L45"/>
  <c r="K85"/>
  <c r="L102"/>
  <c r="K22"/>
  <c r="K86"/>
  <c r="K42"/>
  <c r="L96"/>
  <c r="K37"/>
  <c r="K80"/>
  <c r="L42"/>
  <c r="L78"/>
  <c r="K83"/>
  <c r="L34"/>
  <c r="K31"/>
  <c r="L39"/>
  <c r="K34"/>
  <c r="L40"/>
  <c r="L47"/>
  <c r="F53" i="27"/>
  <c r="L81" i="2"/>
  <c r="L99"/>
  <c r="K24"/>
  <c r="N24" s="1"/>
  <c r="K44"/>
  <c r="K94"/>
  <c r="L29"/>
  <c r="L101"/>
  <c r="L91"/>
  <c r="K52"/>
  <c r="K49"/>
  <c r="K101"/>
  <c r="L52"/>
  <c r="K88"/>
  <c r="K95"/>
  <c r="K47"/>
  <c r="K51"/>
  <c r="L60"/>
  <c r="L22"/>
  <c r="L41"/>
  <c r="K55"/>
  <c r="K30"/>
  <c r="K102"/>
  <c r="L58"/>
  <c r="K98"/>
  <c r="K60"/>
  <c r="L32"/>
  <c r="K97"/>
  <c r="K78"/>
  <c r="K58"/>
  <c r="K43"/>
  <c r="K92"/>
  <c r="K50"/>
  <c r="L94"/>
  <c r="L84"/>
  <c r="L44"/>
  <c r="L28"/>
  <c r="L98"/>
  <c r="N83" l="1"/>
  <c r="N43"/>
  <c r="M29"/>
  <c r="M86"/>
  <c r="N97"/>
  <c r="M55"/>
  <c r="M98"/>
  <c r="N25"/>
  <c r="M93"/>
  <c r="M58"/>
  <c r="N99"/>
  <c r="N60"/>
  <c r="N27"/>
  <c r="M102"/>
  <c r="M95"/>
  <c r="M36"/>
  <c r="M99"/>
  <c r="M78"/>
  <c r="N94"/>
  <c r="M34"/>
  <c r="M51"/>
  <c r="N86"/>
  <c r="N80"/>
  <c r="N79"/>
  <c r="M91"/>
  <c r="M49"/>
  <c r="M22"/>
  <c r="M83"/>
  <c r="N81"/>
  <c r="M53"/>
  <c r="M81"/>
  <c r="M56"/>
  <c r="N37"/>
  <c r="G66"/>
  <c r="J56" i="27" s="1"/>
  <c r="J53"/>
  <c r="J54" s="1"/>
  <c r="M33" i="2"/>
  <c r="N58"/>
  <c r="N102"/>
  <c r="M60"/>
  <c r="N98"/>
  <c r="M90"/>
  <c r="N41"/>
  <c r="M24"/>
  <c r="N91"/>
  <c r="M35"/>
  <c r="N38"/>
  <c r="N48"/>
  <c r="N100"/>
  <c r="N23"/>
  <c r="N55"/>
  <c r="N84"/>
  <c r="N82"/>
  <c r="M89"/>
  <c r="M42"/>
  <c r="M23"/>
  <c r="M38"/>
  <c r="M57"/>
  <c r="M41"/>
  <c r="M48"/>
  <c r="M96"/>
  <c r="M100"/>
  <c r="N32"/>
  <c r="M31"/>
  <c r="M39"/>
  <c r="N30"/>
  <c r="M80"/>
  <c r="M103"/>
  <c r="N103"/>
  <c r="M44"/>
  <c r="M88"/>
  <c r="N35"/>
  <c r="N28"/>
  <c r="N44"/>
  <c r="N39"/>
  <c r="M45"/>
  <c r="N31"/>
  <c r="M37"/>
  <c r="N34"/>
  <c r="M25"/>
  <c r="M28"/>
  <c r="N57"/>
  <c r="M79"/>
  <c r="N93"/>
  <c r="M82"/>
  <c r="M32"/>
  <c r="N33"/>
  <c r="N47"/>
  <c r="L105"/>
  <c r="N59"/>
  <c r="M87"/>
  <c r="N101"/>
  <c r="N85"/>
  <c r="N29"/>
  <c r="N96"/>
  <c r="M84"/>
  <c r="N89"/>
  <c r="N50"/>
  <c r="N51"/>
  <c r="M52"/>
  <c r="K62"/>
  <c r="M54"/>
  <c r="M40"/>
  <c r="M30"/>
  <c r="N45"/>
  <c r="M92"/>
  <c r="N49"/>
  <c r="M94"/>
  <c r="M97"/>
  <c r="N53"/>
  <c r="K105"/>
  <c r="N78"/>
  <c r="N87"/>
  <c r="M101"/>
  <c r="N42"/>
  <c r="N92"/>
  <c r="E108"/>
  <c r="B108" s="1"/>
  <c r="M43"/>
  <c r="N36"/>
  <c r="M50"/>
  <c r="N54"/>
  <c r="N40"/>
  <c r="M85"/>
  <c r="M47"/>
  <c r="N52"/>
  <c r="M59"/>
  <c r="B65"/>
  <c r="N22"/>
  <c r="N95"/>
  <c r="M46"/>
  <c r="M26"/>
  <c r="L62"/>
  <c r="N56"/>
  <c r="N90"/>
  <c r="N88"/>
  <c r="G107"/>
  <c r="G67" l="1"/>
  <c r="G68" s="1"/>
  <c r="J61" i="27" s="1"/>
  <c r="M105" i="2"/>
  <c r="N62"/>
  <c r="M62"/>
  <c r="N105"/>
  <c r="J57" i="27"/>
  <c r="G108" i="2"/>
  <c r="H53" i="27" s="1"/>
  <c r="H54" s="1"/>
  <c r="G69" i="2" l="1"/>
  <c r="J60" i="27" s="1"/>
  <c r="J71" s="1"/>
  <c r="G109" i="2"/>
  <c r="G71" l="1"/>
  <c r="C19" i="15" s="1"/>
  <c r="H39" i="2" s="1"/>
  <c r="G110"/>
  <c r="G111" s="1"/>
  <c r="H64" i="27" s="1"/>
  <c r="H56"/>
  <c r="H57" s="1"/>
  <c r="H30" i="2" l="1"/>
  <c r="H46"/>
  <c r="H52"/>
  <c r="H56"/>
  <c r="H32"/>
  <c r="H40"/>
  <c r="H48"/>
  <c r="H23"/>
  <c r="H34"/>
  <c r="H24"/>
  <c r="H58"/>
  <c r="H36"/>
  <c r="H41"/>
  <c r="H57"/>
  <c r="H54"/>
  <c r="H38"/>
  <c r="H60"/>
  <c r="H25"/>
  <c r="H53"/>
  <c r="H35"/>
  <c r="H37"/>
  <c r="H47"/>
  <c r="H28"/>
  <c r="H44"/>
  <c r="H27"/>
  <c r="H59"/>
  <c r="H42"/>
  <c r="H45"/>
  <c r="H43"/>
  <c r="H51"/>
  <c r="H31"/>
  <c r="H49"/>
  <c r="H50"/>
  <c r="H55"/>
  <c r="H26"/>
  <c r="H33"/>
  <c r="H29"/>
  <c r="G112"/>
  <c r="H63" i="27" s="1"/>
  <c r="H68" s="1"/>
  <c r="J74" s="1"/>
  <c r="G79" s="1"/>
  <c r="F80" s="1"/>
  <c r="H62" i="2" l="1"/>
  <c r="G72" s="1"/>
  <c r="G114"/>
  <c r="C20" i="15" s="1"/>
  <c r="H81" i="2" s="1"/>
  <c r="G80" i="27"/>
  <c r="F84" s="1"/>
  <c r="G95"/>
  <c r="H92" i="2" l="1"/>
  <c r="H89"/>
  <c r="H96"/>
  <c r="H100"/>
  <c r="H98"/>
  <c r="H85"/>
  <c r="H88"/>
  <c r="H86"/>
  <c r="H90"/>
  <c r="H103"/>
  <c r="H95"/>
  <c r="H91"/>
  <c r="H79"/>
  <c r="H83"/>
  <c r="H94"/>
  <c r="H93"/>
  <c r="H99"/>
  <c r="H97"/>
  <c r="H101"/>
  <c r="H84"/>
  <c r="H82"/>
  <c r="H87"/>
  <c r="H102"/>
  <c r="H80"/>
  <c r="F87" i="27"/>
  <c r="F83"/>
  <c r="F81"/>
  <c r="G97"/>
  <c r="F82"/>
  <c r="G82" s="1"/>
  <c r="F86"/>
  <c r="F88"/>
  <c r="F94"/>
  <c r="F92"/>
  <c r="G94" s="1"/>
  <c r="F91"/>
  <c r="H105" i="2" l="1"/>
  <c r="G116" s="1"/>
  <c r="G86" i="27"/>
  <c r="G84"/>
  <c r="G81"/>
  <c r="G83"/>
  <c r="G91"/>
  <c r="G87"/>
  <c r="G88"/>
  <c r="F85"/>
  <c r="G85" s="1"/>
  <c r="G93"/>
  <c r="F90"/>
  <c r="G90" s="1"/>
  <c r="G92"/>
  <c r="G89"/>
  <c r="C11" i="9" l="1"/>
  <c r="E88" s="1"/>
  <c r="E89" s="1"/>
  <c r="G122" i="2"/>
  <c r="C11"/>
  <c r="I32" s="1"/>
  <c r="D28" i="9" s="1"/>
  <c r="M71" i="27"/>
  <c r="A119"/>
  <c r="A76" s="1"/>
  <c r="F123" i="2" l="1"/>
  <c r="G123"/>
  <c r="G138"/>
  <c r="I46"/>
  <c r="D42" i="9" s="1"/>
  <c r="I97" i="2"/>
  <c r="D76" i="9" s="1"/>
  <c r="I58" i="2"/>
  <c r="D54" i="9" s="1"/>
  <c r="I87" i="2"/>
  <c r="D66" i="9" s="1"/>
  <c r="I26" i="2"/>
  <c r="D22" i="9" s="1"/>
  <c r="I30" i="2"/>
  <c r="D26" i="9" s="1"/>
  <c r="I59" i="2"/>
  <c r="D55" i="9" s="1"/>
  <c r="I102" i="2"/>
  <c r="D81" i="9" s="1"/>
  <c r="I28" i="2"/>
  <c r="D24" i="9" s="1"/>
  <c r="I56" i="2"/>
  <c r="D52" i="9" s="1"/>
  <c r="I103" i="2"/>
  <c r="D82" i="9" s="1"/>
  <c r="I49" i="2"/>
  <c r="D45" i="9" s="1"/>
  <c r="I29" i="2"/>
  <c r="D25" i="9" s="1"/>
  <c r="I79" i="2"/>
  <c r="I39"/>
  <c r="D35" i="9" s="1"/>
  <c r="I90" i="2"/>
  <c r="D69" i="9" s="1"/>
  <c r="I50" i="2"/>
  <c r="D46" i="9" s="1"/>
  <c r="I91" i="2"/>
  <c r="D70" i="9" s="1"/>
  <c r="I99" i="2"/>
  <c r="D78" i="9" s="1"/>
  <c r="I57" i="2"/>
  <c r="D53" i="9" s="1"/>
  <c r="I40" i="2"/>
  <c r="D36" i="9" s="1"/>
  <c r="I95" i="2"/>
  <c r="D74" i="9" s="1"/>
  <c r="I33" i="2"/>
  <c r="D29" i="9" s="1"/>
  <c r="I89" i="2"/>
  <c r="D68" i="9" s="1"/>
  <c r="I25" i="2"/>
  <c r="D21" i="9" s="1"/>
  <c r="I84" i="2"/>
  <c r="D63" i="9" s="1"/>
  <c r="I31" i="2"/>
  <c r="D27" i="9" s="1"/>
  <c r="I82" i="2"/>
  <c r="D61" i="9" s="1"/>
  <c r="I51" i="2"/>
  <c r="D47" i="9" s="1"/>
  <c r="I37" i="2"/>
  <c r="D33" i="9" s="1"/>
  <c r="I83" i="2"/>
  <c r="D62" i="9" s="1"/>
  <c r="I100" i="2"/>
  <c r="D79" i="9" s="1"/>
  <c r="I45" i="2"/>
  <c r="D41" i="9" s="1"/>
  <c r="I34" i="2"/>
  <c r="D30" i="9" s="1"/>
  <c r="I53" i="2"/>
  <c r="D49" i="9" s="1"/>
  <c r="I24" i="2"/>
  <c r="D20" i="9" s="1"/>
  <c r="I54" i="2"/>
  <c r="D50" i="9" s="1"/>
  <c r="I60" i="2"/>
  <c r="D56" i="9" s="1"/>
  <c r="I48" i="2"/>
  <c r="D44" i="9" s="1"/>
  <c r="I80" i="2"/>
  <c r="D59" i="9" s="1"/>
  <c r="I101" i="2"/>
  <c r="D80" i="9" s="1"/>
  <c r="I42" i="2"/>
  <c r="D38" i="9" s="1"/>
  <c r="I96" i="2"/>
  <c r="D75" i="9" s="1"/>
  <c r="I94" i="2"/>
  <c r="D73" i="9" s="1"/>
  <c r="I85" i="2"/>
  <c r="D64" i="9" s="1"/>
  <c r="I35" i="2"/>
  <c r="D31" i="9" s="1"/>
  <c r="I44" i="2"/>
  <c r="D40" i="9" s="1"/>
  <c r="I27" i="2"/>
  <c r="D23" i="9" s="1"/>
  <c r="I47" i="2"/>
  <c r="D43" i="9" s="1"/>
  <c r="I93" i="2"/>
  <c r="D72" i="9" s="1"/>
  <c r="I81" i="2"/>
  <c r="D60" i="9" s="1"/>
  <c r="I86" i="2"/>
  <c r="D65" i="9" s="1"/>
  <c r="I52" i="2"/>
  <c r="D48" i="9" s="1"/>
  <c r="I36" i="2"/>
  <c r="D32" i="9" s="1"/>
  <c r="I41" i="2"/>
  <c r="D37" i="9" s="1"/>
  <c r="I38" i="2"/>
  <c r="D34" i="9" s="1"/>
  <c r="I43" i="2"/>
  <c r="D39" i="9" s="1"/>
  <c r="I92" i="2"/>
  <c r="D71" i="9" s="1"/>
  <c r="I88" i="2"/>
  <c r="D67" i="9" s="1"/>
  <c r="I98" i="2"/>
  <c r="D77" i="9" s="1"/>
  <c r="I55" i="2"/>
  <c r="D51" i="9" s="1"/>
  <c r="I23" i="2"/>
  <c r="D19" i="9" s="1"/>
  <c r="F134" i="2" l="1"/>
  <c r="G140"/>
  <c r="F124"/>
  <c r="F130"/>
  <c r="F126"/>
  <c r="F135"/>
  <c r="F131"/>
  <c r="F127"/>
  <c r="F129"/>
  <c r="F125"/>
  <c r="F137"/>
  <c r="I105"/>
  <c r="D58" i="9"/>
  <c r="F85" s="1"/>
  <c r="I62" i="2"/>
  <c r="I116" s="1"/>
  <c r="I85" i="9"/>
  <c r="I88" s="1"/>
  <c r="G134" i="2" l="1"/>
  <c r="G129"/>
  <c r="F133"/>
  <c r="G133" s="1"/>
  <c r="G124"/>
  <c r="F128"/>
  <c r="G128" s="1"/>
  <c r="G131"/>
  <c r="G130"/>
  <c r="G132"/>
  <c r="G125"/>
  <c r="G126"/>
  <c r="G127"/>
  <c r="G137"/>
  <c r="G135"/>
  <c r="G136"/>
  <c r="L85" i="9"/>
  <c r="L88" s="1"/>
  <c r="H85"/>
  <c r="H88" s="1"/>
  <c r="J85"/>
  <c r="J88" s="1"/>
  <c r="G85"/>
  <c r="G88" s="1"/>
  <c r="K85"/>
  <c r="K88" s="1"/>
  <c r="D83"/>
  <c r="M85"/>
  <c r="M88" s="1"/>
  <c r="F86"/>
  <c r="F88"/>
  <c r="F89" s="1"/>
  <c r="A162" i="2" l="1"/>
  <c r="B118" s="1"/>
  <c r="G89" i="9"/>
  <c r="H89" s="1"/>
  <c r="I89" s="1"/>
  <c r="J89" s="1"/>
  <c r="K89" s="1"/>
  <c r="L89" s="1"/>
  <c r="M89" s="1"/>
  <c r="M72" i="27" s="1"/>
  <c r="G86" i="9"/>
  <c r="H86" s="1"/>
  <c r="I86" s="1"/>
  <c r="J86" s="1"/>
  <c r="K86" s="1"/>
  <c r="L86" s="1"/>
  <c r="M86" s="1"/>
</calcChain>
</file>

<file path=xl/comments1.xml><?xml version="1.0" encoding="utf-8"?>
<comments xmlns="http://schemas.openxmlformats.org/spreadsheetml/2006/main">
  <authors>
    <author>Secretaria Servicios</author>
  </authors>
  <commentList>
    <comment ref="B12" authorId="0">
      <text>
        <r>
          <rPr>
            <sz val="9"/>
            <color indexed="81"/>
            <rFont val="Tahoma"/>
            <family val="2"/>
          </rPr>
          <t>Número que corresponde al RUBRO / ITEM. En el caso del Rubro o Subrubro no debe tener ni UN. ni CANT.</t>
        </r>
      </text>
    </comment>
  </commentList>
</comments>
</file>

<file path=xl/comments2.xml><?xml version="1.0" encoding="utf-8"?>
<comments xmlns="http://schemas.openxmlformats.org/spreadsheetml/2006/main">
  <authors>
    <author>Gustavo</author>
  </authors>
  <commentList>
    <comment ref="G4" authorId="0">
      <text>
        <r>
          <rPr>
            <b/>
            <sz val="9"/>
            <color indexed="81"/>
            <rFont val="Tahoma"/>
            <family val="2"/>
          </rPr>
          <t>Colocar la fecha a la que pertenecen los precios de la oferta.</t>
        </r>
      </text>
    </comment>
  </commentList>
</comments>
</file>

<file path=xl/comments3.xml><?xml version="1.0" encoding="utf-8"?>
<comments xmlns="http://schemas.openxmlformats.org/spreadsheetml/2006/main">
  <authors>
    <author>Gustavo</author>
  </authors>
  <commentList>
    <comment ref="E5" authorId="0">
      <text>
        <r>
          <rPr>
            <sz val="9"/>
            <color indexed="81"/>
            <rFont val="Tahoma"/>
            <family val="2"/>
          </rPr>
          <t xml:space="preserve">Se recomienda no cambiar esta fórmula para que la compatibilidad de los insumos sea más fácil de trabajar.
</t>
        </r>
      </text>
    </comment>
    <comment ref="E11" authorId="0">
      <text>
        <r>
          <rPr>
            <sz val="9"/>
            <color indexed="81"/>
            <rFont val="Tahoma"/>
            <family val="2"/>
          </rPr>
          <t>En caso de agregar filas tener en cuenta copiar la fórmula a la fila agregada</t>
        </r>
      </text>
    </comment>
  </commentList>
</comments>
</file>

<file path=xl/sharedStrings.xml><?xml version="1.0" encoding="utf-8"?>
<sst xmlns="http://schemas.openxmlformats.org/spreadsheetml/2006/main" count="4289" uniqueCount="1397">
  <si>
    <t>DESIGNACION</t>
  </si>
  <si>
    <t>UN.</t>
  </si>
  <si>
    <t>CANT.</t>
  </si>
  <si>
    <t>UNITARIO</t>
  </si>
  <si>
    <t xml:space="preserve"> </t>
  </si>
  <si>
    <t>gl</t>
  </si>
  <si>
    <t>m3</t>
  </si>
  <si>
    <t>m2</t>
  </si>
  <si>
    <t>HORMIGONES SIMPLES</t>
  </si>
  <si>
    <t>REVESTIMIENTOS</t>
  </si>
  <si>
    <t xml:space="preserve">TOTAL </t>
  </si>
  <si>
    <t xml:space="preserve">COMITENTE : </t>
  </si>
  <si>
    <t>OBRA :</t>
  </si>
  <si>
    <t xml:space="preserve">EMPRESA CONSTRUCTORA:  </t>
  </si>
  <si>
    <t>SUB TOTAL ( 4 )</t>
  </si>
  <si>
    <t>SUB TOTAL ( 1 )</t>
  </si>
  <si>
    <t>COSTOS</t>
  </si>
  <si>
    <t>TOTAL DEL ITEM</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</si>
  <si>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</si>
  <si>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</si>
  <si>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</si>
  <si>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</si>
  <si>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</si>
  <si>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</si>
  <si>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</si>
  <si>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</si>
  <si>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</si>
  <si>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</si>
  <si>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</si>
  <si>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</si>
  <si>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</si>
  <si>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</si>
  <si>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</si>
  <si>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</si>
  <si>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</si>
  <si>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</si>
  <si>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</si>
  <si>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</si>
  <si>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</si>
  <si>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</si>
  <si>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</si>
  <si>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</si>
  <si>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</si>
  <si>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</si>
  <si>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</si>
  <si>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</si>
  <si>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</si>
  <si>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</si>
  <si>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</si>
  <si>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</si>
  <si>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</si>
  <si>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</si>
  <si>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</si>
  <si>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</si>
  <si>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</si>
  <si>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</si>
  <si>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</si>
  <si>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</si>
  <si>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</si>
  <si>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</si>
  <si>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</si>
  <si>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</si>
  <si>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</si>
  <si>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</si>
  <si>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</si>
  <si>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</si>
  <si>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</si>
  <si>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</si>
  <si>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</si>
  <si>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</si>
  <si>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</si>
  <si>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</si>
  <si>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</si>
  <si>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</si>
  <si>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</si>
  <si>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</si>
  <si>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</si>
  <si>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</si>
  <si>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</si>
  <si>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</si>
  <si>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</si>
  <si>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</si>
  <si>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</si>
  <si>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</si>
  <si>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</si>
  <si>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</si>
  <si>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</si>
  <si>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</si>
  <si>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</si>
  <si>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</si>
  <si>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</si>
  <si>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</si>
  <si>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</si>
  <si>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</si>
  <si>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</si>
  <si>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</si>
  <si>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</si>
  <si>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</si>
  <si>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</si>
  <si>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</si>
  <si>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</si>
  <si>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</si>
  <si>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</si>
  <si>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</si>
  <si>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</si>
  <si>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</si>
  <si>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</si>
  <si>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</si>
  <si>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</si>
  <si>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</si>
  <si>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</si>
  <si>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</si>
  <si>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</si>
  <si>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</si>
  <si>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</si>
  <si>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</si>
  <si>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</si>
  <si>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</si>
  <si>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</si>
  <si>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</si>
  <si>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</si>
  <si>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</si>
  <si>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</si>
  <si>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</si>
  <si>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</si>
  <si>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</si>
  <si>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</si>
  <si>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</si>
  <si>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</si>
  <si>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</si>
  <si>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</si>
  <si>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</si>
  <si>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</si>
  <si>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</si>
  <si>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</si>
  <si>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</si>
  <si>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</si>
  <si>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</si>
  <si>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</si>
  <si>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</si>
  <si>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</si>
  <si>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</si>
  <si>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</si>
  <si>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</si>
  <si>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</si>
  <si>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</si>
  <si>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</si>
  <si>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</si>
  <si>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</si>
  <si>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</si>
  <si>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</si>
  <si>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</si>
  <si>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</si>
  <si>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</si>
  <si>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</si>
  <si>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</si>
  <si>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</si>
  <si>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</si>
  <si>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</si>
  <si>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</si>
  <si>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</si>
  <si>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</si>
  <si>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</si>
  <si>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</si>
  <si>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</si>
  <si>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</si>
  <si>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</si>
  <si>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</si>
  <si>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</si>
  <si>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</si>
  <si>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</si>
  <si>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</si>
  <si>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</si>
  <si>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</si>
  <si>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</si>
  <si>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</si>
  <si>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</si>
  <si>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</si>
  <si>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</si>
  <si>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</si>
  <si>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</si>
  <si>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</si>
  <si>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</si>
  <si>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</si>
  <si>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</si>
  <si>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</si>
  <si>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</si>
  <si>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</si>
  <si>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</si>
  <si>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</si>
  <si>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</si>
  <si>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</si>
  <si>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</si>
  <si>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</si>
  <si>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</si>
  <si>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</si>
  <si>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</si>
  <si>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</si>
  <si>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</si>
  <si>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</si>
  <si>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</si>
  <si>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</si>
  <si>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</si>
  <si>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</si>
  <si>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</si>
  <si>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</si>
  <si>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</si>
  <si>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</si>
  <si>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</si>
  <si>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</si>
  <si>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</si>
  <si>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</si>
  <si>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</si>
  <si>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</si>
  <si>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</si>
  <si>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</si>
  <si>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</si>
  <si>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</si>
  <si>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</si>
  <si>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</si>
  <si>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</si>
  <si>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</si>
  <si>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</si>
  <si>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</si>
  <si>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</si>
  <si>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</si>
  <si>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</si>
  <si>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</si>
  <si>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</si>
  <si>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</si>
  <si>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</si>
  <si>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</si>
  <si>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</si>
  <si>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</si>
  <si>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</si>
  <si>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</si>
  <si>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</si>
  <si>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</si>
  <si>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</si>
  <si>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</si>
  <si>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</si>
  <si>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</si>
  <si>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</si>
  <si>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</si>
  <si>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</si>
  <si>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</si>
  <si>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</si>
  <si>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</si>
  <si>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</si>
  <si>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</si>
  <si>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</si>
  <si>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</si>
  <si>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</si>
  <si>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</si>
  <si>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</si>
  <si>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</si>
  <si>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</si>
  <si>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</si>
  <si>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</si>
  <si>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</si>
  <si>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</si>
  <si>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</si>
  <si>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</si>
  <si>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</si>
  <si>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</si>
  <si>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</si>
  <si>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</si>
  <si>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</si>
  <si>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</si>
  <si>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</si>
  <si>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</si>
  <si>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</si>
  <si>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</si>
  <si>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</si>
  <si>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</si>
  <si>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</si>
  <si>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</si>
  <si>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</si>
  <si>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</si>
  <si>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</si>
  <si>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</si>
  <si>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</si>
  <si>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</si>
  <si>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</si>
  <si>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</si>
  <si>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</si>
  <si>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</si>
  <si>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</si>
  <si>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</si>
  <si>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</si>
  <si>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</si>
  <si>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</si>
  <si>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</si>
  <si>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</si>
  <si>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</si>
  <si>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</si>
  <si>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</si>
  <si>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</si>
  <si>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</si>
  <si>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</si>
  <si>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</si>
  <si>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</si>
  <si>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</si>
  <si>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</si>
  <si>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</si>
  <si>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</si>
  <si>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</si>
  <si>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</si>
  <si>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</si>
  <si>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</si>
  <si>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</si>
  <si>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</si>
  <si>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</si>
  <si>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</si>
  <si>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</si>
  <si>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</si>
  <si>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</si>
  <si>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</si>
  <si>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</si>
  <si>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</si>
  <si>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</si>
  <si>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</si>
  <si>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</si>
  <si>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</si>
  <si>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</si>
  <si>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</si>
  <si>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</si>
  <si>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</si>
  <si>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</si>
  <si>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</si>
  <si>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</si>
  <si>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</si>
  <si>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</si>
  <si>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</si>
  <si>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</si>
  <si>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</si>
  <si>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</si>
  <si>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</si>
  <si>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</si>
  <si>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</si>
  <si>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</si>
  <si>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</si>
  <si>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</si>
  <si>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</si>
  <si>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</si>
  <si>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</si>
  <si>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</si>
  <si>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</si>
  <si>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</si>
  <si>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</si>
  <si>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</si>
  <si>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</si>
  <si>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</si>
  <si>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</si>
  <si>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</si>
  <si>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</si>
  <si>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</si>
  <si>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</si>
  <si>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</si>
  <si>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</si>
  <si>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</si>
  <si>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</si>
  <si>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</si>
  <si>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</si>
  <si>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</si>
  <si>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</si>
  <si>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</si>
  <si>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</si>
  <si>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</si>
  <si>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</si>
  <si>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</si>
  <si>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</si>
  <si>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</si>
  <si>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</si>
  <si>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</si>
  <si>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</si>
  <si>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</si>
  <si>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</si>
  <si>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</si>
  <si>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</si>
  <si>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</si>
  <si>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</si>
  <si>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</si>
  <si>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</si>
  <si>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</si>
  <si>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</si>
  <si>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</si>
  <si>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</si>
  <si>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</si>
  <si>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</si>
  <si>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</si>
  <si>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</si>
  <si>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</si>
  <si>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</si>
  <si>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</si>
  <si>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</si>
  <si>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</si>
  <si>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</si>
  <si>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</si>
  <si>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</si>
  <si>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</si>
  <si>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</si>
  <si>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</si>
  <si>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</si>
  <si>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</si>
  <si>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</si>
  <si>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</si>
  <si>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</si>
  <si>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</si>
  <si>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</si>
  <si>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</si>
  <si>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</si>
  <si>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</si>
  <si>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</si>
  <si>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</si>
  <si>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</si>
  <si>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</si>
  <si>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</si>
  <si>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</si>
  <si>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</si>
  <si>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</si>
  <si>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</si>
  <si>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</si>
  <si>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</si>
  <si>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</si>
  <si>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</si>
  <si>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</si>
  <si>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</si>
  <si>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</si>
  <si>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</si>
  <si>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</si>
  <si>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</si>
  <si>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</si>
  <si>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</si>
  <si>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</si>
  <si>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</si>
  <si>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</si>
  <si>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</si>
  <si>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</si>
  <si>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</si>
  <si>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</si>
  <si>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</si>
  <si>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</si>
  <si>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</si>
  <si>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</si>
  <si>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</si>
  <si>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</si>
  <si>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</si>
  <si>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</si>
  <si>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</si>
  <si>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</si>
  <si>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</si>
  <si>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</si>
  <si>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</si>
  <si>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</si>
  <si>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</si>
  <si>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</si>
  <si>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</si>
  <si>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</si>
  <si>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</si>
  <si>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</si>
  <si>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</si>
  <si>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</si>
  <si>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</si>
  <si>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</si>
  <si>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</si>
  <si>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</si>
  <si>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</si>
  <si>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</si>
  <si>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</si>
  <si>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</si>
  <si>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</si>
  <si>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</si>
  <si>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</si>
  <si>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</si>
  <si>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</si>
  <si>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</si>
  <si>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</si>
  <si>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</si>
  <si>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</si>
  <si>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</si>
  <si>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</si>
  <si>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</si>
  <si>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</si>
  <si>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</si>
  <si>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</si>
  <si>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</si>
  <si>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</si>
  <si>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</si>
  <si>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</si>
  <si>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</si>
  <si>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</si>
  <si>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</si>
  <si>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</si>
  <si>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</si>
  <si>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</si>
  <si>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</si>
  <si>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</si>
  <si>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</si>
  <si>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</si>
  <si>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</si>
  <si>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</si>
  <si>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</si>
  <si>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</si>
  <si>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</si>
  <si>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</si>
  <si>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</si>
  <si>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</si>
  <si>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</si>
  <si>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</si>
  <si>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</si>
  <si>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</si>
  <si>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</si>
  <si>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</si>
  <si>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</si>
  <si>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</si>
  <si>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</si>
  <si>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</si>
  <si>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</si>
  <si>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</si>
  <si>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</si>
  <si>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</si>
  <si>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</si>
  <si>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</si>
  <si>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</si>
  <si>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</si>
  <si>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</si>
  <si>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</si>
  <si>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</si>
  <si>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</si>
  <si>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</si>
  <si>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</si>
  <si>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</si>
  <si>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</si>
  <si>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</si>
  <si>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</si>
  <si>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</si>
  <si>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</si>
  <si>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</si>
  <si>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</si>
  <si>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</si>
  <si>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</si>
  <si>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</si>
  <si>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</si>
  <si>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</si>
  <si>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</si>
  <si>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</si>
  <si>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</si>
  <si>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</si>
  <si>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</si>
  <si>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</si>
  <si>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</si>
  <si>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</si>
  <si>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</si>
  <si>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</si>
  <si>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</si>
  <si>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</si>
  <si>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</si>
  <si>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</si>
  <si>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</si>
  <si>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</si>
  <si>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</si>
  <si>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</si>
  <si>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</si>
  <si>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</si>
  <si>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</si>
  <si>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</si>
  <si>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</si>
  <si>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</si>
  <si>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</si>
  <si>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</si>
  <si>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</si>
  <si>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</si>
  <si>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</si>
  <si>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</si>
  <si>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</si>
  <si>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</si>
  <si>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</si>
  <si>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</si>
  <si>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</si>
  <si>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</si>
  <si>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</si>
  <si>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</si>
  <si>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</si>
  <si>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</si>
  <si>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</si>
  <si>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</si>
  <si>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</si>
  <si>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</si>
  <si>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</si>
  <si>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</si>
  <si>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</si>
  <si>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</si>
  <si>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</si>
  <si>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</si>
  <si>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</si>
  <si>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</si>
  <si>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</si>
  <si>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</si>
  <si>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</si>
  <si>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</si>
  <si>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</si>
  <si>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</si>
  <si>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</si>
  <si>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</si>
  <si>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</si>
  <si>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</si>
  <si>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</si>
  <si>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</si>
  <si>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</si>
  <si>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</si>
  <si>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</si>
  <si>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</si>
  <si>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</si>
  <si>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</si>
  <si>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</si>
  <si>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</si>
  <si>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</si>
  <si>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</si>
  <si>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</si>
  <si>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</si>
  <si>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</si>
  <si>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</si>
  <si>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</si>
  <si>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</si>
  <si>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</si>
  <si>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</si>
  <si>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</si>
  <si>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</si>
  <si>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</si>
  <si>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</si>
  <si>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</si>
  <si>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</si>
  <si>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</si>
  <si>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</si>
  <si>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</si>
  <si>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</si>
  <si>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</si>
  <si>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</si>
  <si>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</si>
  <si>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</si>
  <si>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</si>
  <si>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</si>
  <si>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</si>
  <si>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</si>
  <si>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</si>
  <si>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</si>
  <si>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</si>
  <si>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</si>
  <si>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</si>
  <si>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</si>
  <si>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</si>
  <si>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</si>
  <si>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</si>
  <si>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</si>
  <si>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</si>
  <si>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</si>
  <si>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</si>
  <si>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</si>
  <si>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</si>
  <si>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</si>
  <si>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</si>
  <si>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</si>
  <si>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</si>
  <si>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</si>
  <si>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</si>
  <si>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</si>
  <si>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</si>
  <si>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</si>
  <si>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</si>
  <si>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</si>
  <si>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</si>
  <si>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</si>
  <si>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</si>
  <si>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</si>
  <si>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</si>
  <si>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</si>
  <si>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</si>
  <si>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</si>
  <si>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</si>
  <si>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</si>
  <si>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</si>
  <si>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</si>
  <si>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</si>
  <si>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</si>
  <si>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</si>
  <si>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</si>
  <si>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</si>
  <si>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</si>
  <si>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</si>
  <si>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</si>
  <si>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</si>
  <si>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</si>
  <si>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</si>
  <si>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</si>
  <si>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</si>
  <si>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</si>
  <si>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</si>
  <si>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</si>
  <si>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</si>
  <si>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</si>
  <si>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</si>
  <si>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</si>
  <si>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</si>
  <si>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</si>
  <si>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</si>
  <si>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</si>
  <si>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</si>
  <si>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</si>
  <si>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</si>
  <si>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</si>
  <si>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</si>
  <si>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</si>
  <si>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</si>
  <si>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</si>
  <si>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</si>
  <si>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</si>
  <si>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</si>
  <si>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</si>
  <si>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</si>
  <si>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</si>
  <si>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</si>
  <si>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</si>
  <si>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</si>
  <si>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</si>
  <si>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</si>
  <si>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</si>
  <si>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</si>
  <si>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</si>
  <si>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</si>
  <si>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</si>
  <si>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</si>
  <si>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</si>
  <si>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</si>
  <si>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</si>
  <si>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</si>
  <si>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</si>
  <si>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</si>
  <si>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CÓDIGO RUBRO - ÍTEM</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</si>
  <si>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</si>
  <si>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</si>
  <si>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</si>
  <si>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</si>
  <si>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</si>
  <si>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</si>
  <si>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</si>
  <si>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</si>
  <si>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</si>
  <si>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</si>
  <si>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</si>
  <si>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</si>
  <si>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</si>
  <si>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</si>
  <si>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</si>
  <si>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</si>
  <si>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</si>
  <si>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</si>
  <si>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</si>
  <si>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</si>
  <si>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</si>
  <si>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</si>
  <si>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</si>
  <si>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</si>
  <si>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</si>
  <si>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</si>
  <si>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</si>
  <si>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</si>
  <si>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</si>
  <si>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</si>
  <si>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</si>
  <si>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</si>
  <si>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</si>
  <si>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</si>
  <si>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</si>
  <si>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</si>
  <si>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</si>
  <si>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</si>
  <si>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</si>
  <si>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</si>
  <si>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</si>
  <si>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</si>
  <si>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</si>
  <si>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</si>
  <si>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</si>
  <si>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</si>
  <si>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</si>
  <si>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</si>
  <si>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</si>
  <si>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</si>
  <si>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</si>
  <si>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</si>
  <si>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</si>
  <si>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</si>
  <si>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</si>
  <si>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</si>
  <si>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</si>
  <si>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</si>
  <si>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</si>
  <si>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</si>
  <si>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</si>
  <si>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</si>
  <si>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</si>
  <si>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</si>
  <si>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</si>
  <si>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</si>
  <si>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</si>
  <si>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</si>
  <si>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</si>
  <si>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</si>
  <si>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</si>
  <si>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</si>
  <si>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</si>
  <si>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</si>
  <si>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</si>
  <si>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</si>
  <si>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</si>
  <si>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</si>
  <si>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</si>
  <si>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</si>
  <si>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</si>
  <si>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</si>
  <si>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</si>
  <si>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</si>
  <si>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</si>
  <si>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</si>
  <si>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</si>
  <si>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</si>
  <si>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</si>
  <si>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</si>
  <si>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</si>
  <si>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</si>
  <si>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</si>
  <si>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</si>
  <si>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</si>
  <si>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</si>
  <si>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</si>
  <si>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</si>
  <si>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</si>
  <si>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</si>
  <si>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</si>
  <si>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</si>
  <si>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</si>
  <si>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</si>
  <si>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</si>
  <si>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</si>
  <si>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</si>
  <si>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</si>
  <si>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</si>
  <si>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</si>
  <si>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</si>
  <si>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</si>
  <si>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</si>
  <si>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</si>
  <si>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</si>
  <si>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</si>
  <si>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</si>
  <si>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</si>
  <si>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</si>
  <si>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</si>
  <si>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</si>
  <si>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</si>
  <si>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</si>
  <si>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</si>
  <si>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</si>
  <si>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</si>
  <si>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</si>
  <si>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</si>
  <si>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</si>
  <si>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</si>
  <si>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</si>
  <si>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</si>
  <si>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</si>
  <si>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</si>
  <si>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</si>
  <si>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</si>
  <si>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</si>
  <si>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</si>
  <si>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</si>
  <si>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</si>
  <si>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</si>
  <si>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</si>
  <si>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</si>
  <si>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</si>
  <si>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</si>
  <si>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</si>
  <si>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</si>
  <si>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</si>
  <si>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</si>
  <si>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</si>
  <si>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</si>
  <si>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</si>
  <si>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</si>
  <si>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</si>
  <si>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</si>
  <si>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</si>
  <si>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</si>
  <si>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</si>
  <si>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</si>
  <si>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</si>
  <si>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</si>
  <si>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</si>
  <si>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</si>
  <si>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</si>
  <si>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</si>
  <si>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</si>
  <si>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</si>
  <si>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</si>
  <si>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</si>
  <si>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</si>
  <si>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</si>
  <si>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</si>
  <si>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</si>
  <si>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</si>
  <si>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</si>
  <si>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</si>
  <si>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</si>
  <si>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</si>
  <si>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</si>
  <si>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</si>
  <si>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</si>
  <si>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</si>
  <si>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</si>
  <si>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</si>
  <si>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</si>
  <si>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</si>
  <si>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</si>
  <si>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</si>
  <si>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</si>
  <si>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</si>
  <si>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</si>
  <si>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</si>
  <si>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</si>
  <si>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</si>
  <si>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</si>
  <si>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</si>
  <si>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</si>
  <si>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</si>
  <si>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</si>
  <si>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</si>
  <si>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</si>
  <si>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</si>
  <si>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</si>
  <si>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</si>
  <si>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</si>
  <si>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</si>
  <si>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</si>
  <si>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</si>
  <si>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</si>
  <si>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</si>
  <si>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</si>
  <si>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</si>
  <si>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</si>
  <si>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</si>
  <si>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</si>
  <si>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</si>
  <si>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</si>
  <si>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</si>
  <si>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</si>
  <si>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</si>
  <si>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</si>
  <si>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</si>
  <si>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</si>
  <si>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</si>
  <si>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</si>
  <si>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</si>
  <si>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</si>
  <si>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</si>
  <si>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</si>
  <si>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</si>
  <si>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</si>
  <si>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</si>
  <si>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</si>
  <si>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</si>
  <si>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</si>
  <si>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</si>
  <si>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</si>
  <si>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</si>
  <si>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</si>
  <si>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</si>
  <si>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</si>
  <si>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</si>
  <si>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</si>
  <si>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</si>
  <si>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</si>
  <si>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</si>
  <si>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</si>
  <si>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</si>
  <si>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</si>
  <si>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</si>
  <si>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</si>
  <si>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</si>
  <si>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</si>
  <si>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</si>
  <si>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</si>
  <si>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</si>
  <si>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</si>
  <si>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</si>
  <si>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</si>
  <si>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</si>
  <si>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</si>
  <si>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</si>
  <si>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</si>
  <si>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</si>
  <si>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</si>
  <si>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</si>
  <si>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</si>
  <si>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</si>
  <si>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</si>
  <si>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</si>
  <si>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</si>
  <si>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</si>
  <si>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</si>
  <si>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</si>
  <si>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</si>
  <si>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</si>
  <si>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</si>
  <si>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</si>
  <si>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</si>
  <si>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</si>
  <si>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</si>
  <si>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</si>
  <si>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</si>
  <si>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</si>
  <si>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</si>
  <si>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</si>
  <si>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</si>
  <si>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</si>
  <si>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</si>
  <si>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</si>
  <si>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</si>
  <si>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</si>
  <si>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</si>
  <si>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</si>
  <si>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</si>
  <si>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</si>
  <si>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</si>
  <si>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</si>
  <si>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</si>
  <si>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</si>
  <si>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</si>
  <si>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</si>
  <si>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</si>
  <si>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</si>
  <si>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</si>
  <si>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</si>
  <si>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</si>
  <si>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</si>
  <si>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</si>
  <si>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</si>
  <si>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</si>
  <si>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</si>
  <si>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</si>
  <si>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</si>
  <si>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</si>
  <si>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</si>
  <si>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</si>
  <si>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</si>
  <si>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</si>
  <si>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</si>
  <si>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</si>
  <si>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</si>
  <si>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</si>
  <si>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</si>
  <si>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</si>
  <si>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</si>
  <si>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</si>
  <si>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</si>
  <si>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</si>
  <si>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</si>
  <si>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</si>
  <si>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</si>
  <si>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</si>
  <si>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</si>
  <si>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</si>
  <si>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</si>
  <si>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</si>
  <si>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</si>
  <si>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</si>
  <si>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</si>
  <si>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</si>
  <si>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</si>
  <si>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</si>
  <si>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</si>
  <si>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</si>
  <si>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</si>
  <si>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</si>
  <si>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</si>
  <si>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</si>
  <si>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</si>
  <si>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</si>
  <si>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</si>
  <si>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</si>
  <si>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</si>
  <si>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</si>
  <si>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</si>
  <si>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</si>
  <si>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</si>
  <si>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</si>
  <si>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</si>
  <si>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</si>
  <si>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</si>
  <si>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</si>
  <si>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</si>
  <si>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</si>
  <si>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</si>
  <si>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</si>
  <si>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</si>
  <si>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</si>
  <si>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</si>
  <si>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</si>
  <si>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</si>
  <si>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</si>
  <si>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</si>
  <si>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</si>
  <si>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</si>
  <si>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</si>
  <si>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</si>
  <si>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</si>
  <si>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</si>
  <si>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</si>
  <si>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</si>
  <si>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</si>
  <si>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</si>
  <si>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</si>
  <si>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</si>
  <si>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</si>
  <si>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t>
  </si>
  <si>
    <t>ANTICIPO FINANCIERO/ACOPIO:</t>
  </si>
  <si>
    <t>RUBRO ITEM</t>
  </si>
  <si>
    <t>1-</t>
  </si>
  <si>
    <t>2-</t>
  </si>
  <si>
    <t>3-</t>
  </si>
  <si>
    <t>4-</t>
  </si>
  <si>
    <t>5-</t>
  </si>
  <si>
    <t>6-</t>
  </si>
  <si>
    <t>DESIGNACIÓN ITEM
SIN CODIFICACIÓN</t>
  </si>
  <si>
    <t>CODIGO</t>
  </si>
  <si>
    <t>DESCRIPCION</t>
  </si>
  <si>
    <t>PRECIO SIN IVA</t>
  </si>
  <si>
    <t>LISTADO DE INSUMOS - MANO DE OBRA, MATERIALES Y EQUIPOS - PARA LA OBRA</t>
  </si>
  <si>
    <t>DEP-EQ</t>
  </si>
  <si>
    <t>TABLA DE ÍTEMS</t>
  </si>
  <si>
    <t>INGRESOS BRUTOS Y LOTE HOGAR</t>
  </si>
  <si>
    <t>BENEFICIO</t>
  </si>
  <si>
    <t>GASTOS GENERALES</t>
  </si>
  <si>
    <t>PRECIO TOTAL DEL ITEM</t>
  </si>
  <si>
    <t>Anticipo Financiero</t>
  </si>
  <si>
    <t>DATOS A COMPLETAR POR LA REPARTICIÓN</t>
  </si>
  <si>
    <t>DATOS A COMPLETAR POR EL OFERENTE</t>
  </si>
  <si>
    <t>DENOMINACIÓN INSUMO</t>
  </si>
  <si>
    <t>Beneficio</t>
  </si>
  <si>
    <t>I.B.</t>
  </si>
  <si>
    <t>I.V.A.</t>
  </si>
  <si>
    <t>AUXILIARES</t>
  </si>
  <si>
    <t>G.G.</t>
  </si>
  <si>
    <t>Total Gastos Generales de Obra</t>
  </si>
  <si>
    <t>UN. SIN CODIFICACIÓN</t>
  </si>
  <si>
    <t>INSTITUTO PROVINCIAL DE LA VIVIENDA</t>
  </si>
  <si>
    <t>CANTIDAD VIVIENDAS</t>
  </si>
  <si>
    <t>A</t>
  </si>
  <si>
    <t>INFRAESTRUCTURA - URBANIZACIÓN - DOCUMENTACIÓN FINAL DE OBRA</t>
  </si>
  <si>
    <t>B</t>
  </si>
  <si>
    <t>MONTO TOTAL DE OBRA</t>
  </si>
  <si>
    <t>DATOS PROTOTIPO P1</t>
  </si>
  <si>
    <t>PROTOTIPO:</t>
  </si>
  <si>
    <t>CANTIDAD VIVIENDAS:</t>
  </si>
  <si>
    <t>PROTOTIPO 1</t>
  </si>
  <si>
    <t>IMPUESTO AL VALOR AGREGADO VIVIENDA</t>
  </si>
  <si>
    <t>IMPUESTO AL VALOR AGREGADO INFRAESTRUCTURA</t>
  </si>
  <si>
    <t>COEFICIENTE DE PASO VIVIENDA</t>
  </si>
  <si>
    <t>COEFICIENTE DE PASO INFRAESTRUCTURA</t>
  </si>
  <si>
    <t>DATOS PROTOTIPO P2</t>
  </si>
  <si>
    <t>DATOS URBANIZACIÓN - NEXO - DOCUMENTACIÓN FINAL DE OBRA</t>
  </si>
  <si>
    <t>PLAN DE TRABAJO</t>
  </si>
  <si>
    <t>AVANCE PORCENTUAL OBRA</t>
  </si>
  <si>
    <t>CURVA DE INVERSIÓN</t>
  </si>
  <si>
    <t>AVANCE MONETARIO OBRA</t>
  </si>
  <si>
    <t>MANO DE OBRA</t>
  </si>
  <si>
    <t>EQUIPOS</t>
  </si>
  <si>
    <t>MATERIALES</t>
  </si>
  <si>
    <t>UNIDAD</t>
  </si>
  <si>
    <t>M 17</t>
  </si>
  <si>
    <t>VIVIENDA</t>
  </si>
  <si>
    <t>Preparacion y replanteo</t>
  </si>
  <si>
    <t>Hormigón de limpieza (aislacion contra salitre)</t>
  </si>
  <si>
    <t>Platea de Fundacion ( e=20 cm)</t>
  </si>
  <si>
    <t>Columnas de encadenado, enmarcado y de carga</t>
  </si>
  <si>
    <t>Vigas de encadenado superior,dintel y carga</t>
  </si>
  <si>
    <t>Base de Tanque de Reserva</t>
  </si>
  <si>
    <t>Carpeta Bajo Ceramico e=4cm</t>
  </si>
  <si>
    <t>Aislaciones - Capa aisladora horizontal y vertical</t>
  </si>
  <si>
    <t>Mamposteria Ladrillo cerámico macizo e = 0,10 m</t>
  </si>
  <si>
    <t>Techo de Madera (rollizo Ø 16cm, machimbre 3/4", pintura asfaltica, polietileno de 200 micrones, barniz protector insecticida )</t>
  </si>
  <si>
    <t xml:space="preserve"> Cubierta de Techo Aislacion Termica e Hidraulica</t>
  </si>
  <si>
    <t>Piso baldosa cerámica incluido umbrales</t>
  </si>
  <si>
    <t>Zócalo cerámico</t>
  </si>
  <si>
    <t>Carpinterias metálica, aluminio y madera</t>
  </si>
  <si>
    <t>Jaharro b/ revestimiento ceramico</t>
  </si>
  <si>
    <t>Jaharro y enlucido interior a la cal</t>
  </si>
  <si>
    <t>Salpicado Plastico Incluido Jaharro</t>
  </si>
  <si>
    <t>Mesadas, campana y ventilaciones (incluida mesada exterior)</t>
  </si>
  <si>
    <t>Esmalte sintético sobre carpintería metalica</t>
  </si>
  <si>
    <t>Pintura en cielorrasos</t>
  </si>
  <si>
    <t>Provision y colocacion de vidrios 3mm</t>
  </si>
  <si>
    <t>Provision y colocacion de vidrios 4mm</t>
  </si>
  <si>
    <t xml:space="preserve">Pergolas Frente y Fondo </t>
  </si>
  <si>
    <t>Veredas Veredin perimetral y vereda de acceso con proteccion contra salitre</t>
  </si>
  <si>
    <t>Contrapiso armado con proteccion contra salitre</t>
  </si>
  <si>
    <t>Instalación sanitaria (incl. Base, distrib. AF-AC, artefactos, bidet y griferia)</t>
  </si>
  <si>
    <t>Calefon Solar- Termosifonico - Captador por tubo de vacio</t>
  </si>
  <si>
    <t>Instalación de gas (Incl. Cocina 4 hornallas c/horno)</t>
  </si>
  <si>
    <t>Instalación de gas - Gabinete para tubos</t>
  </si>
  <si>
    <t>Instalación eléctrica (incl.pilastra,proc.cañerias p/2AA,y preveer espacios en tablero gral. p/llaves termomagneticas corresp. Portalamparas 3 cuerpos)</t>
  </si>
  <si>
    <t>Terminación y limpieza</t>
  </si>
  <si>
    <t>u</t>
  </si>
  <si>
    <t>Excavación no clasificada</t>
  </si>
  <si>
    <t>Arbolado público</t>
  </si>
  <si>
    <t>Terraplen bajo Vivienda</t>
  </si>
  <si>
    <t>Alumbrado Público</t>
  </si>
  <si>
    <t>M1 17</t>
  </si>
  <si>
    <t>Mamposteria Armada  2Ø6 c/50  c/gancho Ø6 c/20</t>
  </si>
  <si>
    <t>ELECTRICIDAD</t>
  </si>
  <si>
    <t>ALUMBRADO PUBLICO</t>
  </si>
  <si>
    <t>Cemento portland</t>
  </si>
  <si>
    <t>Pedraplen bajo vivienda</t>
  </si>
  <si>
    <t>Relleno de Frente de Lote</t>
  </si>
  <si>
    <t>RED CLOACA</t>
  </si>
  <si>
    <t>URBANIZACION</t>
  </si>
  <si>
    <t>35-1</t>
  </si>
  <si>
    <t>MONTO TERRENO</t>
  </si>
  <si>
    <t>02/2018</t>
  </si>
  <si>
    <t>Salpicado Plástico Incluido Jaharro</t>
  </si>
  <si>
    <t>Cubierta de Techo Aislación Térmica e Hidráulica</t>
  </si>
  <si>
    <t>Carpeta Bajo Cerámico e=4cm</t>
  </si>
  <si>
    <t>Preparación del terreno y replanteo</t>
  </si>
  <si>
    <t>Hormigón de limpieza (aislación contra salitre)</t>
  </si>
  <si>
    <t>Platea de Fundación ( e=20 cm)</t>
  </si>
  <si>
    <t>Piso baldosa cerámica (incluido umbrales)</t>
  </si>
  <si>
    <t>Carpinterías metálica, aluminio y madera</t>
  </si>
  <si>
    <t>Jaharro b/ revestimiento cerámico</t>
  </si>
  <si>
    <t xml:space="preserve">Pérgolas Frente y Fondo </t>
  </si>
  <si>
    <t>Contrapiso armado (con protección contra el salitr)</t>
  </si>
  <si>
    <t>Veredas, veredín perimetral y vereda de acceso (con protección contra salitre)</t>
  </si>
  <si>
    <t>Terminación y limpieza de obra</t>
  </si>
  <si>
    <t>Instalación sanitaria (incl. clocas, distrib. AF-AC, artefactos y griferia)</t>
  </si>
  <si>
    <t>Ejecución de base (0,25)</t>
  </si>
  <si>
    <t>Vértices de lotes</t>
  </si>
  <si>
    <t>Limpieza de terreno, demolición y  erradicación de árboles</t>
  </si>
  <si>
    <t>Ejecución de cuneta en tierra</t>
  </si>
  <si>
    <t>Ejecución de veredas municipales</t>
  </si>
  <si>
    <t>Construcción de pasante vehicular SJ320</t>
  </si>
  <si>
    <t>Puentes peatonales</t>
  </si>
  <si>
    <t>Indicadores de calles</t>
  </si>
  <si>
    <t>Puentes de acceso vehicular</t>
  </si>
  <si>
    <t>Pedraplen bajo vereda</t>
  </si>
  <si>
    <t>Ejecución de cuneta impermeabilizada y obra de toma</t>
  </si>
  <si>
    <t>VIVIENDAS</t>
  </si>
  <si>
    <t>Red externa de gas (conexión tramo corresp. a calle proy. 1)</t>
  </si>
  <si>
    <t>Conexiones domiciliarias agua potable</t>
  </si>
  <si>
    <t>Extracción de postes de iluminación - cantidad 11</t>
  </si>
  <si>
    <t>Espacios verdes</t>
  </si>
  <si>
    <t>Iluminación E. V.</t>
  </si>
  <si>
    <t>Conexiones domiciliarias de gas natural</t>
  </si>
  <si>
    <r>
      <t xml:space="preserve">Conexiones domiciliarias cloacas </t>
    </r>
    <r>
      <rPr>
        <sz val="10"/>
        <rFont val="Calibri"/>
        <family val="2"/>
      </rPr>
      <t>Ø 160 mm.</t>
    </r>
  </si>
  <si>
    <t>Calefón Solar - Termosifónico - Captador por tubo de vacío</t>
  </si>
  <si>
    <t>Documentación final de obra (3% Monto Total de la Obra)</t>
  </si>
  <si>
    <t>Urbanización</t>
  </si>
  <si>
    <t>|</t>
  </si>
  <si>
    <t>MONTO ESCRITURACIÓN</t>
  </si>
  <si>
    <t xml:space="preserve">RESUMEN GENERAL DEL PRESUPUESTO              </t>
  </si>
  <si>
    <t>A- )</t>
  </si>
  <si>
    <t xml:space="preserve"> Viviendas - Prototipo  M 17</t>
  </si>
  <si>
    <t>SUB TOTAL VIVIENDAS</t>
  </si>
  <si>
    <t>B- )</t>
  </si>
  <si>
    <t xml:space="preserve">INFRAESTRUCTURA +  URBANIZACION            </t>
  </si>
  <si>
    <t>Red Agua Potable ( conexiones domiciliarias )</t>
  </si>
  <si>
    <t>Red de Cloaca  ( conexiones domiciliarias )</t>
  </si>
  <si>
    <t>Red de Gas ( conex. domiciliarias + red externa)</t>
  </si>
  <si>
    <t>Alumbrado Público ( extracción de postes + alumbrado)</t>
  </si>
  <si>
    <t>Urbanizacion</t>
  </si>
  <si>
    <t>SUB TOTAL INFRAESTRUCTURA + URBANIZACION</t>
  </si>
  <si>
    <t>C- )</t>
  </si>
  <si>
    <t>DOCUMENTACION FINAL DE OBRA</t>
  </si>
  <si>
    <t>SUB TOTAL DOCUMENTACION FINAL DE OBRA</t>
  </si>
  <si>
    <t>SUBTOTAL COSTOS DIRECTOS</t>
  </si>
  <si>
    <t>Subtotal</t>
  </si>
  <si>
    <t>BENEFICIOS</t>
  </si>
  <si>
    <t>IMPUESTOS</t>
  </si>
  <si>
    <t>I.V.A VIVIENDA</t>
  </si>
  <si>
    <t>INGRESOS BRUTOS VIVIENDA</t>
  </si>
  <si>
    <t>I.V.A INFRAESTRUTURA</t>
  </si>
  <si>
    <t>INGRESOS BRUTOS INFRAESTRUTURA</t>
  </si>
  <si>
    <t>TOTAL OBRAS INFRAEST +URBANIZACION  + DOC CONF OBRA</t>
  </si>
  <si>
    <t xml:space="preserve">TOTAL VIVIENDAS </t>
  </si>
  <si>
    <t>TOTAL GENERAL</t>
  </si>
  <si>
    <t>0</t>
  </si>
  <si>
    <t/>
  </si>
  <si>
    <t>00</t>
  </si>
  <si>
    <t>01</t>
  </si>
  <si>
    <t xml:space="preserve">UNO </t>
  </si>
  <si>
    <t>02</t>
  </si>
  <si>
    <t xml:space="preserve">DOS </t>
  </si>
  <si>
    <t>03</t>
  </si>
  <si>
    <t xml:space="preserve">TRES </t>
  </si>
  <si>
    <t>04</t>
  </si>
  <si>
    <t xml:space="preserve">CUATRO </t>
  </si>
  <si>
    <t>05</t>
  </si>
  <si>
    <t xml:space="preserve">CINCO </t>
  </si>
  <si>
    <t>06</t>
  </si>
  <si>
    <t xml:space="preserve">SEIS </t>
  </si>
  <si>
    <t>07</t>
  </si>
  <si>
    <t xml:space="preserve">SIETE </t>
  </si>
  <si>
    <t>08</t>
  </si>
  <si>
    <t xml:space="preserve">OCHO </t>
  </si>
  <si>
    <t>09</t>
  </si>
  <si>
    <t xml:space="preserve">NUEVE </t>
  </si>
  <si>
    <t>1</t>
  </si>
  <si>
    <t xml:space="preserve">DIEZ </t>
  </si>
  <si>
    <t xml:space="preserve">CIENTO </t>
  </si>
  <si>
    <t xml:space="preserve">UN </t>
  </si>
  <si>
    <t>10</t>
  </si>
  <si>
    <t>11</t>
  </si>
  <si>
    <t xml:space="preserve">ONCE </t>
  </si>
  <si>
    <t>12</t>
  </si>
  <si>
    <t xml:space="preserve">DOCE </t>
  </si>
  <si>
    <t>13</t>
  </si>
  <si>
    <t xml:space="preserve">TRECE </t>
  </si>
  <si>
    <t>14</t>
  </si>
  <si>
    <t xml:space="preserve">CATORCE </t>
  </si>
  <si>
    <t>15</t>
  </si>
  <si>
    <t xml:space="preserve">QUINCE </t>
  </si>
  <si>
    <t xml:space="preserve">CON </t>
  </si>
  <si>
    <t>16</t>
  </si>
  <si>
    <t xml:space="preserve">DIECISEIS </t>
  </si>
  <si>
    <t>17</t>
  </si>
  <si>
    <t xml:space="preserve">DIECISIETE </t>
  </si>
  <si>
    <t>/100.-</t>
  </si>
  <si>
    <t>18</t>
  </si>
  <si>
    <t xml:space="preserve">DIECIOCHO </t>
  </si>
  <si>
    <t>19</t>
  </si>
  <si>
    <t xml:space="preserve">DIECINUEVE </t>
  </si>
  <si>
    <t>2</t>
  </si>
  <si>
    <t xml:space="preserve">VEINTE </t>
  </si>
  <si>
    <t xml:space="preserve">DOSCIENTOS </t>
  </si>
  <si>
    <t>20</t>
  </si>
  <si>
    <t>21</t>
  </si>
  <si>
    <t xml:space="preserve">VEINTIUNO </t>
  </si>
  <si>
    <t xml:space="preserve">VEINTIUN </t>
  </si>
  <si>
    <t>22</t>
  </si>
  <si>
    <t xml:space="preserve">VEINTIDOS </t>
  </si>
  <si>
    <t>23</t>
  </si>
  <si>
    <t xml:space="preserve">VEINTITRES </t>
  </si>
  <si>
    <t>24</t>
  </si>
  <si>
    <t xml:space="preserve">VEINTICUATRO </t>
  </si>
  <si>
    <t>25</t>
  </si>
  <si>
    <t xml:space="preserve">VEINTICINCO </t>
  </si>
  <si>
    <t>26</t>
  </si>
  <si>
    <t xml:space="preserve">VEINTISEIS </t>
  </si>
  <si>
    <t>27</t>
  </si>
  <si>
    <t xml:space="preserve">VEINTISIETE </t>
  </si>
  <si>
    <t>28</t>
  </si>
  <si>
    <t xml:space="preserve">VEINTIOCHO </t>
  </si>
  <si>
    <t>29</t>
  </si>
  <si>
    <t xml:space="preserve">VEINTINUEVE </t>
  </si>
  <si>
    <t>3</t>
  </si>
  <si>
    <t xml:space="preserve">TREINTA </t>
  </si>
  <si>
    <t xml:space="preserve">TRESCIENTOS </t>
  </si>
  <si>
    <t>4</t>
  </si>
  <si>
    <t xml:space="preserve">CUARENTA </t>
  </si>
  <si>
    <t xml:space="preserve">CUATROCIENTOS </t>
  </si>
  <si>
    <t>5</t>
  </si>
  <si>
    <t xml:space="preserve">CINCUENTA </t>
  </si>
  <si>
    <t xml:space="preserve">QUINIENTOS </t>
  </si>
  <si>
    <t>6</t>
  </si>
  <si>
    <t xml:space="preserve">SESENTA </t>
  </si>
  <si>
    <t xml:space="preserve">SEISCIENTOS </t>
  </si>
  <si>
    <t>7</t>
  </si>
  <si>
    <t xml:space="preserve">SETENTA </t>
  </si>
  <si>
    <t xml:space="preserve">SETECIENTOS </t>
  </si>
  <si>
    <t>8</t>
  </si>
  <si>
    <t xml:space="preserve">OCHENTA </t>
  </si>
  <si>
    <t xml:space="preserve">OCHOCIENTOS </t>
  </si>
  <si>
    <t>9</t>
  </si>
  <si>
    <t xml:space="preserve">NOVENTA </t>
  </si>
  <si>
    <t xml:space="preserve">NOVECIENTOS </t>
  </si>
  <si>
    <t xml:space="preserve">EL PRESENTE PRESUPUESTO ASCIENDE A LA SUMA DE PESOS: </t>
  </si>
  <si>
    <t xml:space="preserve">PLAZO DE EJECUCION:  </t>
  </si>
  <si>
    <t>Precios A:</t>
  </si>
  <si>
    <t>501-000840-2018-EXP</t>
  </si>
  <si>
    <t xml:space="preserve">EL PRESUPUESTO ASCIENDE A PESOS: </t>
  </si>
  <si>
    <t>BARRIO NUESTRA SEÑORA DEL ROSARIO - 22 VIVIENDAS</t>
  </si>
  <si>
    <t>9 DE JULIO</t>
  </si>
  <si>
    <t>Provisión y colocación de cristal float 3mm</t>
  </si>
  <si>
    <t>Provisión y colocación de cristal float 4mm</t>
  </si>
  <si>
    <t>Mampostería Ladrillón Cerámico Macizo (soga) Armada 2Ø6 c/50cm, c/gancho Ø6 c/20cm</t>
  </si>
  <si>
    <t>Mampostería Ladrillón Cerámico Macizo (panderete) Armada 2Ø6 c/40cm, c/gancho Ø6 c/20cm</t>
  </si>
  <si>
    <t>Instalación eléctrica (incl.pilastra,proc.cañerias p/3AA,y preveer espacios en tablero gral. p/llaves termomagneticas corresp. Portalamparas 3 cuerpos)</t>
  </si>
</sst>
</file>

<file path=xl/styles.xml><?xml version="1.0" encoding="utf-8"?>
<styleSheet xmlns="http://schemas.openxmlformats.org/spreadsheetml/2006/main">
  <numFmts count="38">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 #,##0.00\ _€_-;\-* #,##0.00\ _€_-;_-* &quot;-&quot;??\ _€_-;_-@_-"/>
    <numFmt numFmtId="165" formatCode="&quot;$&quot;\ #,##0.00;\-&quot;$&quot;\ #,##0.00"/>
    <numFmt numFmtId="166" formatCode="_-&quot;$&quot;\ * #,##0.00_-;\-&quot;$&quot;\ * #,##0.00_-;_-&quot;$&quot;\ * &quot;-&quot;??_-;_-@_-"/>
    <numFmt numFmtId="167" formatCode="_-* #,##0.00_-;\-* #,##0.00_-;_-* &quot;-&quot;??_-;_-@_-"/>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 [$€-2]\ * #,##0.00_ ;_ [$€-2]\ * \-#,##0.00_ ;_ [$€-2]\ * &quot;-&quot;??_ "/>
    <numFmt numFmtId="183" formatCode="d\-mmmm\-yyyy"/>
    <numFmt numFmtId="184" formatCode="&quot;$&quot;#,##0_);\(&quot;$&quot;#,##0\)"/>
    <numFmt numFmtId="185" formatCode="#,##0.0"/>
    <numFmt numFmtId="186" formatCode="#,#00\ &quot;viviendas&quot;"/>
    <numFmt numFmtId="187" formatCode="[$$-2C0A]\ #,##0.00"/>
    <numFmt numFmtId="188" formatCode="#,##0.00_ ;\-#,##0.00\ "/>
    <numFmt numFmtId="189" formatCode="0.00000%"/>
    <numFmt numFmtId="190" formatCode="0.00_)"/>
    <numFmt numFmtId="191" formatCode="0.00000000%"/>
    <numFmt numFmtId="192" formatCode="0.0000000%"/>
    <numFmt numFmtId="193" formatCode="General_)"/>
    <numFmt numFmtId="194" formatCode="mmm\-yyyy"/>
    <numFmt numFmtId="195" formatCode="#######\ &quot;días corridos&quot;"/>
    <numFmt numFmtId="196" formatCode="#,#00\ &quot;días corridos&quot;"/>
    <numFmt numFmtId="197" formatCode="mmm/yyyy"/>
  </numFmts>
  <fonts count="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8"/>
      <color rgb="FFFF0000"/>
      <name val="Arial"/>
      <family val="2"/>
    </font>
    <font>
      <b/>
      <sz val="18"/>
      <color rgb="FF000000"/>
      <name val="Arial"/>
      <family val="2"/>
    </font>
    <font>
      <sz val="10"/>
      <color theme="0"/>
      <name val="Arial"/>
      <family val="2"/>
    </font>
    <font>
      <sz val="11"/>
      <name val="Arial"/>
      <family val="2"/>
    </font>
    <font>
      <sz val="8"/>
      <color indexed="8"/>
      <name val="Times New Roman"/>
      <family val="1"/>
    </font>
    <font>
      <sz val="8"/>
      <color indexed="8"/>
      <name val="Arial"/>
      <family val="2"/>
    </font>
    <font>
      <sz val="10"/>
      <name val="Calibri"/>
      <family val="2"/>
    </font>
    <font>
      <sz val="10"/>
      <color rgb="FFFF0000"/>
      <name val="Arial"/>
      <family val="2"/>
    </font>
    <font>
      <sz val="13"/>
      <color theme="1"/>
      <name val="Times New Roman"/>
      <family val="1"/>
    </font>
    <font>
      <sz val="13"/>
      <name val="Times New Roman"/>
      <family val="1"/>
    </font>
    <font>
      <sz val="10"/>
      <name val="Arial"/>
    </font>
    <font>
      <b/>
      <sz val="9"/>
      <color indexed="81"/>
      <name val="Tahoma"/>
      <family val="2"/>
    </font>
    <font>
      <sz val="11"/>
      <name val="Helv"/>
    </font>
  </fonts>
  <fills count="7">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9" tint="0.79998168889431442"/>
        <bgColor indexed="26"/>
      </patternFill>
    </fill>
  </fills>
  <borders count="80">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s>
  <cellStyleXfs count="83">
    <xf numFmtId="0" fontId="0" fillId="0" borderId="0"/>
    <xf numFmtId="9" fontId="6" fillId="0" borderId="0" applyFont="0" applyFill="0" applyBorder="0" applyAlignment="0" applyProtection="0"/>
    <xf numFmtId="168" fontId="16" fillId="0" borderId="0" applyFont="0" applyFill="0" applyBorder="0" applyAlignment="0" applyProtection="0"/>
    <xf numFmtId="0" fontId="5" fillId="0" borderId="0"/>
    <xf numFmtId="9" fontId="5" fillId="0" borderId="0" applyFont="0" applyFill="0" applyBorder="0" applyAlignment="0" applyProtection="0"/>
    <xf numFmtId="0" fontId="18" fillId="0" borderId="0"/>
    <xf numFmtId="0" fontId="7" fillId="0" borderId="0"/>
    <xf numFmtId="0" fontId="20" fillId="0" borderId="0">
      <protection locked="0"/>
    </xf>
    <xf numFmtId="170" fontId="21" fillId="0" borderId="0">
      <protection locked="0"/>
    </xf>
    <xf numFmtId="170" fontId="21" fillId="0" borderId="0">
      <protection locked="0"/>
    </xf>
    <xf numFmtId="0" fontId="7"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4"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3" fillId="0" borderId="0"/>
    <xf numFmtId="0" fontId="7" fillId="0" borderId="0"/>
    <xf numFmtId="167" fontId="7" fillId="0" borderId="0" applyFont="0" applyFill="0" applyBorder="0" applyAlignment="0" applyProtection="0"/>
    <xf numFmtId="43" fontId="28"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43" fontId="7" fillId="0" borderId="0" applyFont="0" applyFill="0" applyBorder="0" applyAlignment="0" applyProtection="0"/>
    <xf numFmtId="0" fontId="33" fillId="0" borderId="0" applyNumberFormat="0" applyFill="0" applyBorder="0" applyAlignment="0" applyProtection="0"/>
    <xf numFmtId="0" fontId="13" fillId="0" borderId="0" applyNumberFormat="0" applyFill="0" applyBorder="0" applyAlignment="0" applyProtection="0"/>
    <xf numFmtId="0" fontId="33"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20" fillId="0" borderId="0">
      <protection locked="0"/>
    </xf>
    <xf numFmtId="0" fontId="20" fillId="0" borderId="0">
      <protection locked="0"/>
    </xf>
    <xf numFmtId="0" fontId="34" fillId="0" borderId="0">
      <protection locked="0"/>
    </xf>
    <xf numFmtId="0" fontId="20" fillId="0" borderId="0">
      <protection locked="0"/>
    </xf>
    <xf numFmtId="0" fontId="20" fillId="0" borderId="0">
      <protection locked="0"/>
    </xf>
    <xf numFmtId="0" fontId="20" fillId="0" borderId="0">
      <protection locked="0"/>
    </xf>
    <xf numFmtId="0" fontId="34" fillId="0" borderId="0">
      <protection locked="0"/>
    </xf>
    <xf numFmtId="183" fontId="7" fillId="0" borderId="0" applyFill="0" applyBorder="0" applyAlignment="0" applyProtection="0"/>
    <xf numFmtId="2" fontId="7" fillId="0" borderId="0" applyFill="0" applyBorder="0" applyAlignment="0" applyProtection="0"/>
    <xf numFmtId="43" fontId="28" fillId="0" borderId="0" applyFont="0" applyFill="0" applyBorder="0" applyAlignment="0" applyProtection="0"/>
    <xf numFmtId="164" fontId="7" fillId="0" borderId="0" applyFont="0" applyFill="0" applyBorder="0" applyAlignment="0" applyProtection="0"/>
    <xf numFmtId="43" fontId="28" fillId="0" borderId="0" applyFont="0" applyFill="0" applyBorder="0" applyAlignment="0" applyProtection="0"/>
    <xf numFmtId="167" fontId="2" fillId="0" borderId="0" applyFont="0" applyFill="0" applyBorder="0" applyAlignment="0" applyProtection="0"/>
    <xf numFmtId="44" fontId="28" fillId="0" borderId="0" applyFont="0" applyFill="0" applyBorder="0" applyAlignment="0" applyProtection="0"/>
    <xf numFmtId="168" fontId="7" fillId="0" borderId="0" applyFont="0" applyFill="0" applyBorder="0" applyAlignment="0" applyProtection="0"/>
    <xf numFmtId="168" fontId="2" fillId="0" borderId="0" applyFont="0" applyFill="0" applyBorder="0" applyAlignment="0" applyProtection="0"/>
    <xf numFmtId="44" fontId="35" fillId="0" borderId="0" applyFont="0" applyFill="0" applyBorder="0" applyAlignment="0" applyProtection="0"/>
    <xf numFmtId="44" fontId="7" fillId="0" borderId="0" applyFont="0" applyFill="0" applyBorder="0" applyAlignment="0" applyProtection="0"/>
    <xf numFmtId="168"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6" fillId="0" borderId="0"/>
    <xf numFmtId="0" fontId="37" fillId="0" borderId="0"/>
    <xf numFmtId="0" fontId="36" fillId="0" borderId="0"/>
    <xf numFmtId="0" fontId="7" fillId="0" borderId="0"/>
    <xf numFmtId="0" fontId="38" fillId="0" borderId="0"/>
    <xf numFmtId="0" fontId="7" fillId="0" borderId="0"/>
    <xf numFmtId="0" fontId="7" fillId="0" borderId="0"/>
    <xf numFmtId="0" fontId="2" fillId="0" borderId="0"/>
    <xf numFmtId="0" fontId="2" fillId="0" borderId="0"/>
    <xf numFmtId="0" fontId="38"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xf numFmtId="43" fontId="49" fillId="0" borderId="0" applyFont="0" applyFill="0" applyBorder="0" applyAlignment="0" applyProtection="0"/>
    <xf numFmtId="193" fontId="51" fillId="0" borderId="0"/>
  </cellStyleXfs>
  <cellXfs count="632">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6" applyFill="1" applyBorder="1" applyAlignment="1" applyProtection="1">
      <alignment vertical="center"/>
      <protection hidden="1"/>
    </xf>
    <xf numFmtId="0" fontId="12" fillId="0" borderId="0" xfId="6" applyFont="1" applyFill="1" applyAlignment="1" applyProtection="1">
      <alignment vertical="center"/>
      <protection hidden="1"/>
    </xf>
    <xf numFmtId="0" fontId="12" fillId="0" borderId="0" xfId="6" applyFont="1" applyFill="1" applyBorder="1" applyAlignment="1" applyProtection="1">
      <alignment vertical="center"/>
      <protection hidden="1"/>
    </xf>
    <xf numFmtId="0" fontId="10" fillId="0" borderId="0" xfId="6" applyFont="1" applyBorder="1" applyAlignment="1">
      <alignment vertical="center"/>
    </xf>
    <xf numFmtId="0" fontId="10" fillId="0" borderId="0" xfId="6" applyFont="1" applyBorder="1" applyAlignment="1">
      <alignment horizontal="center" vertical="center"/>
    </xf>
    <xf numFmtId="0" fontId="8" fillId="0" borderId="0" xfId="6" applyFont="1" applyBorder="1" applyAlignment="1">
      <alignment horizontal="center" vertical="center"/>
    </xf>
    <xf numFmtId="0" fontId="8" fillId="0" borderId="0" xfId="6" applyFont="1" applyBorder="1" applyAlignment="1">
      <alignment horizontal="center" vertical="center" wrapText="1"/>
    </xf>
    <xf numFmtId="0" fontId="8" fillId="0" borderId="0" xfId="6" applyFont="1" applyBorder="1" applyAlignment="1">
      <alignment vertical="center"/>
    </xf>
    <xf numFmtId="0" fontId="8" fillId="0" borderId="0" xfId="6" applyFont="1" applyBorder="1" applyAlignment="1">
      <alignment horizontal="right" vertical="center"/>
    </xf>
    <xf numFmtId="0" fontId="8" fillId="0" borderId="0" xfId="6" applyFont="1" applyBorder="1" applyAlignment="1">
      <alignment horizontal="left" vertical="center"/>
    </xf>
    <xf numFmtId="0" fontId="8" fillId="0" borderId="0" xfId="6" quotePrefix="1" applyFont="1" applyBorder="1" applyAlignment="1">
      <alignment horizontal="left" vertical="center"/>
    </xf>
    <xf numFmtId="0" fontId="8" fillId="0" borderId="0" xfId="18" applyFont="1" applyBorder="1" applyAlignment="1">
      <alignment vertical="center"/>
    </xf>
    <xf numFmtId="0" fontId="8" fillId="0" borderId="0" xfId="18" applyFont="1" applyBorder="1" applyAlignment="1">
      <alignment horizontal="center" vertical="center"/>
    </xf>
    <xf numFmtId="0" fontId="10" fillId="2" borderId="0" xfId="18" applyFont="1" applyFill="1" applyBorder="1" applyAlignment="1">
      <alignment vertical="center"/>
    </xf>
    <xf numFmtId="49" fontId="8" fillId="0" borderId="0" xfId="18" applyNumberFormat="1" applyFont="1" applyBorder="1" applyAlignment="1">
      <alignment vertical="center"/>
    </xf>
    <xf numFmtId="0" fontId="8" fillId="0" borderId="0" xfId="18" applyFont="1" applyBorder="1" applyAlignment="1">
      <alignment horizontal="left" vertical="center"/>
    </xf>
    <xf numFmtId="0" fontId="10" fillId="2" borderId="0" xfId="6" applyFont="1" applyFill="1" applyBorder="1" applyAlignment="1">
      <alignment vertical="center"/>
    </xf>
    <xf numFmtId="0" fontId="10" fillId="2" borderId="0" xfId="6" applyFont="1" applyFill="1" applyBorder="1" applyAlignment="1">
      <alignment horizontal="center" vertical="center"/>
    </xf>
    <xf numFmtId="0" fontId="8" fillId="2" borderId="0" xfId="6" applyFont="1" applyFill="1" applyBorder="1" applyAlignment="1">
      <alignment vertical="center"/>
    </xf>
    <xf numFmtId="0" fontId="8" fillId="2" borderId="0" xfId="6" quotePrefix="1" applyFont="1" applyFill="1" applyBorder="1" applyAlignment="1" applyProtection="1">
      <alignment horizontal="center" vertical="center"/>
    </xf>
    <xf numFmtId="0" fontId="8" fillId="2" borderId="0" xfId="6" quotePrefix="1" applyFont="1" applyFill="1" applyBorder="1" applyAlignment="1" applyProtection="1">
      <alignment horizontal="left" vertical="center"/>
    </xf>
    <xf numFmtId="0" fontId="8" fillId="2" borderId="0" xfId="6" applyFont="1" applyFill="1" applyBorder="1" applyAlignment="1">
      <alignment horizontal="center" vertical="center"/>
    </xf>
    <xf numFmtId="0" fontId="10" fillId="2" borderId="0" xfId="6" applyFont="1" applyFill="1" applyBorder="1" applyAlignment="1" applyProtection="1">
      <alignment horizontal="left" vertical="center"/>
    </xf>
    <xf numFmtId="0" fontId="8" fillId="2" borderId="0" xfId="6" applyFont="1" applyFill="1" applyBorder="1" applyAlignment="1">
      <alignment horizontal="right" vertical="center"/>
    </xf>
    <xf numFmtId="0" fontId="8" fillId="2" borderId="0" xfId="6" applyFont="1" applyFill="1" applyBorder="1" applyAlignment="1" applyProtection="1">
      <alignment horizontal="left" vertical="center"/>
    </xf>
    <xf numFmtId="0" fontId="8" fillId="2" borderId="0" xfId="18" applyFont="1" applyFill="1" applyBorder="1" applyAlignment="1">
      <alignment vertical="center"/>
    </xf>
    <xf numFmtId="0" fontId="8" fillId="2" borderId="0" xfId="18" applyFont="1" applyFill="1" applyBorder="1" applyAlignment="1">
      <alignment horizontal="center" vertical="center"/>
    </xf>
    <xf numFmtId="0" fontId="10" fillId="2" borderId="0" xfId="18" applyFont="1" applyFill="1" applyBorder="1" applyAlignment="1">
      <alignment horizontal="center" vertical="center"/>
    </xf>
    <xf numFmtId="0" fontId="8" fillId="2" borderId="0" xfId="18" quotePrefix="1" applyFont="1" applyFill="1" applyBorder="1" applyAlignment="1" applyProtection="1">
      <alignment horizontal="center" vertical="center"/>
    </xf>
    <xf numFmtId="0" fontId="8" fillId="2" borderId="0" xfId="18" quotePrefix="1" applyFont="1" applyFill="1" applyBorder="1" applyAlignment="1" applyProtection="1">
      <alignment horizontal="left" vertical="center"/>
    </xf>
    <xf numFmtId="0" fontId="10" fillId="2" borderId="0" xfId="18" applyFont="1" applyFill="1" applyBorder="1" applyAlignment="1">
      <alignment vertical="center" wrapText="1"/>
    </xf>
    <xf numFmtId="0" fontId="8" fillId="0" borderId="0" xfId="18" applyFont="1" applyFill="1" applyBorder="1" applyAlignment="1" applyProtection="1">
      <alignment horizontal="left" vertical="center"/>
    </xf>
    <xf numFmtId="0" fontId="8" fillId="2" borderId="0" xfId="6" applyFont="1" applyFill="1" applyBorder="1" applyAlignment="1">
      <alignment horizontal="center" vertical="center" wrapText="1"/>
    </xf>
    <xf numFmtId="0" fontId="8" fillId="2" borderId="0" xfId="6" applyFont="1" applyFill="1" applyBorder="1" applyAlignment="1">
      <alignment horizontal="left" vertical="center"/>
    </xf>
    <xf numFmtId="0" fontId="8" fillId="2" borderId="0" xfId="6" applyFont="1" applyFill="1" applyBorder="1" applyAlignment="1" applyProtection="1">
      <alignment vertical="center"/>
    </xf>
    <xf numFmtId="0" fontId="8" fillId="2" borderId="0" xfId="6" quotePrefix="1" applyFont="1" applyFill="1" applyBorder="1" applyAlignment="1" applyProtection="1">
      <alignment vertical="center"/>
    </xf>
    <xf numFmtId="1" fontId="10" fillId="2" borderId="0" xfId="18" applyNumberFormat="1" applyFont="1" applyFill="1" applyBorder="1" applyAlignment="1">
      <alignment vertical="center" wrapText="1"/>
    </xf>
    <xf numFmtId="1" fontId="10" fillId="2" borderId="0" xfId="18" applyNumberFormat="1" applyFont="1" applyFill="1" applyBorder="1" applyAlignment="1">
      <alignment horizontal="center" vertical="center" wrapText="1"/>
    </xf>
    <xf numFmtId="4" fontId="8" fillId="2" borderId="0" xfId="18" applyNumberFormat="1" applyFont="1" applyFill="1" applyBorder="1" applyAlignment="1">
      <alignment vertical="center"/>
    </xf>
    <xf numFmtId="1" fontId="10" fillId="2" borderId="0" xfId="18" applyNumberFormat="1" applyFont="1" applyFill="1" applyBorder="1" applyAlignment="1">
      <alignment horizontal="right" vertical="center"/>
    </xf>
    <xf numFmtId="4" fontId="10" fillId="2" borderId="0" xfId="18" applyNumberFormat="1" applyFont="1" applyFill="1" applyBorder="1" applyAlignment="1">
      <alignment vertical="center"/>
    </xf>
    <xf numFmtId="1" fontId="8" fillId="2" borderId="0" xfId="18" applyNumberFormat="1" applyFont="1" applyFill="1" applyBorder="1" applyAlignment="1">
      <alignment horizontal="right" vertical="center"/>
    </xf>
    <xf numFmtId="1" fontId="8" fillId="2" borderId="0" xfId="18" applyNumberFormat="1" applyFont="1" applyFill="1" applyBorder="1" applyAlignment="1">
      <alignment vertical="center"/>
    </xf>
    <xf numFmtId="1" fontId="8" fillId="2" borderId="0" xfId="18" applyNumberFormat="1" applyFont="1" applyFill="1" applyBorder="1" applyAlignment="1">
      <alignment horizontal="center" vertical="center"/>
    </xf>
    <xf numFmtId="0" fontId="8" fillId="0" borderId="0" xfId="18" applyFont="1" applyFill="1" applyBorder="1" applyAlignment="1">
      <alignment horizontal="center" vertical="center"/>
    </xf>
    <xf numFmtId="0" fontId="8" fillId="2" borderId="0" xfId="18" applyFont="1" applyFill="1" applyBorder="1" applyAlignment="1">
      <alignment horizontal="center" vertical="center" wrapText="1"/>
    </xf>
    <xf numFmtId="0" fontId="8" fillId="0" borderId="0" xfId="18" applyFont="1" applyFill="1" applyBorder="1" applyAlignment="1">
      <alignment vertical="center"/>
    </xf>
    <xf numFmtId="49" fontId="8" fillId="2" borderId="0" xfId="18" applyNumberFormat="1" applyFont="1" applyFill="1" applyBorder="1" applyAlignment="1">
      <alignment horizontal="center" vertical="center"/>
    </xf>
    <xf numFmtId="1" fontId="8" fillId="0" borderId="0" xfId="18" applyNumberFormat="1" applyFont="1" applyFill="1" applyBorder="1" applyAlignment="1">
      <alignment horizontal="center" vertical="center"/>
    </xf>
    <xf numFmtId="0" fontId="8" fillId="0" borderId="0" xfId="6" applyFont="1" applyBorder="1" applyAlignment="1"/>
    <xf numFmtId="0" fontId="8" fillId="0" borderId="0" xfId="6" applyFont="1" applyBorder="1" applyAlignment="1">
      <alignment horizontal="center"/>
    </xf>
    <xf numFmtId="0" fontId="26" fillId="0" borderId="0" xfId="19" applyFont="1" applyAlignment="1">
      <alignment horizontal="center"/>
    </xf>
    <xf numFmtId="0" fontId="26" fillId="0" borderId="0" xfId="19" applyFont="1" applyAlignment="1"/>
    <xf numFmtId="177" fontId="8" fillId="0" borderId="0" xfId="6" applyNumberFormat="1" applyFont="1" applyBorder="1" applyAlignment="1">
      <alignment horizontal="center" vertical="center"/>
    </xf>
    <xf numFmtId="0" fontId="27" fillId="0" borderId="0" xfId="19" applyFont="1" applyFill="1" applyAlignment="1">
      <alignment vertical="center"/>
    </xf>
    <xf numFmtId="0" fontId="17" fillId="0" borderId="12" xfId="6" applyFont="1" applyFill="1" applyBorder="1" applyAlignment="1" applyProtection="1">
      <alignment horizontal="center" vertical="center"/>
      <protection hidden="1"/>
    </xf>
    <xf numFmtId="0" fontId="12" fillId="0" borderId="0" xfId="6" applyFont="1" applyFill="1" applyBorder="1" applyAlignment="1" applyProtection="1">
      <alignment horizontal="left" vertical="center"/>
    </xf>
    <xf numFmtId="0" fontId="29" fillId="0" borderId="0" xfId="18" applyFont="1" applyFill="1" applyBorder="1" applyAlignment="1">
      <alignment vertical="center"/>
    </xf>
    <xf numFmtId="2" fontId="17" fillId="0" borderId="0" xfId="6" applyNumberFormat="1" applyFont="1" applyFill="1" applyBorder="1" applyAlignment="1">
      <alignment horizontal="center" vertical="center"/>
    </xf>
    <xf numFmtId="2" fontId="17" fillId="0" borderId="0" xfId="6" applyNumberFormat="1" applyFont="1" applyFill="1" applyBorder="1" applyAlignment="1">
      <alignment vertical="center"/>
    </xf>
    <xf numFmtId="0" fontId="12" fillId="0" borderId="0" xfId="6" applyFont="1" applyFill="1" applyBorder="1" applyAlignment="1">
      <alignment horizontal="center" vertical="center"/>
    </xf>
    <xf numFmtId="0" fontId="30" fillId="0" borderId="0" xfId="18" applyFont="1" applyFill="1" applyBorder="1" applyAlignment="1">
      <alignment vertical="center"/>
    </xf>
    <xf numFmtId="49" fontId="29" fillId="0" borderId="0" xfId="18" applyNumberFormat="1" applyFont="1" applyFill="1" applyBorder="1" applyAlignment="1">
      <alignment horizontal="center" vertical="center"/>
    </xf>
    <xf numFmtId="0" fontId="17" fillId="0" borderId="0" xfId="6" applyNumberFormat="1" applyFont="1" applyFill="1" applyBorder="1" applyAlignment="1">
      <alignment horizontal="center" vertical="center"/>
    </xf>
    <xf numFmtId="0" fontId="17" fillId="0" borderId="0" xfId="6" applyFont="1" applyFill="1" applyBorder="1" applyAlignment="1" applyProtection="1">
      <alignment horizontal="left" vertical="center"/>
      <protection hidden="1"/>
    </xf>
    <xf numFmtId="0" fontId="29" fillId="0" borderId="0" xfId="18" applyFont="1" applyFill="1" applyBorder="1" applyAlignment="1">
      <alignment horizontal="center" vertical="center"/>
    </xf>
    <xf numFmtId="0" fontId="12" fillId="0" borderId="0" xfId="6" applyFont="1" applyFill="1" applyBorder="1" applyAlignment="1">
      <alignment vertical="center"/>
    </xf>
    <xf numFmtId="0" fontId="17" fillId="0" borderId="0" xfId="6" applyFont="1" applyFill="1" applyBorder="1" applyAlignment="1">
      <alignment vertical="center"/>
    </xf>
    <xf numFmtId="16" fontId="12" fillId="0" borderId="0" xfId="6" applyNumberFormat="1" applyFont="1" applyFill="1" applyBorder="1" applyAlignment="1">
      <alignment horizontal="center" vertical="center"/>
    </xf>
    <xf numFmtId="0" fontId="17" fillId="0" borderId="0" xfId="6" applyFont="1" applyFill="1" applyBorder="1" applyAlignment="1">
      <alignment horizontal="center" vertical="center"/>
    </xf>
    <xf numFmtId="0" fontId="31" fillId="0" borderId="0" xfId="6" applyFont="1" applyFill="1" applyBorder="1" applyAlignment="1">
      <alignment horizontal="center" vertical="center"/>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179" fontId="29" fillId="0" borderId="0" xfId="18" applyNumberFormat="1" applyFont="1" applyFill="1" applyBorder="1" applyAlignment="1">
      <alignment horizontal="center" vertical="center"/>
    </xf>
    <xf numFmtId="0" fontId="8" fillId="0" borderId="9" xfId="0" applyFont="1" applyFill="1" applyBorder="1" applyAlignment="1" applyProtection="1">
      <alignment horizontal="center" vertical="center"/>
    </xf>
    <xf numFmtId="0" fontId="7" fillId="0" borderId="11" xfId="0" applyFont="1" applyFill="1" applyBorder="1" applyAlignment="1" applyProtection="1">
      <alignment horizontal="left" vertical="center"/>
    </xf>
    <xf numFmtId="4" fontId="7" fillId="0" borderId="9" xfId="0" applyNumberFormat="1" applyFont="1" applyFill="1" applyBorder="1" applyAlignment="1" applyProtection="1">
      <alignment horizontal="center" vertical="center"/>
    </xf>
    <xf numFmtId="10" fontId="11" fillId="0" borderId="0" xfId="0" applyNumberFormat="1" applyFont="1" applyFill="1" applyBorder="1" applyAlignment="1" applyProtection="1">
      <alignment horizontal="righ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7" fillId="0" borderId="0" xfId="0" applyFont="1" applyFill="1" applyAlignment="1" applyProtection="1">
      <alignment horizontal="center" vertical="center"/>
    </xf>
    <xf numFmtId="0" fontId="0" fillId="0" borderId="0" xfId="0" applyFill="1" applyBorder="1" applyAlignment="1" applyProtection="1">
      <alignment vertical="center"/>
      <protection locked="0"/>
    </xf>
    <xf numFmtId="0" fontId="7" fillId="0" borderId="0" xfId="6"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6" applyFont="1" applyFill="1" applyAlignment="1" applyProtection="1">
      <alignment vertical="center"/>
      <protection locked="0"/>
    </xf>
    <xf numFmtId="0" fontId="7" fillId="0" borderId="0" xfId="0" applyFont="1" applyFill="1" applyBorder="1" applyAlignment="1" applyProtection="1">
      <alignment vertical="center"/>
    </xf>
    <xf numFmtId="0" fontId="11" fillId="0" borderId="0" xfId="6" applyFont="1" applyFill="1" applyBorder="1" applyAlignment="1" applyProtection="1">
      <alignment vertical="center"/>
    </xf>
    <xf numFmtId="0" fontId="7" fillId="0" borderId="0" xfId="6" applyFont="1" applyFill="1" applyBorder="1" applyAlignment="1" applyProtection="1">
      <alignment vertical="center"/>
    </xf>
    <xf numFmtId="0" fontId="11" fillId="0" borderId="0" xfId="6" applyFont="1" applyFill="1" applyBorder="1" applyAlignment="1" applyProtection="1">
      <alignment vertical="center" shrinkToFit="1"/>
    </xf>
    <xf numFmtId="174" fontId="7" fillId="0" borderId="0" xfId="6" applyNumberFormat="1" applyFont="1" applyFill="1" applyBorder="1" applyAlignment="1" applyProtection="1">
      <alignment horizontal="center" vertical="center"/>
    </xf>
    <xf numFmtId="166" fontId="7" fillId="0" borderId="0" xfId="0" applyNumberFormat="1" applyFont="1" applyFill="1" applyAlignment="1" applyProtection="1">
      <alignment vertical="center"/>
    </xf>
    <xf numFmtId="0" fontId="7" fillId="4" borderId="9" xfId="0" applyFont="1" applyFill="1" applyBorder="1" applyAlignment="1" applyProtection="1">
      <alignment vertical="center"/>
      <protection locked="0"/>
    </xf>
    <xf numFmtId="0" fontId="7" fillId="4" borderId="9" xfId="0" applyNumberFormat="1" applyFont="1" applyFill="1" applyBorder="1" applyAlignment="1" applyProtection="1">
      <alignment horizontal="center" vertical="center"/>
      <protection locked="0"/>
    </xf>
    <xf numFmtId="2" fontId="7" fillId="3" borderId="9" xfId="0" applyNumberFormat="1" applyFont="1" applyFill="1" applyBorder="1" applyAlignment="1" applyProtection="1">
      <alignment vertical="center"/>
      <protection locked="0"/>
    </xf>
    <xf numFmtId="0" fontId="7" fillId="4" borderId="0" xfId="0" applyFont="1" applyFill="1" applyAlignment="1" applyProtection="1">
      <alignment vertical="center"/>
      <protection locked="0"/>
    </xf>
    <xf numFmtId="4" fontId="7" fillId="3"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180" fontId="7" fillId="0" borderId="0" xfId="0" applyNumberFormat="1" applyFont="1" applyFill="1" applyAlignment="1" applyProtection="1">
      <alignment vertical="center"/>
    </xf>
    <xf numFmtId="0" fontId="9" fillId="0" borderId="0" xfId="0" applyFont="1" applyFill="1" applyBorder="1" applyAlignment="1" applyProtection="1">
      <alignment horizontal="left" vertical="center"/>
      <protection hidden="1"/>
    </xf>
    <xf numFmtId="0" fontId="7" fillId="0" borderId="31" xfId="0" applyFont="1" applyFill="1" applyBorder="1" applyAlignment="1" applyProtection="1">
      <alignment vertical="center"/>
    </xf>
    <xf numFmtId="0" fontId="11" fillId="0" borderId="28" xfId="0" applyFont="1" applyFill="1" applyBorder="1" applyAlignment="1" applyProtection="1">
      <alignment horizontal="center" vertical="center" wrapText="1"/>
    </xf>
    <xf numFmtId="0" fontId="11" fillId="0" borderId="28" xfId="0" applyFont="1" applyFill="1" applyBorder="1" applyAlignment="1" applyProtection="1">
      <alignment horizontal="center" vertical="center"/>
    </xf>
    <xf numFmtId="186" fontId="11" fillId="0" borderId="0" xfId="6" applyNumberFormat="1" applyFont="1" applyFill="1" applyBorder="1" applyAlignment="1" applyProtection="1">
      <alignment horizontal="left" vertical="center"/>
      <protection hidden="1"/>
    </xf>
    <xf numFmtId="0" fontId="7" fillId="0" borderId="0" xfId="0" applyFont="1" applyFill="1" applyBorder="1" applyAlignment="1" applyProtection="1">
      <alignment horizontal="center" vertical="center"/>
    </xf>
    <xf numFmtId="0" fontId="8" fillId="0" borderId="0" xfId="0" applyFont="1" applyFill="1" applyAlignment="1">
      <alignment vertical="center"/>
    </xf>
    <xf numFmtId="0" fontId="8" fillId="0" borderId="0" xfId="0" applyFont="1" applyFill="1" applyAlignment="1">
      <alignment horizontal="center" vertical="center"/>
    </xf>
    <xf numFmtId="0" fontId="40" fillId="0" borderId="0" xfId="0" applyFont="1" applyAlignment="1">
      <alignment horizontal="center" vertical="center" readingOrder="1"/>
    </xf>
    <xf numFmtId="0" fontId="8" fillId="0" borderId="0" xfId="19" applyFont="1" applyFill="1" applyBorder="1" applyAlignment="1" applyProtection="1">
      <alignment horizontal="center" vertical="center"/>
      <protection locked="0"/>
    </xf>
    <xf numFmtId="168" fontId="8" fillId="0" borderId="0" xfId="48" applyFont="1" applyFill="1" applyBorder="1" applyAlignment="1" applyProtection="1">
      <alignment vertical="center"/>
      <protection locked="0"/>
    </xf>
    <xf numFmtId="0" fontId="8" fillId="0" borderId="0" xfId="19" applyFont="1" applyFill="1" applyBorder="1" applyAlignment="1" applyProtection="1">
      <alignment vertical="center"/>
      <protection locked="0"/>
    </xf>
    <xf numFmtId="168" fontId="8" fillId="0" borderId="0" xfId="19" applyNumberFormat="1" applyFont="1" applyFill="1" applyBorder="1" applyAlignment="1" applyProtection="1">
      <alignment vertical="center"/>
      <protection locked="0"/>
    </xf>
    <xf numFmtId="0" fontId="8" fillId="0" borderId="10" xfId="0" applyFont="1" applyFill="1" applyBorder="1" applyAlignment="1" applyProtection="1">
      <alignment vertical="center"/>
    </xf>
    <xf numFmtId="2" fontId="8" fillId="0" borderId="0" xfId="0" applyNumberFormat="1" applyFont="1" applyFill="1" applyAlignment="1">
      <alignment horizontal="right" vertical="center" indent="1"/>
    </xf>
    <xf numFmtId="181" fontId="8" fillId="0" borderId="9" xfId="2" applyNumberFormat="1" applyFont="1" applyFill="1" applyBorder="1" applyAlignment="1" applyProtection="1">
      <alignment horizontal="right" vertical="center"/>
    </xf>
    <xf numFmtId="181" fontId="8" fillId="0" borderId="0" xfId="0" applyNumberFormat="1" applyFont="1" applyFill="1" applyAlignment="1">
      <alignment vertical="center"/>
    </xf>
    <xf numFmtId="168" fontId="12" fillId="0" borderId="0" xfId="48" applyFont="1" applyFill="1" applyBorder="1" applyAlignment="1" applyProtection="1">
      <alignment vertical="center"/>
      <protection locked="0"/>
    </xf>
    <xf numFmtId="168" fontId="12" fillId="0" borderId="0" xfId="19" applyNumberFormat="1" applyFont="1" applyFill="1" applyBorder="1" applyAlignment="1" applyProtection="1">
      <alignment vertical="center"/>
      <protection locked="0"/>
    </xf>
    <xf numFmtId="0" fontId="42" fillId="0" borderId="0" xfId="6" applyFont="1" applyFill="1" applyAlignment="1" applyProtection="1">
      <alignment vertical="center"/>
      <protection hidden="1"/>
    </xf>
    <xf numFmtId="44" fontId="42" fillId="0" borderId="0" xfId="6" applyNumberFormat="1" applyFont="1" applyFill="1" applyAlignment="1" applyProtection="1">
      <alignment vertical="center"/>
      <protection hidden="1"/>
    </xf>
    <xf numFmtId="0" fontId="8" fillId="0" borderId="0" xfId="0" applyFont="1" applyFill="1" applyBorder="1" applyAlignment="1">
      <alignment vertical="center"/>
    </xf>
    <xf numFmtId="2" fontId="8" fillId="0" borderId="0" xfId="64" applyNumberFormat="1" applyFont="1" applyFill="1" applyBorder="1" applyAlignment="1">
      <alignment horizontal="center" vertical="center"/>
    </xf>
    <xf numFmtId="168" fontId="8" fillId="0" borderId="0" xfId="2" applyFont="1" applyFill="1" applyBorder="1" applyAlignment="1" applyProtection="1">
      <alignment horizontal="center" vertical="center"/>
      <protection locked="0"/>
    </xf>
    <xf numFmtId="168" fontId="8" fillId="0" borderId="0" xfId="2" applyFont="1" applyFill="1" applyBorder="1" applyAlignment="1" applyProtection="1">
      <alignment horizontal="center"/>
      <protection locked="0"/>
    </xf>
    <xf numFmtId="0" fontId="7" fillId="0" borderId="0" xfId="0" applyFont="1" applyFill="1" applyBorder="1" applyAlignment="1" applyProtection="1">
      <alignment horizontal="left" vertical="center"/>
    </xf>
    <xf numFmtId="4" fontId="7" fillId="0" borderId="0" xfId="0" applyNumberFormat="1" applyFont="1" applyFill="1" applyBorder="1" applyAlignment="1" applyProtection="1">
      <alignment horizontal="center" vertical="center"/>
    </xf>
    <xf numFmtId="4" fontId="7" fillId="0" borderId="0" xfId="0" applyNumberFormat="1" applyFont="1" applyFill="1" applyBorder="1" applyAlignment="1" applyProtection="1">
      <alignment vertical="center"/>
      <protection locked="0"/>
    </xf>
    <xf numFmtId="2" fontId="7" fillId="0" borderId="0" xfId="0" applyNumberFormat="1" applyFont="1" applyFill="1" applyBorder="1" applyAlignment="1" applyProtection="1">
      <alignment vertical="center"/>
    </xf>
    <xf numFmtId="168" fontId="8" fillId="0" borderId="0" xfId="2" applyNumberFormat="1" applyFont="1" applyFill="1" applyBorder="1" applyAlignment="1" applyProtection="1">
      <alignment vertical="center"/>
      <protection locked="0"/>
    </xf>
    <xf numFmtId="0" fontId="8" fillId="0" borderId="9" xfId="0" applyFont="1" applyFill="1" applyBorder="1" applyAlignment="1" applyProtection="1">
      <alignment vertical="center"/>
    </xf>
    <xf numFmtId="9" fontId="12" fillId="0" borderId="0" xfId="15" applyNumberFormat="1" applyFont="1" applyFill="1" applyBorder="1" applyAlignment="1" applyProtection="1">
      <alignment vertical="center"/>
      <protection hidden="1"/>
    </xf>
    <xf numFmtId="191" fontId="0" fillId="0" borderId="0" xfId="1" applyNumberFormat="1" applyFont="1" applyFill="1" applyBorder="1" applyAlignment="1" applyProtection="1">
      <alignment vertical="center"/>
      <protection hidden="1"/>
    </xf>
    <xf numFmtId="191" fontId="7" fillId="0" borderId="0" xfId="1" applyNumberFormat="1" applyFont="1" applyFill="1" applyBorder="1" applyAlignment="1" applyProtection="1">
      <alignment vertical="center"/>
      <protection hidden="1"/>
    </xf>
    <xf numFmtId="191" fontId="0" fillId="0" borderId="0" xfId="1" applyNumberFormat="1" applyFont="1" applyFill="1" applyAlignment="1" applyProtection="1">
      <alignment vertical="center"/>
      <protection hidden="1"/>
    </xf>
    <xf numFmtId="191" fontId="12" fillId="0" borderId="0" xfId="1" applyNumberFormat="1" applyFont="1" applyFill="1" applyAlignment="1" applyProtection="1">
      <alignment vertical="center"/>
      <protection locked="0"/>
    </xf>
    <xf numFmtId="191" fontId="12" fillId="0" borderId="0" xfId="1" applyNumberFormat="1" applyFont="1" applyFill="1" applyAlignment="1" applyProtection="1">
      <alignment vertical="center"/>
      <protection hidden="1"/>
    </xf>
    <xf numFmtId="0" fontId="11" fillId="0" borderId="0" xfId="6" applyFont="1" applyFill="1" applyBorder="1" applyAlignment="1" applyProtection="1">
      <alignment vertical="center"/>
      <protection hidden="1"/>
    </xf>
    <xf numFmtId="0" fontId="17" fillId="0" borderId="0" xfId="6" applyFont="1" applyFill="1" applyBorder="1" applyAlignment="1" applyProtection="1">
      <alignment horizontal="center" vertical="center"/>
      <protection hidden="1"/>
    </xf>
    <xf numFmtId="0" fontId="17" fillId="0" borderId="0" xfId="6" applyFont="1" applyFill="1" applyBorder="1" applyAlignment="1" applyProtection="1">
      <alignment horizontal="center" vertical="center" wrapText="1"/>
      <protection hidden="1"/>
    </xf>
    <xf numFmtId="0" fontId="12" fillId="0" borderId="0" xfId="6" applyFont="1" applyFill="1" applyBorder="1" applyAlignment="1" applyProtection="1">
      <alignment vertical="center"/>
      <protection locked="0"/>
    </xf>
    <xf numFmtId="0" fontId="10" fillId="0" borderId="0" xfId="0" applyNumberFormat="1" applyFont="1" applyFill="1" applyBorder="1" applyAlignment="1" applyProtection="1">
      <alignment vertical="center"/>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2" fontId="10" fillId="0" borderId="3" xfId="0" applyNumberFormat="1" applyFont="1" applyFill="1" applyBorder="1" applyAlignment="1" applyProtection="1">
      <alignment horizontal="centerContinuous" vertical="center"/>
    </xf>
    <xf numFmtId="181" fontId="10" fillId="0" borderId="3" xfId="0" applyNumberFormat="1" applyFont="1" applyFill="1" applyBorder="1" applyAlignment="1" applyProtection="1">
      <alignment horizontal="centerContinuous" vertical="center"/>
    </xf>
    <xf numFmtId="181" fontId="10" fillId="0" borderId="4" xfId="0" applyNumberFormat="1" applyFont="1" applyFill="1" applyBorder="1" applyAlignment="1" applyProtection="1">
      <alignment horizontal="centerContinuous" vertical="center"/>
    </xf>
    <xf numFmtId="14" fontId="10" fillId="0" borderId="5" xfId="0" applyNumberFormat="1" applyFont="1" applyFill="1" applyBorder="1" applyAlignment="1" applyProtection="1">
      <alignment vertical="center"/>
    </xf>
    <xf numFmtId="16"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2" fontId="10" fillId="0" borderId="0" xfId="0" applyNumberFormat="1" applyFont="1" applyFill="1" applyBorder="1" applyAlignment="1" applyProtection="1">
      <alignment horizontal="right" vertical="center" indent="1"/>
    </xf>
    <xf numFmtId="181" fontId="10" fillId="0" borderId="0" xfId="0" applyNumberFormat="1" applyFont="1" applyFill="1" applyBorder="1" applyAlignment="1" applyProtection="1">
      <alignment horizontal="center" vertical="center"/>
    </xf>
    <xf numFmtId="181" fontId="10" fillId="0" borderId="1" xfId="0" applyNumberFormat="1" applyFont="1" applyFill="1" applyBorder="1" applyAlignment="1" applyProtection="1">
      <alignment horizontal="center" vertical="center"/>
    </xf>
    <xf numFmtId="14" fontId="10" fillId="0" borderId="0" xfId="0" applyNumberFormat="1" applyFont="1" applyFill="1" applyBorder="1" applyAlignment="1" applyProtection="1">
      <alignment vertical="center" wrapText="1"/>
    </xf>
    <xf numFmtId="181" fontId="10" fillId="0" borderId="0" xfId="0" applyNumberFormat="1" applyFont="1" applyFill="1" applyBorder="1" applyAlignment="1" applyProtection="1">
      <alignment vertical="center"/>
    </xf>
    <xf numFmtId="181"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10"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indent="1"/>
    </xf>
    <xf numFmtId="181" fontId="8" fillId="0" borderId="0" xfId="0" applyNumberFormat="1" applyFont="1" applyFill="1" applyBorder="1" applyAlignment="1" applyProtection="1">
      <alignment vertical="center"/>
    </xf>
    <xf numFmtId="181" fontId="8" fillId="0" borderId="1" xfId="0" applyNumberFormat="1" applyFont="1" applyFill="1" applyBorder="1" applyAlignment="1" applyProtection="1">
      <alignment vertical="center"/>
    </xf>
    <xf numFmtId="0" fontId="8" fillId="0" borderId="0" xfId="6" applyNumberFormat="1" applyFont="1" applyFill="1" applyBorder="1" applyAlignment="1" applyProtection="1">
      <alignment horizontal="left" vertical="center"/>
    </xf>
    <xf numFmtId="0" fontId="8" fillId="0" borderId="0" xfId="0" applyFont="1" applyFill="1" applyBorder="1" applyAlignment="1" applyProtection="1">
      <alignment vertical="center"/>
    </xf>
    <xf numFmtId="0" fontId="39" fillId="0" borderId="0" xfId="0" applyFont="1" applyFill="1" applyAlignment="1" applyProtection="1">
      <alignment vertical="center"/>
    </xf>
    <xf numFmtId="2" fontId="39" fillId="0" borderId="0" xfId="0" applyNumberFormat="1" applyFont="1" applyFill="1" applyBorder="1" applyAlignment="1" applyProtection="1">
      <alignment horizontal="right" vertical="center" indent="1"/>
    </xf>
    <xf numFmtId="0" fontId="8" fillId="0" borderId="0" xfId="0" applyNumberFormat="1" applyFont="1" applyFill="1" applyBorder="1" applyAlignment="1" applyProtection="1">
      <alignment horizontal="left" vertical="center"/>
    </xf>
    <xf numFmtId="0" fontId="8" fillId="0" borderId="25" xfId="0" applyFont="1" applyFill="1" applyBorder="1" applyAlignment="1" applyProtection="1">
      <alignment horizontal="centerContinuous" vertical="center" wrapText="1"/>
    </xf>
    <xf numFmtId="0" fontId="8" fillId="0" borderId="17" xfId="0" applyFont="1" applyFill="1" applyBorder="1" applyAlignment="1" applyProtection="1">
      <alignment horizontal="centerContinuous" vertical="center" wrapText="1"/>
    </xf>
    <xf numFmtId="0" fontId="8" fillId="0" borderId="10" xfId="0"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wrapText="1"/>
    </xf>
    <xf numFmtId="0" fontId="8" fillId="0" borderId="25" xfId="0" applyFont="1" applyFill="1" applyBorder="1" applyAlignment="1" applyProtection="1">
      <alignment horizontal="center" vertical="center" wrapText="1"/>
    </xf>
    <xf numFmtId="0" fontId="8" fillId="0" borderId="14" xfId="0" applyNumberFormat="1" applyFont="1" applyFill="1" applyBorder="1" applyAlignment="1" applyProtection="1">
      <alignment horizontal="center" vertical="center" wrapText="1"/>
    </xf>
    <xf numFmtId="0" fontId="10" fillId="0" borderId="14"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right" vertical="center" indent="1"/>
    </xf>
    <xf numFmtId="181" fontId="8" fillId="0" borderId="14" xfId="0" applyNumberFormat="1" applyFont="1" applyFill="1" applyBorder="1" applyAlignment="1" applyProtection="1">
      <alignment horizontal="center" vertical="center"/>
    </xf>
    <xf numFmtId="181" fontId="8" fillId="0" borderId="26" xfId="0" applyNumberFormat="1" applyFont="1" applyFill="1" applyBorder="1" applyAlignment="1" applyProtection="1">
      <alignment horizontal="center" vertical="center"/>
    </xf>
    <xf numFmtId="0" fontId="8" fillId="0" borderId="9" xfId="0" applyNumberFormat="1" applyFont="1" applyFill="1" applyBorder="1" applyAlignment="1" applyProtection="1">
      <alignment vertical="center"/>
    </xf>
    <xf numFmtId="181" fontId="8" fillId="0" borderId="9" xfId="2"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0" fontId="8" fillId="0" borderId="5" xfId="0" applyFont="1" applyFill="1" applyBorder="1" applyAlignment="1" applyProtection="1">
      <alignment vertical="center"/>
    </xf>
    <xf numFmtId="0" fontId="8" fillId="0" borderId="0" xfId="0" applyNumberFormat="1" applyFont="1" applyFill="1" applyBorder="1" applyAlignment="1" applyProtection="1">
      <alignment vertical="center"/>
    </xf>
    <xf numFmtId="181" fontId="8" fillId="0" borderId="1" xfId="0" applyNumberFormat="1" applyFont="1" applyFill="1" applyBorder="1" applyAlignment="1" applyProtection="1">
      <alignment horizontal="right" vertical="center"/>
    </xf>
    <xf numFmtId="0" fontId="8" fillId="0" borderId="34" xfId="0"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6" xfId="0" applyNumberFormat="1" applyFont="1" applyFill="1" applyBorder="1" applyAlignment="1" applyProtection="1">
      <alignment horizontal="center" vertical="center"/>
    </xf>
    <xf numFmtId="0" fontId="8" fillId="0" borderId="16" xfId="0" applyFont="1" applyFill="1" applyBorder="1" applyAlignment="1" applyProtection="1">
      <alignment horizontal="center" vertical="center"/>
    </xf>
    <xf numFmtId="181" fontId="8" fillId="0" borderId="16" xfId="0" applyNumberFormat="1" applyFont="1" applyFill="1" applyBorder="1" applyAlignment="1" applyProtection="1">
      <alignment vertical="center"/>
    </xf>
    <xf numFmtId="181" fontId="8" fillId="0" borderId="19" xfId="0" applyNumberFormat="1" applyFont="1" applyFill="1" applyBorder="1" applyAlignment="1" applyProtection="1">
      <alignment horizontal="right" vertical="center"/>
    </xf>
    <xf numFmtId="49" fontId="8" fillId="0" borderId="20" xfId="0" applyNumberFormat="1" applyFont="1" applyFill="1" applyBorder="1" applyAlignment="1" applyProtection="1">
      <alignment horizontal="center" vertical="center"/>
    </xf>
    <xf numFmtId="0" fontId="8" fillId="0" borderId="21" xfId="0" applyNumberFormat="1" applyFont="1" applyFill="1" applyBorder="1" applyAlignment="1" applyProtection="1">
      <alignment horizontal="left" vertical="center"/>
    </xf>
    <xf numFmtId="0" fontId="8" fillId="0" borderId="21" xfId="0" applyFont="1" applyFill="1" applyBorder="1" applyAlignment="1" applyProtection="1">
      <alignment horizontal="center" vertical="center"/>
    </xf>
    <xf numFmtId="181" fontId="8" fillId="0" borderId="23" xfId="0" applyNumberFormat="1" applyFont="1" applyFill="1" applyBorder="1" applyAlignment="1" applyProtection="1">
      <alignment horizontal="left" vertical="center"/>
    </xf>
    <xf numFmtId="0" fontId="8" fillId="0" borderId="0" xfId="0" applyFont="1" applyFill="1" applyAlignment="1" applyProtection="1">
      <alignment vertical="center"/>
    </xf>
    <xf numFmtId="0" fontId="8" fillId="0" borderId="0" xfId="0" applyNumberFormat="1" applyFont="1" applyFill="1" applyAlignment="1" applyProtection="1">
      <alignment vertical="center"/>
    </xf>
    <xf numFmtId="181" fontId="8" fillId="0" borderId="0" xfId="0" applyNumberFormat="1" applyFont="1" applyFill="1" applyAlignment="1" applyProtection="1">
      <alignment vertical="center"/>
    </xf>
    <xf numFmtId="181" fontId="8" fillId="0" borderId="33" xfId="48" applyNumberFormat="1" applyFont="1" applyFill="1" applyBorder="1" applyAlignment="1" applyProtection="1">
      <alignment horizontal="right" vertical="center"/>
    </xf>
    <xf numFmtId="181" fontId="8" fillId="0" borderId="24" xfId="48" applyNumberFormat="1" applyFont="1" applyFill="1" applyBorder="1" applyAlignment="1" applyProtection="1">
      <alignment horizontal="right" vertical="center"/>
    </xf>
    <xf numFmtId="0" fontId="8" fillId="0" borderId="25" xfId="0" applyFont="1" applyFill="1" applyBorder="1" applyAlignment="1" applyProtection="1">
      <alignment horizontal="centerContinuous" vertical="center"/>
    </xf>
    <xf numFmtId="0" fontId="8" fillId="0" borderId="17" xfId="0" applyFont="1" applyFill="1" applyBorder="1" applyAlignment="1" applyProtection="1">
      <alignment horizontal="centerContinuous" vertical="center"/>
    </xf>
    <xf numFmtId="0" fontId="39" fillId="0" borderId="11" xfId="19" applyFont="1" applyFill="1" applyBorder="1" applyAlignment="1" applyProtection="1">
      <alignment vertical="center"/>
    </xf>
    <xf numFmtId="0" fontId="39" fillId="0" borderId="31" xfId="19" applyFont="1" applyFill="1" applyBorder="1" applyAlignment="1" applyProtection="1">
      <alignment vertical="center"/>
    </xf>
    <xf numFmtId="49" fontId="8" fillId="0" borderId="5" xfId="0" applyNumberFormat="1" applyFont="1" applyFill="1" applyBorder="1" applyAlignment="1" applyProtection="1">
      <alignment horizontal="center" vertical="center"/>
    </xf>
    <xf numFmtId="181" fontId="8" fillId="0" borderId="0" xfId="0" applyNumberFormat="1" applyFont="1" applyFill="1" applyBorder="1" applyAlignment="1" applyProtection="1">
      <alignment horizontal="left" vertical="center"/>
    </xf>
    <xf numFmtId="181" fontId="8" fillId="0" borderId="1" xfId="48" applyNumberFormat="1" applyFont="1" applyFill="1" applyBorder="1" applyAlignment="1" applyProtection="1">
      <alignment horizontal="right" vertical="center"/>
    </xf>
    <xf numFmtId="0" fontId="0" fillId="0" borderId="14" xfId="0" applyFill="1" applyBorder="1" applyAlignment="1" applyProtection="1">
      <alignment vertical="center"/>
    </xf>
    <xf numFmtId="168" fontId="7" fillId="0" borderId="9" xfId="2" applyFont="1" applyFill="1" applyBorder="1" applyAlignment="1" applyProtection="1">
      <alignment horizontal="right" vertical="center"/>
    </xf>
    <xf numFmtId="2" fontId="8" fillId="0" borderId="0" xfId="0" applyNumberFormat="1" applyFont="1" applyFill="1" applyBorder="1" applyAlignment="1" applyProtection="1">
      <alignment horizontal="right" vertical="center" indent="1"/>
      <protection locked="0"/>
    </xf>
    <xf numFmtId="2" fontId="8" fillId="0" borderId="16" xfId="0" applyNumberFormat="1" applyFont="1" applyFill="1" applyBorder="1" applyAlignment="1" applyProtection="1">
      <alignment horizontal="right" vertical="center" indent="1"/>
      <protection locked="0"/>
    </xf>
    <xf numFmtId="2" fontId="8" fillId="0" borderId="22" xfId="0" applyNumberFormat="1" applyFont="1" applyFill="1" applyBorder="1" applyAlignment="1" applyProtection="1">
      <alignment horizontal="right" vertical="center" indent="1"/>
      <protection locked="0"/>
    </xf>
    <xf numFmtId="2" fontId="8" fillId="0" borderId="0" xfId="0" applyNumberFormat="1" applyFont="1" applyFill="1" applyAlignment="1" applyProtection="1">
      <alignment horizontal="right" vertical="center" indent="1"/>
      <protection locked="0"/>
    </xf>
    <xf numFmtId="2" fontId="10" fillId="0" borderId="3" xfId="0" applyNumberFormat="1" applyFont="1" applyFill="1" applyBorder="1" applyAlignment="1" applyProtection="1">
      <alignment horizontal="centerContinuous" vertical="center"/>
      <protection locked="0"/>
    </xf>
    <xf numFmtId="2" fontId="10" fillId="0" borderId="0" xfId="0" applyNumberFormat="1" applyFont="1" applyFill="1" applyBorder="1" applyAlignment="1" applyProtection="1">
      <alignment horizontal="right" vertical="center" indent="1"/>
      <protection locked="0"/>
    </xf>
    <xf numFmtId="2" fontId="39" fillId="0" borderId="0" xfId="0" applyNumberFormat="1" applyFont="1" applyFill="1" applyBorder="1" applyAlignment="1" applyProtection="1">
      <alignment horizontal="right" vertical="center" indent="1"/>
      <protection locked="0"/>
    </xf>
    <xf numFmtId="2" fontId="8" fillId="0" borderId="14" xfId="0" applyNumberFormat="1" applyFont="1" applyFill="1" applyBorder="1" applyAlignment="1" applyProtection="1">
      <alignment horizontal="right" vertical="center" indent="1"/>
      <protection locked="0"/>
    </xf>
    <xf numFmtId="2" fontId="8" fillId="5" borderId="31" xfId="0" applyNumberFormat="1" applyFont="1" applyFill="1" applyBorder="1" applyAlignment="1" applyProtection="1">
      <alignment horizontal="right" vertical="center" indent="1"/>
      <protection locked="0"/>
    </xf>
    <xf numFmtId="2" fontId="8" fillId="5" borderId="9" xfId="0" applyNumberFormat="1" applyFont="1" applyFill="1" applyBorder="1" applyAlignment="1" applyProtection="1">
      <alignment horizontal="right" vertical="center" indent="1"/>
      <protection locked="0"/>
    </xf>
    <xf numFmtId="2" fontId="8" fillId="5" borderId="0" xfId="0" applyNumberFormat="1" applyFont="1" applyFill="1" applyBorder="1" applyAlignment="1" applyProtection="1">
      <alignment horizontal="right" vertical="center" indent="1"/>
      <protection locked="0"/>
    </xf>
    <xf numFmtId="2" fontId="8" fillId="5" borderId="9" xfId="80" applyNumberFormat="1" applyFont="1" applyFill="1" applyBorder="1" applyAlignment="1" applyProtection="1">
      <alignment horizontal="right" vertical="center" indent="1"/>
      <protection locked="0"/>
    </xf>
    <xf numFmtId="2" fontId="8" fillId="5" borderId="9" xfId="1" applyNumberFormat="1" applyFont="1" applyFill="1" applyBorder="1" applyAlignment="1" applyProtection="1">
      <alignment horizontal="right" vertical="center"/>
      <protection locked="0"/>
    </xf>
    <xf numFmtId="2" fontId="8" fillId="5" borderId="9" xfId="64" applyNumberFormat="1" applyFont="1" applyFill="1" applyBorder="1" applyAlignment="1" applyProtection="1">
      <alignment horizontal="right" vertical="center"/>
      <protection locked="0"/>
    </xf>
    <xf numFmtId="2" fontId="8" fillId="5" borderId="9" xfId="80" applyNumberFormat="1" applyFont="1" applyFill="1" applyBorder="1" applyAlignment="1" applyProtection="1">
      <alignment horizontal="center" vertical="center"/>
      <protection locked="0"/>
    </xf>
    <xf numFmtId="0" fontId="8" fillId="5" borderId="11" xfId="0" applyFont="1" applyFill="1" applyBorder="1" applyAlignment="1" applyProtection="1">
      <alignment vertical="center"/>
      <protection locked="0"/>
    </xf>
    <xf numFmtId="0" fontId="8" fillId="5" borderId="9" xfId="0" applyFont="1" applyFill="1" applyBorder="1" applyAlignment="1" applyProtection="1">
      <alignment vertical="center"/>
      <protection locked="0"/>
    </xf>
    <xf numFmtId="0" fontId="8" fillId="5" borderId="9" xfId="5" applyFont="1" applyFill="1" applyBorder="1" applyAlignment="1" applyProtection="1">
      <alignment horizontal="left" vertical="center"/>
      <protection locked="0"/>
    </xf>
    <xf numFmtId="0" fontId="8" fillId="5" borderId="0" xfId="0" applyFont="1" applyFill="1" applyAlignment="1" applyProtection="1">
      <alignment vertical="center"/>
      <protection locked="0"/>
    </xf>
    <xf numFmtId="0" fontId="8" fillId="5" borderId="31" xfId="0" applyFont="1" applyFill="1" applyBorder="1" applyAlignment="1" applyProtection="1">
      <alignment vertical="center"/>
      <protection locked="0"/>
    </xf>
    <xf numFmtId="0" fontId="8" fillId="5" borderId="30" xfId="0" applyFont="1" applyFill="1" applyBorder="1" applyAlignment="1" applyProtection="1">
      <alignment vertical="center"/>
      <protection locked="0"/>
    </xf>
    <xf numFmtId="0" fontId="12" fillId="5" borderId="9" xfId="0" applyFont="1" applyFill="1" applyBorder="1" applyAlignment="1" applyProtection="1">
      <alignment horizontal="left" vertical="center"/>
      <protection locked="0"/>
    </xf>
    <xf numFmtId="0" fontId="8" fillId="5" borderId="0" xfId="19" applyFont="1" applyFill="1" applyAlignment="1" applyProtection="1">
      <alignment vertical="center"/>
      <protection locked="0"/>
    </xf>
    <xf numFmtId="0" fontId="8" fillId="5" borderId="11" xfId="19" applyFont="1" applyFill="1" applyBorder="1" applyAlignment="1" applyProtection="1">
      <alignment vertical="center"/>
      <protection locked="0"/>
    </xf>
    <xf numFmtId="0" fontId="8" fillId="5" borderId="9" xfId="19" applyFont="1" applyFill="1" applyBorder="1" applyAlignment="1" applyProtection="1">
      <alignment vertical="center"/>
      <protection locked="0"/>
    </xf>
    <xf numFmtId="0" fontId="8" fillId="5" borderId="9" xfId="0" applyNumberFormat="1" applyFont="1" applyFill="1" applyBorder="1" applyAlignment="1" applyProtection="1">
      <alignment vertical="center"/>
      <protection locked="0"/>
    </xf>
    <xf numFmtId="0" fontId="8" fillId="5" borderId="11" xfId="64" applyFont="1" applyFill="1" applyBorder="1" applyAlignment="1" applyProtection="1">
      <alignment vertical="center"/>
      <protection locked="0"/>
    </xf>
    <xf numFmtId="0" fontId="8" fillId="5" borderId="9" xfId="64" applyFont="1" applyFill="1" applyBorder="1" applyAlignment="1" applyProtection="1">
      <alignment vertical="center"/>
      <protection locked="0"/>
    </xf>
    <xf numFmtId="0" fontId="8" fillId="5" borderId="0" xfId="19" applyFont="1" applyFill="1" applyBorder="1" applyAlignment="1" applyProtection="1">
      <alignment vertical="center"/>
      <protection locked="0"/>
    </xf>
    <xf numFmtId="190" fontId="8" fillId="5" borderId="9" xfId="0" applyNumberFormat="1" applyFont="1" applyFill="1" applyBorder="1" applyAlignment="1" applyProtection="1">
      <alignment horizontal="left"/>
      <protection locked="0"/>
    </xf>
    <xf numFmtId="0" fontId="0" fillId="5" borderId="9" xfId="0" applyFill="1" applyBorder="1" applyProtection="1">
      <protection locked="0"/>
    </xf>
    <xf numFmtId="0" fontId="8" fillId="0" borderId="0" xfId="0"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0" fontId="8" fillId="0" borderId="16" xfId="0" applyFont="1" applyFill="1" applyBorder="1" applyAlignment="1" applyProtection="1">
      <alignment vertical="center"/>
      <protection locked="0"/>
    </xf>
    <xf numFmtId="0" fontId="8" fillId="0" borderId="21" xfId="0" applyFont="1" applyFill="1" applyBorder="1" applyAlignment="1" applyProtection="1">
      <alignment horizontal="center" vertical="center"/>
      <protection locked="0"/>
    </xf>
    <xf numFmtId="0" fontId="8" fillId="0" borderId="0" xfId="0" applyFont="1" applyFill="1" applyAlignment="1" applyProtection="1">
      <alignment vertical="center"/>
      <protection locked="0"/>
    </xf>
    <xf numFmtId="0" fontId="10" fillId="0" borderId="3" xfId="0" applyFont="1" applyFill="1" applyBorder="1" applyAlignment="1" applyProtection="1">
      <alignment horizontal="centerContinuous" vertical="center"/>
      <protection locked="0"/>
    </xf>
    <xf numFmtId="16" fontId="10" fillId="0" borderId="0"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wrapText="1"/>
      <protection locked="0"/>
    </xf>
    <xf numFmtId="0" fontId="10" fillId="0" borderId="0" xfId="0" applyFont="1" applyFill="1" applyBorder="1" applyAlignment="1" applyProtection="1">
      <alignment vertical="center"/>
      <protection locked="0"/>
    </xf>
    <xf numFmtId="0" fontId="10" fillId="0" borderId="14"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vertical="center"/>
      <protection locked="0"/>
    </xf>
    <xf numFmtId="0" fontId="9" fillId="0" borderId="0" xfId="0" applyFont="1" applyFill="1" applyBorder="1" applyAlignment="1" applyProtection="1">
      <alignment horizontal="left" vertical="center"/>
    </xf>
    <xf numFmtId="186" fontId="11" fillId="0" borderId="0" xfId="6" applyNumberFormat="1" applyFont="1" applyFill="1" applyBorder="1" applyAlignment="1" applyProtection="1">
      <alignment horizontal="left" vertical="center"/>
    </xf>
    <xf numFmtId="0" fontId="7" fillId="0" borderId="9" xfId="0" applyNumberFormat="1" applyFont="1" applyFill="1" applyBorder="1" applyAlignment="1" applyProtection="1">
      <alignment horizontal="center" vertical="center"/>
    </xf>
    <xf numFmtId="2" fontId="7" fillId="5" borderId="9" xfId="0" applyNumberFormat="1" applyFont="1" applyFill="1" applyBorder="1" applyAlignment="1" applyProtection="1">
      <alignment vertical="center"/>
      <protection locked="0"/>
    </xf>
    <xf numFmtId="4" fontId="7" fillId="5" borderId="9" xfId="0" applyNumberFormat="1" applyFont="1" applyFill="1" applyBorder="1" applyAlignment="1" applyProtection="1">
      <alignment vertical="center"/>
      <protection locked="0"/>
    </xf>
    <xf numFmtId="0" fontId="11" fillId="0" borderId="11" xfId="0" applyFont="1" applyFill="1" applyBorder="1" applyAlignment="1" applyProtection="1">
      <alignment horizontal="left" vertical="center"/>
    </xf>
    <xf numFmtId="0" fontId="7" fillId="0" borderId="9" xfId="0" applyFont="1" applyFill="1" applyBorder="1" applyAlignment="1" applyProtection="1">
      <alignment horizontal="left" vertical="center"/>
    </xf>
    <xf numFmtId="0" fontId="7" fillId="0" borderId="9" xfId="0" applyFont="1" applyFill="1" applyBorder="1" applyAlignment="1" applyProtection="1">
      <alignment vertical="center"/>
    </xf>
    <xf numFmtId="2" fontId="7" fillId="0" borderId="9" xfId="0" applyNumberFormat="1" applyFont="1" applyFill="1" applyBorder="1" applyAlignment="1" applyProtection="1">
      <alignment vertical="center"/>
    </xf>
    <xf numFmtId="0" fontId="11" fillId="0" borderId="9"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6" applyFont="1" applyFill="1" applyBorder="1" applyAlignment="1" applyProtection="1">
      <alignment vertical="center"/>
    </xf>
    <xf numFmtId="0" fontId="7" fillId="0" borderId="0" xfId="6" applyFill="1" applyBorder="1" applyAlignment="1" applyProtection="1">
      <alignment vertical="center"/>
    </xf>
    <xf numFmtId="0" fontId="19" fillId="0" borderId="0" xfId="6" applyFont="1" applyFill="1" applyBorder="1" applyAlignment="1" applyProtection="1">
      <alignment vertical="center"/>
    </xf>
    <xf numFmtId="0" fontId="0" fillId="0" borderId="0" xfId="0" applyFill="1" applyAlignment="1" applyProtection="1">
      <alignment vertical="center"/>
    </xf>
    <xf numFmtId="0" fontId="7" fillId="0" borderId="9"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12" xfId="0" applyFill="1" applyBorder="1" applyAlignment="1" applyProtection="1">
      <alignment vertical="center"/>
    </xf>
    <xf numFmtId="0" fontId="0" fillId="0" borderId="32" xfId="0" applyFill="1" applyBorder="1" applyAlignment="1" applyProtection="1">
      <alignment vertical="center"/>
    </xf>
    <xf numFmtId="175" fontId="11" fillId="0" borderId="17" xfId="1" applyNumberFormat="1" applyFont="1" applyFill="1" applyBorder="1" applyAlignment="1" applyProtection="1">
      <alignment vertical="center"/>
    </xf>
    <xf numFmtId="169" fontId="7" fillId="5" borderId="9" xfId="1" applyNumberFormat="1" applyFont="1" applyFill="1" applyBorder="1" applyAlignment="1" applyProtection="1">
      <alignment vertical="center"/>
      <protection locked="0"/>
    </xf>
    <xf numFmtId="169" fontId="9" fillId="0" borderId="0" xfId="0" applyNumberFormat="1" applyFont="1" applyFill="1" applyBorder="1" applyAlignment="1" applyProtection="1">
      <alignment vertical="center"/>
    </xf>
    <xf numFmtId="169" fontId="7" fillId="0" borderId="0" xfId="6" applyNumberFormat="1" applyFill="1" applyBorder="1" applyAlignment="1" applyProtection="1">
      <alignment vertical="center"/>
    </xf>
    <xf numFmtId="0" fontId="19" fillId="0" borderId="0" xfId="6" quotePrefix="1" applyFont="1" applyFill="1" applyBorder="1" applyAlignment="1" applyProtection="1">
      <alignment horizontal="center" vertical="center"/>
    </xf>
    <xf numFmtId="0" fontId="19" fillId="0" borderId="0" xfId="6" applyFont="1" applyFill="1" applyBorder="1" applyAlignment="1" applyProtection="1">
      <alignment horizontal="center" vertical="center"/>
    </xf>
    <xf numFmtId="168" fontId="19" fillId="0" borderId="0" xfId="6"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69" fontId="19" fillId="0" borderId="0" xfId="6" applyNumberFormat="1" applyFont="1" applyFill="1" applyBorder="1" applyAlignment="1" applyProtection="1">
      <alignment vertical="center"/>
    </xf>
    <xf numFmtId="14" fontId="19" fillId="0" borderId="0" xfId="6" applyNumberFormat="1" applyFont="1" applyFill="1" applyBorder="1" applyAlignment="1" applyProtection="1">
      <alignment horizontal="center" vertical="center"/>
    </xf>
    <xf numFmtId="174" fontId="19" fillId="0" borderId="0" xfId="6" applyNumberFormat="1" applyFont="1" applyFill="1" applyBorder="1" applyAlignment="1" applyProtection="1">
      <alignment horizontal="center" vertical="center"/>
    </xf>
    <xf numFmtId="169" fontId="0" fillId="0" borderId="0" xfId="0" applyNumberFormat="1" applyFill="1" applyAlignment="1" applyProtection="1">
      <alignment vertical="center"/>
    </xf>
    <xf numFmtId="0" fontId="15" fillId="0" borderId="0" xfId="0" applyFont="1" applyFill="1" applyBorder="1" applyAlignment="1" applyProtection="1">
      <alignment vertical="center"/>
    </xf>
    <xf numFmtId="0" fontId="12" fillId="0" borderId="0" xfId="6" applyFont="1" applyFill="1" applyAlignment="1" applyProtection="1">
      <alignment vertical="center"/>
    </xf>
    <xf numFmtId="169" fontId="12" fillId="0" borderId="0" xfId="6" applyNumberFormat="1" applyFont="1" applyFill="1" applyAlignment="1" applyProtection="1">
      <alignment vertical="center"/>
    </xf>
    <xf numFmtId="0" fontId="12" fillId="0" borderId="0" xfId="6" applyFont="1" applyFill="1" applyBorder="1" applyAlignment="1" applyProtection="1">
      <alignment vertical="center"/>
    </xf>
    <xf numFmtId="0" fontId="11" fillId="0" borderId="0" xfId="6" applyFont="1" applyFill="1" applyBorder="1" applyAlignment="1" applyProtection="1">
      <alignment horizontal="center" vertical="center" wrapText="1"/>
    </xf>
    <xf numFmtId="176" fontId="11" fillId="0" borderId="30" xfId="6" applyNumberFormat="1" applyFont="1" applyFill="1" applyBorder="1" applyAlignment="1" applyProtection="1">
      <alignment horizontal="center" vertical="center"/>
    </xf>
    <xf numFmtId="0" fontId="11" fillId="0" borderId="31" xfId="6" applyFont="1" applyFill="1" applyBorder="1" applyAlignment="1" applyProtection="1">
      <alignment horizontal="center" vertical="center" wrapText="1"/>
    </xf>
    <xf numFmtId="0" fontId="11" fillId="0" borderId="28" xfId="6" applyFont="1" applyFill="1" applyBorder="1" applyAlignment="1" applyProtection="1">
      <alignment horizontal="center" vertical="center"/>
    </xf>
    <xf numFmtId="169" fontId="11" fillId="0" borderId="29" xfId="6" applyNumberFormat="1" applyFont="1" applyFill="1" applyBorder="1" applyAlignment="1" applyProtection="1">
      <alignment horizontal="center" vertical="center" wrapText="1"/>
    </xf>
    <xf numFmtId="176" fontId="11" fillId="0" borderId="31" xfId="6" applyNumberFormat="1" applyFont="1" applyFill="1" applyBorder="1" applyAlignment="1" applyProtection="1">
      <alignment horizontal="center" vertical="center"/>
    </xf>
    <xf numFmtId="176" fontId="11" fillId="0" borderId="28" xfId="6" applyNumberFormat="1" applyFont="1" applyFill="1" applyBorder="1" applyAlignment="1" applyProtection="1">
      <alignment horizontal="center" vertical="center"/>
    </xf>
    <xf numFmtId="0" fontId="7" fillId="0" borderId="46" xfId="6" applyFont="1" applyFill="1" applyBorder="1" applyAlignment="1" applyProtection="1">
      <alignment horizontal="center" vertical="center"/>
    </xf>
    <xf numFmtId="0" fontId="7" fillId="0" borderId="41" xfId="6" applyFont="1" applyFill="1" applyBorder="1" applyAlignment="1" applyProtection="1">
      <alignment vertical="center"/>
    </xf>
    <xf numFmtId="0" fontId="7" fillId="0" borderId="42" xfId="6" applyFont="1" applyFill="1" applyBorder="1" applyAlignment="1" applyProtection="1">
      <alignment vertical="center"/>
    </xf>
    <xf numFmtId="0" fontId="7" fillId="0" borderId="43" xfId="6" applyFont="1" applyFill="1" applyBorder="1" applyAlignment="1" applyProtection="1">
      <alignment vertical="center"/>
    </xf>
    <xf numFmtId="10" fontId="7" fillId="0" borderId="9" xfId="15" applyNumberFormat="1" applyFont="1" applyFill="1" applyBorder="1" applyAlignment="1" applyProtection="1">
      <alignment vertical="center"/>
    </xf>
    <xf numFmtId="0" fontId="7" fillId="0" borderId="13" xfId="6" applyFont="1" applyFill="1" applyBorder="1" applyAlignment="1" applyProtection="1">
      <alignment horizontal="center" vertical="center"/>
    </xf>
    <xf numFmtId="0" fontId="11" fillId="0" borderId="27" xfId="6" applyFont="1" applyFill="1" applyBorder="1" applyAlignment="1" applyProtection="1">
      <alignment horizontal="center" vertical="center"/>
    </xf>
    <xf numFmtId="0" fontId="11" fillId="0" borderId="15" xfId="6" applyFont="1" applyFill="1" applyBorder="1" applyAlignment="1" applyProtection="1">
      <alignment vertical="center"/>
    </xf>
    <xf numFmtId="169" fontId="11" fillId="0" borderId="30" xfId="15" applyNumberFormat="1" applyFont="1" applyFill="1" applyBorder="1" applyAlignment="1" applyProtection="1">
      <alignment vertical="center"/>
    </xf>
    <xf numFmtId="168" fontId="11" fillId="0" borderId="0" xfId="2" applyFont="1" applyFill="1" applyBorder="1" applyAlignment="1" applyProtection="1">
      <alignment vertical="center"/>
    </xf>
    <xf numFmtId="0" fontId="7" fillId="0" borderId="30" xfId="6" applyFont="1" applyFill="1" applyBorder="1" applyAlignment="1" applyProtection="1">
      <alignment vertical="center"/>
    </xf>
    <xf numFmtId="0" fontId="7" fillId="0" borderId="0" xfId="6" applyFont="1" applyFill="1" applyAlignment="1" applyProtection="1">
      <alignment vertical="center"/>
    </xf>
    <xf numFmtId="169" fontId="7" fillId="0" borderId="0" xfId="6" applyNumberFormat="1" applyFont="1" applyFill="1" applyAlignment="1" applyProtection="1">
      <alignment vertical="center"/>
    </xf>
    <xf numFmtId="169" fontId="7" fillId="0" borderId="9" xfId="6" applyNumberFormat="1" applyFont="1" applyFill="1" applyBorder="1" applyAlignment="1" applyProtection="1">
      <alignment horizontal="right" vertical="center"/>
    </xf>
    <xf numFmtId="169" fontId="7" fillId="0" borderId="0" xfId="6" applyNumberFormat="1" applyFont="1" applyFill="1" applyAlignment="1" applyProtection="1">
      <alignment horizontal="center" vertical="center"/>
    </xf>
    <xf numFmtId="0" fontId="7" fillId="0" borderId="0" xfId="6" applyFont="1" applyFill="1" applyBorder="1" applyAlignment="1" applyProtection="1">
      <alignment horizontal="right" vertical="center"/>
    </xf>
    <xf numFmtId="168" fontId="7" fillId="0" borderId="11" xfId="6" applyNumberFormat="1" applyFont="1" applyFill="1" applyBorder="1" applyAlignment="1" applyProtection="1">
      <alignment vertical="center"/>
    </xf>
    <xf numFmtId="10" fontId="7" fillId="5" borderId="37" xfId="15" applyNumberFormat="1" applyFont="1" applyFill="1" applyBorder="1" applyAlignment="1" applyProtection="1">
      <alignment vertical="center"/>
      <protection locked="0"/>
    </xf>
    <xf numFmtId="10" fontId="7" fillId="5" borderId="39" xfId="15" applyNumberFormat="1" applyFont="1" applyFill="1" applyBorder="1" applyAlignment="1" applyProtection="1">
      <alignment vertical="center"/>
      <protection locked="0"/>
    </xf>
    <xf numFmtId="10" fontId="7" fillId="5" borderId="11" xfId="15" applyNumberFormat="1" applyFont="1" applyFill="1" applyBorder="1" applyAlignment="1" applyProtection="1">
      <alignment vertical="center"/>
      <protection locked="0"/>
    </xf>
    <xf numFmtId="10" fontId="7" fillId="5" borderId="40" xfId="15" applyNumberFormat="1" applyFont="1" applyFill="1" applyBorder="1" applyAlignment="1" applyProtection="1">
      <alignment vertical="center"/>
      <protection locked="0"/>
    </xf>
    <xf numFmtId="10" fontId="7" fillId="5" borderId="45" xfId="15" applyNumberFormat="1" applyFont="1" applyFill="1" applyBorder="1" applyAlignment="1" applyProtection="1">
      <alignment vertical="center"/>
      <protection locked="0"/>
    </xf>
    <xf numFmtId="168" fontId="7" fillId="5" borderId="9" xfId="2" applyFont="1" applyFill="1" applyBorder="1" applyAlignment="1" applyProtection="1">
      <alignment vertical="center"/>
      <protection locked="0"/>
    </xf>
    <xf numFmtId="10" fontId="7" fillId="5" borderId="9" xfId="15" applyNumberFormat="1" applyFont="1" applyFill="1" applyBorder="1" applyAlignment="1" applyProtection="1">
      <alignment vertical="center"/>
      <protection locked="0"/>
    </xf>
    <xf numFmtId="10" fontId="7" fillId="5" borderId="44" xfId="15" applyNumberFormat="1" applyFont="1" applyFill="1" applyBorder="1" applyAlignment="1" applyProtection="1">
      <alignment vertical="center"/>
      <protection locked="0"/>
    </xf>
    <xf numFmtId="0" fontId="7" fillId="0" borderId="47" xfId="6" applyFont="1" applyFill="1" applyBorder="1" applyAlignment="1" applyProtection="1">
      <alignment horizontal="center" vertical="center"/>
    </xf>
    <xf numFmtId="0" fontId="7" fillId="0" borderId="48" xfId="6" applyFont="1" applyFill="1" applyBorder="1" applyAlignment="1" applyProtection="1">
      <alignment horizontal="center" vertical="center"/>
    </xf>
    <xf numFmtId="0" fontId="7" fillId="0" borderId="49" xfId="6" applyFont="1" applyFill="1" applyBorder="1" applyAlignment="1" applyProtection="1">
      <alignment horizontal="center" vertical="center"/>
    </xf>
    <xf numFmtId="0" fontId="11" fillId="0" borderId="0" xfId="6" applyFont="1" applyFill="1" applyBorder="1" applyAlignment="1" applyProtection="1">
      <alignment horizontal="center" vertical="center" shrinkToFit="1"/>
    </xf>
    <xf numFmtId="165" fontId="11" fillId="0" borderId="0" xfId="6" applyNumberFormat="1" applyFont="1" applyFill="1" applyBorder="1" applyAlignment="1" applyProtection="1">
      <alignment horizontal="center" vertical="center"/>
    </xf>
    <xf numFmtId="0" fontId="11" fillId="5" borderId="0" xfId="6" applyFont="1" applyFill="1" applyBorder="1" applyAlignment="1" applyProtection="1">
      <alignment horizontal="center" vertical="center"/>
      <protection locked="0"/>
    </xf>
    <xf numFmtId="0" fontId="11" fillId="0" borderId="0" xfId="0" applyFont="1" applyFill="1" applyAlignment="1" applyProtection="1">
      <alignment vertical="center"/>
    </xf>
    <xf numFmtId="0" fontId="11" fillId="0" borderId="53" xfId="6" applyFont="1" applyFill="1" applyBorder="1" applyAlignment="1" applyProtection="1">
      <alignment horizontal="left" vertical="center" wrapText="1"/>
    </xf>
    <xf numFmtId="0" fontId="11" fillId="0" borderId="54" xfId="6" applyFont="1" applyFill="1" applyBorder="1" applyAlignment="1" applyProtection="1">
      <alignment horizontal="left" vertical="center" wrapText="1"/>
    </xf>
    <xf numFmtId="0" fontId="11" fillId="0" borderId="55" xfId="6" applyFont="1" applyFill="1" applyBorder="1" applyAlignment="1" applyProtection="1">
      <alignment horizontal="left" vertical="center" wrapText="1"/>
    </xf>
    <xf numFmtId="0" fontId="7" fillId="0" borderId="56" xfId="6" applyFont="1" applyFill="1" applyBorder="1" applyAlignment="1" applyProtection="1">
      <alignment horizontal="center" vertical="center"/>
    </xf>
    <xf numFmtId="0" fontId="7" fillId="0" borderId="57" xfId="6" applyFont="1" applyFill="1" applyBorder="1" applyAlignment="1" applyProtection="1">
      <alignment vertical="center"/>
    </xf>
    <xf numFmtId="0" fontId="11" fillId="0" borderId="58" xfId="6" applyFont="1" applyFill="1" applyBorder="1" applyAlignment="1" applyProtection="1">
      <alignment horizontal="left" vertical="center" wrapText="1"/>
    </xf>
    <xf numFmtId="10" fontId="7" fillId="5" borderId="13" xfId="15" applyNumberFormat="1" applyFont="1" applyFill="1" applyBorder="1" applyAlignment="1" applyProtection="1">
      <alignment vertical="center"/>
      <protection locked="0"/>
    </xf>
    <xf numFmtId="10" fontId="7" fillId="5" borderId="59" xfId="15" applyNumberFormat="1" applyFont="1" applyFill="1" applyBorder="1" applyAlignment="1" applyProtection="1">
      <alignment vertical="center"/>
      <protection locked="0"/>
    </xf>
    <xf numFmtId="0" fontId="11" fillId="0" borderId="51" xfId="6" applyFont="1" applyFill="1" applyBorder="1" applyAlignment="1" applyProtection="1">
      <alignment horizontal="left" vertical="center" wrapText="1"/>
    </xf>
    <xf numFmtId="10" fontId="7" fillId="5" borderId="61" xfId="15" applyNumberFormat="1" applyFont="1" applyFill="1" applyBorder="1" applyAlignment="1" applyProtection="1">
      <alignment vertical="center"/>
      <protection locked="0"/>
    </xf>
    <xf numFmtId="10" fontId="7" fillId="5" borderId="62" xfId="15" applyNumberFormat="1" applyFont="1" applyFill="1" applyBorder="1" applyAlignment="1" applyProtection="1">
      <alignment vertical="center"/>
      <protection locked="0"/>
    </xf>
    <xf numFmtId="0" fontId="11" fillId="0" borderId="52" xfId="6" applyFont="1" applyFill="1" applyBorder="1" applyAlignment="1" applyProtection="1">
      <alignment horizontal="center" vertical="center"/>
    </xf>
    <xf numFmtId="0" fontId="11" fillId="0" borderId="50" xfId="6" applyFont="1" applyFill="1" applyBorder="1" applyAlignment="1" applyProtection="1">
      <alignment vertical="center"/>
    </xf>
    <xf numFmtId="10" fontId="11" fillId="5" borderId="61" xfId="15" applyNumberFormat="1" applyFont="1" applyFill="1" applyBorder="1" applyAlignment="1" applyProtection="1">
      <alignment vertical="center"/>
      <protection locked="0"/>
    </xf>
    <xf numFmtId="10" fontId="11" fillId="5" borderId="62" xfId="15" applyNumberFormat="1" applyFont="1" applyFill="1" applyBorder="1" applyAlignment="1" applyProtection="1">
      <alignment vertical="center"/>
      <protection locked="0"/>
    </xf>
    <xf numFmtId="0" fontId="7" fillId="0" borderId="63" xfId="6" applyFont="1" applyFill="1" applyBorder="1" applyAlignment="1" applyProtection="1">
      <alignment vertical="center"/>
    </xf>
    <xf numFmtId="0" fontId="11" fillId="0" borderId="64" xfId="6" applyFont="1" applyFill="1" applyBorder="1" applyAlignment="1" applyProtection="1">
      <alignment horizontal="left" vertical="center" wrapText="1"/>
    </xf>
    <xf numFmtId="10" fontId="7" fillId="5" borderId="31" xfId="15" applyNumberFormat="1" applyFont="1" applyFill="1" applyBorder="1" applyAlignment="1" applyProtection="1">
      <alignment vertical="center"/>
      <protection locked="0"/>
    </xf>
    <xf numFmtId="10" fontId="7" fillId="5" borderId="65" xfId="15" applyNumberFormat="1" applyFont="1" applyFill="1" applyBorder="1" applyAlignment="1" applyProtection="1">
      <alignment vertical="center"/>
      <protection locked="0"/>
    </xf>
    <xf numFmtId="0" fontId="13" fillId="0" borderId="0" xfId="6" applyFont="1" applyFill="1" applyBorder="1" applyAlignment="1" applyProtection="1">
      <alignment vertical="center" shrinkToFit="1"/>
    </xf>
    <xf numFmtId="0" fontId="13" fillId="0" borderId="0" xfId="6" applyFont="1" applyFill="1" applyBorder="1" applyAlignment="1" applyProtection="1">
      <alignment horizontal="left" vertical="center" shrinkToFit="1"/>
    </xf>
    <xf numFmtId="0" fontId="19" fillId="0" borderId="0" xfId="6" quotePrefix="1" applyNumberFormat="1" applyFont="1" applyFill="1" applyBorder="1" applyAlignment="1" applyProtection="1">
      <alignment horizontal="center" vertical="center"/>
    </xf>
    <xf numFmtId="0" fontId="19" fillId="0" borderId="0" xfId="6" applyFont="1" applyFill="1" applyBorder="1" applyAlignment="1" applyProtection="1">
      <alignment horizontal="left" vertical="center"/>
    </xf>
    <xf numFmtId="0" fontId="15" fillId="0" borderId="11" xfId="0" applyFont="1" applyFill="1" applyBorder="1" applyAlignment="1" applyProtection="1">
      <alignment horizontal="centerContinuous" vertical="center"/>
    </xf>
    <xf numFmtId="0" fontId="15"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5" fillId="0" borderId="17" xfId="0" applyFont="1" applyFill="1" applyBorder="1" applyAlignment="1" applyProtection="1">
      <alignment horizontal="centerContinuous" vertical="center"/>
    </xf>
    <xf numFmtId="0" fontId="11" fillId="0" borderId="31" xfId="0" applyNumberFormat="1" applyFont="1" applyFill="1" applyBorder="1" applyAlignment="1" applyProtection="1">
      <alignment horizontal="left" vertical="center"/>
    </xf>
    <xf numFmtId="0" fontId="11" fillId="0" borderId="28" xfId="0" applyFont="1" applyFill="1" applyBorder="1" applyAlignment="1" applyProtection="1">
      <alignment horizontal="left" vertical="center"/>
    </xf>
    <xf numFmtId="0" fontId="11" fillId="0" borderId="29" xfId="0" applyFont="1" applyFill="1" applyBorder="1" applyAlignment="1" applyProtection="1">
      <alignment horizontal="center" vertical="center" wrapText="1"/>
    </xf>
    <xf numFmtId="0" fontId="11" fillId="0" borderId="13" xfId="0" applyNumberFormat="1" applyFont="1" applyFill="1" applyBorder="1" applyAlignment="1" applyProtection="1">
      <alignment horizontal="left" vertical="center"/>
    </xf>
    <xf numFmtId="0" fontId="11" fillId="0" borderId="27" xfId="0" applyFont="1" applyFill="1" applyBorder="1" applyAlignment="1" applyProtection="1">
      <alignment horizontal="center" vertical="center"/>
    </xf>
    <xf numFmtId="186" fontId="11" fillId="0" borderId="27" xfId="6" applyNumberFormat="1" applyFont="1" applyFill="1" applyBorder="1" applyAlignment="1" applyProtection="1">
      <alignment horizontal="left" vertical="center"/>
    </xf>
    <xf numFmtId="0" fontId="11" fillId="0" borderId="27" xfId="0" applyFont="1" applyFill="1" applyBorder="1" applyAlignment="1" applyProtection="1">
      <alignment horizontal="center" vertical="center" wrapText="1"/>
    </xf>
    <xf numFmtId="0" fontId="0" fillId="0" borderId="27" xfId="0" applyFill="1" applyBorder="1" applyAlignment="1" applyProtection="1">
      <alignment vertical="center"/>
    </xf>
    <xf numFmtId="0" fontId="11" fillId="0" borderId="15" xfId="0" applyFont="1" applyFill="1" applyBorder="1" applyAlignment="1" applyProtection="1">
      <alignment horizontal="center" vertical="center" wrapText="1"/>
    </xf>
    <xf numFmtId="0" fontId="11" fillId="0" borderId="17" xfId="0" applyFont="1" applyFill="1" applyBorder="1" applyAlignment="1" applyProtection="1">
      <alignment horizontal="center" vertical="center" wrapText="1"/>
    </xf>
    <xf numFmtId="0" fontId="7" fillId="0" borderId="17" xfId="0" applyFont="1" applyFill="1" applyBorder="1" applyAlignment="1" applyProtection="1">
      <alignment horizontal="left" vertical="center" wrapText="1"/>
    </xf>
    <xf numFmtId="181" fontId="7" fillId="0" borderId="9" xfId="2" applyNumberFormat="1" applyFont="1" applyFill="1" applyBorder="1" applyAlignment="1" applyProtection="1">
      <alignment vertical="center"/>
    </xf>
    <xf numFmtId="169" fontId="7" fillId="0" borderId="9" xfId="1" applyNumberFormat="1" applyFont="1" applyFill="1" applyBorder="1" applyAlignment="1" applyProtection="1">
      <alignment vertical="center"/>
    </xf>
    <xf numFmtId="0" fontId="0" fillId="0" borderId="0" xfId="0" applyNumberFormat="1" applyFill="1" applyAlignment="1" applyProtection="1">
      <alignment horizontal="center" vertical="center"/>
    </xf>
    <xf numFmtId="180" fontId="0" fillId="0" borderId="0" xfId="0" applyNumberFormat="1" applyFill="1" applyAlignment="1" applyProtection="1">
      <alignment vertical="center"/>
    </xf>
    <xf numFmtId="44" fontId="0" fillId="0" borderId="0" xfId="0" applyNumberFormat="1" applyFill="1" applyAlignment="1" applyProtection="1">
      <alignment vertical="center"/>
    </xf>
    <xf numFmtId="181" fontId="0" fillId="0" borderId="0" xfId="0" applyNumberFormat="1" applyFill="1" applyAlignment="1" applyProtection="1">
      <alignment vertical="center"/>
    </xf>
    <xf numFmtId="44" fontId="0" fillId="3" borderId="0" xfId="0" applyNumberFormat="1" applyFill="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8" fontId="7" fillId="0" borderId="14" xfId="0" applyNumberFormat="1" applyFont="1" applyFill="1" applyBorder="1" applyAlignment="1" applyProtection="1">
      <alignment vertical="center"/>
    </xf>
    <xf numFmtId="168" fontId="41" fillId="0" borderId="14" xfId="0" applyNumberFormat="1" applyFont="1" applyFill="1" applyBorder="1" applyAlignment="1" applyProtection="1">
      <alignment vertical="center"/>
    </xf>
    <xf numFmtId="169" fontId="7" fillId="0" borderId="17" xfId="1" applyNumberFormat="1" applyFont="1" applyFill="1" applyBorder="1" applyAlignment="1" applyProtection="1">
      <alignment vertical="center"/>
    </xf>
    <xf numFmtId="0" fontId="12" fillId="0" borderId="14" xfId="0" applyFont="1" applyFill="1" applyBorder="1" applyAlignment="1" applyProtection="1">
      <alignment horizontal="center" vertical="center"/>
    </xf>
    <xf numFmtId="0" fontId="11" fillId="0" borderId="14" xfId="0" applyFont="1" applyFill="1" applyBorder="1" applyAlignment="1" applyProtection="1">
      <alignment vertical="center"/>
    </xf>
    <xf numFmtId="168" fontId="11" fillId="0" borderId="9" xfId="0" applyNumberFormat="1" applyFont="1" applyFill="1" applyBorder="1" applyAlignment="1" applyProtection="1">
      <alignment vertical="center"/>
    </xf>
    <xf numFmtId="169" fontId="11"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11" fillId="0" borderId="3" xfId="0" applyFont="1" applyFill="1" applyBorder="1" applyAlignment="1" applyProtection="1">
      <alignment vertical="center"/>
    </xf>
    <xf numFmtId="168" fontId="11" fillId="0" borderId="4" xfId="0" applyNumberFormat="1"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0" fillId="0" borderId="0" xfId="1" applyNumberFormat="1" applyFont="1" applyFill="1" applyBorder="1" applyAlignment="1" applyProtection="1">
      <alignment vertical="center"/>
    </xf>
    <xf numFmtId="168" fontId="11" fillId="0" borderId="1" xfId="0" applyNumberFormat="1" applyFont="1" applyFill="1" applyBorder="1" applyAlignment="1" applyProtection="1">
      <alignment vertical="center"/>
    </xf>
    <xf numFmtId="166" fontId="0" fillId="0" borderId="0" xfId="0" applyNumberFormat="1" applyFill="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168"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8" fontId="11" fillId="0" borderId="0" xfId="0" applyNumberFormat="1" applyFont="1" applyFill="1" applyBorder="1" applyAlignment="1" applyProtection="1">
      <alignment vertical="center"/>
    </xf>
    <xf numFmtId="0" fontId="11" fillId="0" borderId="0" xfId="0" applyFont="1" applyFill="1" applyAlignment="1" applyProtection="1">
      <alignment horizontal="right" vertical="center"/>
    </xf>
    <xf numFmtId="44" fontId="14" fillId="0" borderId="0" xfId="0" applyNumberFormat="1" applyFont="1" applyFill="1" applyBorder="1" applyAlignment="1" applyProtection="1">
      <alignment horizontal="right" vertical="center"/>
    </xf>
    <xf numFmtId="0" fontId="0" fillId="0" borderId="0" xfId="0" applyFill="1" applyBorder="1" applyAlignment="1" applyProtection="1">
      <alignment horizontal="right" vertical="center"/>
    </xf>
    <xf numFmtId="0" fontId="11" fillId="0" borderId="32" xfId="0" applyFont="1" applyFill="1" applyBorder="1" applyAlignment="1" applyProtection="1">
      <alignment horizontal="center" vertical="center" wrapText="1"/>
    </xf>
    <xf numFmtId="0" fontId="9" fillId="0" borderId="31" xfId="0" applyFont="1" applyFill="1" applyBorder="1" applyAlignment="1" applyProtection="1">
      <alignment horizontal="left" vertical="center"/>
    </xf>
    <xf numFmtId="168" fontId="0" fillId="0" borderId="0" xfId="2" applyFont="1" applyFill="1" applyAlignment="1" applyProtection="1">
      <alignment horizontal="right" vertical="center"/>
    </xf>
    <xf numFmtId="168" fontId="7" fillId="0" borderId="0" xfId="2" applyFont="1" applyFill="1" applyBorder="1" applyAlignment="1" applyProtection="1">
      <alignment horizontal="right" vertical="center"/>
    </xf>
    <xf numFmtId="0" fontId="11" fillId="0" borderId="50" xfId="0" applyFont="1" applyFill="1" applyBorder="1" applyAlignment="1" applyProtection="1">
      <alignment horizontal="right" vertical="center"/>
    </xf>
    <xf numFmtId="168" fontId="11" fillId="0" borderId="51" xfId="0" applyNumberFormat="1" applyFont="1" applyFill="1" applyBorder="1" applyAlignment="1" applyProtection="1">
      <alignment vertical="center"/>
    </xf>
    <xf numFmtId="9" fontId="0" fillId="0" borderId="0" xfId="1" applyFont="1" applyFill="1" applyAlignment="1" applyProtection="1">
      <alignment vertical="center"/>
    </xf>
    <xf numFmtId="188" fontId="13" fillId="0" borderId="52" xfId="2" applyNumberFormat="1" applyFont="1" applyFill="1" applyBorder="1" applyAlignment="1" applyProtection="1">
      <alignment vertical="center"/>
    </xf>
    <xf numFmtId="189" fontId="11" fillId="0" borderId="9" xfId="1" applyNumberFormat="1" applyFont="1" applyFill="1" applyBorder="1" applyAlignment="1" applyProtection="1">
      <alignment horizontal="center" vertical="center"/>
    </xf>
    <xf numFmtId="9" fontId="11" fillId="0" borderId="0" xfId="1" applyNumberFormat="1" applyFont="1" applyFill="1" applyBorder="1" applyAlignment="1" applyProtection="1">
      <alignment horizontal="center" vertical="center"/>
    </xf>
    <xf numFmtId="0" fontId="9" fillId="0" borderId="0" xfId="0" applyFont="1" applyAlignment="1" applyProtection="1"/>
    <xf numFmtId="0" fontId="12" fillId="0" borderId="0" xfId="0" applyFont="1" applyAlignment="1" applyProtection="1">
      <alignment vertical="center"/>
      <protection locked="0"/>
    </xf>
    <xf numFmtId="0" fontId="12" fillId="0" borderId="9" xfId="0" applyFont="1" applyFill="1" applyBorder="1" applyAlignment="1" applyProtection="1">
      <alignment horizontal="center" vertical="center"/>
      <protection locked="0"/>
    </xf>
    <xf numFmtId="0" fontId="12" fillId="0" borderId="0" xfId="0" applyFont="1" applyBorder="1" applyAlignment="1" applyProtection="1">
      <alignment horizontal="center" vertical="center"/>
      <protection locked="0"/>
    </xf>
    <xf numFmtId="0" fontId="12" fillId="0" borderId="9" xfId="19" applyNumberFormat="1" applyFont="1" applyFill="1" applyBorder="1" applyAlignment="1" applyProtection="1">
      <alignment vertical="center"/>
      <protection locked="0"/>
    </xf>
    <xf numFmtId="0" fontId="12" fillId="0" borderId="0" xfId="19" applyNumberFormat="1" applyFont="1" applyFill="1" applyBorder="1" applyAlignment="1" applyProtection="1">
      <alignment vertical="center"/>
      <protection locked="0"/>
    </xf>
    <xf numFmtId="0" fontId="8" fillId="0" borderId="0" xfId="19" applyNumberFormat="1" applyFont="1" applyFill="1" applyBorder="1" applyAlignment="1" applyProtection="1">
      <alignment vertical="center"/>
      <protection locked="0"/>
    </xf>
    <xf numFmtId="0" fontId="12" fillId="0" borderId="0" xfId="0" applyFont="1" applyFill="1" applyBorder="1" applyAlignment="1" applyProtection="1">
      <alignment horizontal="center" vertical="center"/>
      <protection locked="0"/>
    </xf>
    <xf numFmtId="168" fontId="13" fillId="0" borderId="0" xfId="2"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35" xfId="0" applyFont="1" applyFill="1" applyBorder="1" applyAlignment="1" applyProtection="1">
      <alignment horizontal="center" vertical="center" wrapText="1"/>
    </xf>
    <xf numFmtId="0" fontId="11" fillId="0" borderId="30" xfId="0" applyFont="1" applyFill="1" applyBorder="1" applyAlignment="1" applyProtection="1">
      <alignment horizontal="center" vertical="center" wrapText="1"/>
    </xf>
    <xf numFmtId="0" fontId="12" fillId="0" borderId="0" xfId="0" applyFont="1" applyAlignment="1" applyProtection="1">
      <alignment horizontal="center" vertical="center"/>
      <protection locked="0"/>
    </xf>
    <xf numFmtId="0" fontId="12" fillId="0" borderId="0" xfId="0" applyFont="1" applyFill="1" applyAlignment="1" applyProtection="1">
      <alignment vertical="center"/>
      <protection locked="0"/>
    </xf>
    <xf numFmtId="2" fontId="12" fillId="0" borderId="0" xfId="0" applyNumberFormat="1" applyFont="1" applyAlignment="1" applyProtection="1">
      <alignment vertical="center"/>
      <protection locked="0"/>
    </xf>
    <xf numFmtId="0" fontId="12" fillId="0" borderId="0" xfId="0" applyFont="1" applyFill="1" applyAlignment="1" applyProtection="1">
      <alignment horizontal="center" vertical="center"/>
      <protection locked="0"/>
    </xf>
    <xf numFmtId="2" fontId="12" fillId="0" borderId="0" xfId="0" applyNumberFormat="1" applyFont="1" applyAlignment="1" applyProtection="1">
      <alignment horizontal="center" vertical="center"/>
      <protection locked="0"/>
    </xf>
    <xf numFmtId="2" fontId="8" fillId="0" borderId="0" xfId="19" applyNumberFormat="1" applyFont="1" applyFill="1" applyBorder="1" applyAlignment="1" applyProtection="1">
      <alignment vertical="center"/>
      <protection locked="0"/>
    </xf>
    <xf numFmtId="2" fontId="12" fillId="0" borderId="0" xfId="0" applyNumberFormat="1" applyFont="1" applyBorder="1" applyAlignment="1" applyProtection="1">
      <alignment horizontal="center" vertical="center"/>
      <protection locked="0"/>
    </xf>
    <xf numFmtId="17" fontId="10" fillId="0" borderId="0" xfId="19" applyNumberFormat="1" applyFont="1" applyFill="1" applyBorder="1" applyAlignment="1" applyProtection="1">
      <alignment vertical="center"/>
      <protection locked="0"/>
    </xf>
    <xf numFmtId="187" fontId="0" fillId="0" borderId="0" xfId="0" applyNumberFormat="1" applyFill="1" applyBorder="1" applyProtection="1">
      <protection locked="0"/>
    </xf>
    <xf numFmtId="0" fontId="11" fillId="0" borderId="14" xfId="0" applyFont="1" applyFill="1" applyBorder="1" applyAlignment="1" applyProtection="1">
      <alignment horizontal="center" vertical="center"/>
    </xf>
    <xf numFmtId="0" fontId="11" fillId="0" borderId="17"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9" fillId="0" borderId="0" xfId="0" applyFont="1" applyFill="1" applyBorder="1" applyAlignment="1" applyProtection="1">
      <alignment horizontal="left" vertical="center" wrapText="1"/>
    </xf>
    <xf numFmtId="0" fontId="11" fillId="0" borderId="0" xfId="0" applyFont="1"/>
    <xf numFmtId="10" fontId="0" fillId="0" borderId="0" xfId="1" applyNumberFormat="1" applyFont="1"/>
    <xf numFmtId="10" fontId="11" fillId="0" borderId="0" xfId="1" applyNumberFormat="1" applyFont="1"/>
    <xf numFmtId="168" fontId="0" fillId="0" borderId="0" xfId="2" applyFont="1"/>
    <xf numFmtId="168" fontId="11" fillId="0" borderId="0" xfId="2" applyFont="1"/>
    <xf numFmtId="0" fontId="46" fillId="3" borderId="0" xfId="0" applyFont="1" applyFill="1"/>
    <xf numFmtId="168" fontId="11" fillId="5" borderId="9" xfId="2" applyFont="1" applyFill="1" applyBorder="1" applyAlignment="1" applyProtection="1">
      <alignment vertical="center"/>
      <protection locked="0"/>
    </xf>
    <xf numFmtId="0" fontId="11" fillId="0" borderId="11" xfId="0" applyFont="1" applyFill="1" applyBorder="1" applyAlignment="1" applyProtection="1">
      <alignment vertical="center"/>
    </xf>
    <xf numFmtId="0" fontId="11" fillId="0" borderId="17" xfId="0" applyFont="1" applyFill="1" applyBorder="1" applyAlignment="1" applyProtection="1">
      <alignment vertical="center"/>
    </xf>
    <xf numFmtId="0" fontId="11" fillId="0" borderId="30" xfId="0" applyFont="1" applyFill="1" applyBorder="1" applyAlignment="1" applyProtection="1">
      <alignment vertical="center" wrapText="1"/>
    </xf>
    <xf numFmtId="0" fontId="0" fillId="0" borderId="14" xfId="0" applyBorder="1" applyAlignment="1"/>
    <xf numFmtId="0" fontId="0" fillId="0" borderId="17" xfId="0" applyBorder="1" applyAlignment="1"/>
    <xf numFmtId="0" fontId="11" fillId="0" borderId="0" xfId="0" applyFont="1" applyFill="1" applyBorder="1" applyAlignment="1" applyProtection="1">
      <alignment horizontal="center" vertical="center" wrapText="1"/>
    </xf>
    <xf numFmtId="0" fontId="0" fillId="0" borderId="14" xfId="0" applyFill="1" applyBorder="1" applyAlignment="1" applyProtection="1"/>
    <xf numFmtId="0" fontId="7" fillId="0" borderId="0" xfId="0" applyNumberFormat="1" applyFont="1" applyFill="1" applyBorder="1" applyAlignment="1" applyProtection="1">
      <alignment horizontal="center" vertical="center"/>
    </xf>
    <xf numFmtId="0" fontId="7" fillId="5" borderId="9" xfId="0" applyFont="1" applyFill="1" applyBorder="1" applyProtection="1">
      <protection locked="0"/>
    </xf>
    <xf numFmtId="44" fontId="11" fillId="0" borderId="60" xfId="6" applyNumberFormat="1" applyFont="1" applyFill="1" applyBorder="1" applyAlignment="1" applyProtection="1">
      <alignment vertical="center"/>
    </xf>
    <xf numFmtId="181" fontId="7" fillId="0" borderId="30" xfId="2" applyNumberFormat="1" applyFont="1" applyFill="1" applyBorder="1" applyAlignment="1" applyProtection="1">
      <alignment vertical="center"/>
    </xf>
    <xf numFmtId="181" fontId="7" fillId="0" borderId="35" xfId="2" applyNumberFormat="1" applyFont="1" applyFill="1" applyBorder="1" applyAlignment="1" applyProtection="1">
      <alignment vertical="center"/>
    </xf>
    <xf numFmtId="181" fontId="7" fillId="0" borderId="66" xfId="2" applyNumberFormat="1" applyFont="1" applyFill="1" applyBorder="1" applyAlignment="1" applyProtection="1">
      <alignment vertical="center"/>
    </xf>
    <xf numFmtId="168" fontId="7" fillId="0" borderId="38" xfId="2" applyFont="1" applyFill="1" applyBorder="1" applyAlignment="1" applyProtection="1">
      <alignment vertical="center"/>
    </xf>
    <xf numFmtId="168" fontId="7" fillId="0" borderId="9" xfId="2" applyFont="1" applyFill="1" applyBorder="1" applyAlignment="1" applyProtection="1">
      <alignment vertical="center"/>
    </xf>
    <xf numFmtId="168" fontId="7" fillId="0" borderId="44" xfId="2" applyFont="1" applyFill="1" applyBorder="1" applyAlignment="1" applyProtection="1">
      <alignment vertical="center"/>
    </xf>
    <xf numFmtId="0" fontId="12" fillId="0" borderId="0" xfId="6" applyFont="1" applyFill="1" applyBorder="1" applyAlignment="1" applyProtection="1">
      <alignment horizontal="right" vertical="center"/>
    </xf>
    <xf numFmtId="44" fontId="42" fillId="0" borderId="0" xfId="6" applyNumberFormat="1" applyFont="1" applyFill="1" applyBorder="1" applyAlignment="1" applyProtection="1">
      <alignment horizontal="right" vertical="center"/>
    </xf>
    <xf numFmtId="44" fontId="42" fillId="0" borderId="0" xfId="6" applyNumberFormat="1" applyFont="1" applyFill="1" applyBorder="1" applyAlignment="1" applyProtection="1">
      <alignment vertical="center"/>
    </xf>
    <xf numFmtId="0" fontId="42" fillId="0" borderId="0" xfId="6" applyFont="1" applyFill="1" applyBorder="1" applyAlignment="1" applyProtection="1">
      <alignment vertical="center"/>
    </xf>
    <xf numFmtId="191" fontId="12" fillId="0" borderId="0" xfId="1" applyNumberFormat="1" applyFont="1" applyFill="1" applyAlignment="1" applyProtection="1">
      <alignment vertical="center"/>
    </xf>
    <xf numFmtId="10" fontId="12" fillId="0" borderId="0" xfId="15" applyNumberFormat="1" applyFont="1" applyFill="1" applyBorder="1" applyAlignment="1" applyProtection="1">
      <alignment vertical="center"/>
    </xf>
    <xf numFmtId="168" fontId="12" fillId="0" borderId="0" xfId="6" applyNumberFormat="1" applyFont="1" applyFill="1" applyBorder="1" applyAlignment="1" applyProtection="1">
      <alignment vertical="center"/>
    </xf>
    <xf numFmtId="192" fontId="19" fillId="0" borderId="0" xfId="1" applyNumberFormat="1" applyFont="1" applyFill="1" applyBorder="1" applyAlignment="1" applyProtection="1">
      <alignment vertical="center"/>
      <protection hidden="1"/>
    </xf>
    <xf numFmtId="192" fontId="19" fillId="0" borderId="0" xfId="1" applyNumberFormat="1" applyFont="1" applyFill="1" applyAlignment="1" applyProtection="1">
      <alignment vertical="center"/>
      <protection hidden="1"/>
    </xf>
    <xf numFmtId="192" fontId="13" fillId="0" borderId="0" xfId="1" applyNumberFormat="1" applyFont="1" applyFill="1" applyBorder="1" applyAlignment="1" applyProtection="1">
      <alignment vertical="center"/>
      <protection hidden="1"/>
    </xf>
    <xf numFmtId="192" fontId="13" fillId="0" borderId="0" xfId="1" applyNumberFormat="1" applyFont="1" applyFill="1" applyBorder="1" applyAlignment="1" applyProtection="1">
      <alignment horizontal="center" vertical="center" wrapText="1"/>
      <protection hidden="1"/>
    </xf>
    <xf numFmtId="192" fontId="19" fillId="0" borderId="9" xfId="1" applyNumberFormat="1" applyFont="1" applyFill="1" applyBorder="1" applyAlignment="1" applyProtection="1">
      <alignment vertical="center"/>
      <protection hidden="1"/>
    </xf>
    <xf numFmtId="192" fontId="19" fillId="0" borderId="0" xfId="1" applyNumberFormat="1" applyFont="1" applyFill="1" applyAlignment="1" applyProtection="1">
      <alignment vertical="center"/>
    </xf>
    <xf numFmtId="10" fontId="7" fillId="0" borderId="9" xfId="1"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81" fontId="8" fillId="0" borderId="30" xfId="0" applyNumberFormat="1" applyFont="1" applyFill="1" applyBorder="1" applyAlignment="1" applyProtection="1">
      <alignment horizontal="center" vertical="center"/>
    </xf>
    <xf numFmtId="193" fontId="47" fillId="0" borderId="0" xfId="0" applyNumberFormat="1" applyFont="1" applyAlignment="1" applyProtection="1">
      <alignment horizontal="left"/>
    </xf>
    <xf numFmtId="0" fontId="47" fillId="0" borderId="0" xfId="0" applyFont="1"/>
    <xf numFmtId="193" fontId="47" fillId="0" borderId="0" xfId="0" applyNumberFormat="1" applyFont="1" applyProtection="1"/>
    <xf numFmtId="193" fontId="47" fillId="0" borderId="0" xfId="0" quotePrefix="1" applyNumberFormat="1" applyFont="1" applyAlignment="1" applyProtection="1">
      <alignment horizontal="left"/>
    </xf>
    <xf numFmtId="193" fontId="47" fillId="3" borderId="0" xfId="0" applyNumberFormat="1" applyFont="1" applyFill="1" applyProtection="1"/>
    <xf numFmtId="0" fontId="47" fillId="3" borderId="0" xfId="0" applyFont="1" applyFill="1"/>
    <xf numFmtId="0" fontId="0" fillId="0" borderId="3" xfId="0" applyFill="1" applyBorder="1" applyAlignment="1" applyProtection="1">
      <alignment vertical="center"/>
    </xf>
    <xf numFmtId="2" fontId="7" fillId="0" borderId="11" xfId="0" applyNumberFormat="1" applyFont="1" applyFill="1" applyBorder="1" applyAlignment="1" applyProtection="1">
      <alignment horizontal="right" vertical="center" indent="1"/>
    </xf>
    <xf numFmtId="0" fontId="9" fillId="0" borderId="0" xfId="0" applyFont="1" applyFill="1" applyAlignment="1" applyProtection="1"/>
    <xf numFmtId="0" fontId="12" fillId="5" borderId="9" xfId="0" applyFont="1" applyFill="1" applyBorder="1" applyAlignment="1" applyProtection="1">
      <alignment horizontal="center" vertical="center"/>
      <protection locked="0"/>
    </xf>
    <xf numFmtId="0" fontId="12" fillId="5" borderId="9" xfId="19" applyFont="1" applyFill="1" applyBorder="1" applyAlignment="1" applyProtection="1">
      <alignment vertical="center"/>
      <protection locked="0"/>
    </xf>
    <xf numFmtId="0" fontId="12" fillId="5" borderId="9" xfId="19" applyFont="1" applyFill="1" applyBorder="1" applyAlignment="1" applyProtection="1">
      <alignment horizontal="center" vertical="center"/>
      <protection locked="0"/>
    </xf>
    <xf numFmtId="168" fontId="12" fillId="5" borderId="9" xfId="48" applyFont="1" applyFill="1" applyBorder="1" applyAlignment="1" applyProtection="1">
      <alignment horizontal="right" vertical="center"/>
      <protection locked="0"/>
    </xf>
    <xf numFmtId="0" fontId="12" fillId="5" borderId="9" xfId="19" applyFont="1" applyFill="1" applyBorder="1" applyAlignment="1" applyProtection="1">
      <alignment horizontal="left" vertical="center"/>
      <protection locked="0"/>
    </xf>
    <xf numFmtId="168" fontId="12" fillId="5" borderId="9" xfId="19" applyNumberFormat="1" applyFont="1" applyFill="1" applyBorder="1" applyAlignment="1" applyProtection="1">
      <alignment vertical="center"/>
      <protection locked="0"/>
    </xf>
    <xf numFmtId="0" fontId="8" fillId="5" borderId="9" xfId="6" applyFont="1" applyFill="1" applyBorder="1" applyAlignment="1" applyProtection="1">
      <alignment horizontal="center" vertical="center"/>
      <protection locked="0"/>
    </xf>
    <xf numFmtId="10" fontId="8" fillId="5" borderId="9" xfId="64" applyNumberFormat="1" applyFont="1" applyFill="1" applyBorder="1" applyAlignment="1" applyProtection="1">
      <alignment horizontal="center" vertical="center"/>
      <protection locked="0"/>
    </xf>
    <xf numFmtId="0" fontId="12" fillId="5" borderId="9" xfId="6" applyFont="1" applyFill="1" applyBorder="1" applyAlignment="1" applyProtection="1">
      <alignment horizontal="center" vertical="center"/>
      <protection locked="0"/>
    </xf>
    <xf numFmtId="0" fontId="17" fillId="5" borderId="9" xfId="0" applyFont="1" applyFill="1" applyBorder="1" applyAlignment="1" applyProtection="1">
      <alignment horizontal="left" vertical="center"/>
      <protection locked="0"/>
    </xf>
    <xf numFmtId="168" fontId="8" fillId="5" borderId="9" xfId="2" applyNumberFormat="1" applyFont="1" applyFill="1" applyBorder="1" applyAlignment="1" applyProtection="1">
      <alignment vertical="center"/>
      <protection locked="0"/>
    </xf>
    <xf numFmtId="0" fontId="0" fillId="5" borderId="9" xfId="0" applyFill="1" applyBorder="1" applyAlignment="1" applyProtection="1">
      <alignment horizontal="center"/>
      <protection locked="0"/>
    </xf>
    <xf numFmtId="187" fontId="0" fillId="5" borderId="9" xfId="0" applyNumberFormat="1" applyFill="1" applyBorder="1" applyProtection="1">
      <protection locked="0"/>
    </xf>
    <xf numFmtId="0" fontId="0" fillId="5" borderId="9" xfId="0" applyFill="1" applyBorder="1" applyAlignment="1" applyProtection="1">
      <alignment vertical="center"/>
      <protection locked="0"/>
    </xf>
    <xf numFmtId="168" fontId="8" fillId="5" borderId="9" xfId="19" applyNumberFormat="1" applyFont="1" applyFill="1" applyBorder="1" applyAlignment="1" applyProtection="1">
      <alignment vertical="center"/>
      <protection locked="0"/>
    </xf>
    <xf numFmtId="0" fontId="8" fillId="5" borderId="9" xfId="0" applyFont="1" applyFill="1" applyBorder="1" applyAlignment="1" applyProtection="1">
      <alignment horizontal="left" vertical="center"/>
      <protection locked="0"/>
    </xf>
    <xf numFmtId="0" fontId="43" fillId="5" borderId="9" xfId="0" applyFont="1" applyFill="1" applyBorder="1" applyAlignment="1" applyProtection="1">
      <alignment horizontal="center" vertical="center"/>
      <protection locked="0"/>
    </xf>
    <xf numFmtId="0" fontId="8" fillId="5" borderId="9" xfId="0" applyFont="1" applyFill="1" applyBorder="1" applyAlignment="1" applyProtection="1">
      <alignment horizontal="center" vertical="center"/>
      <protection locked="0"/>
    </xf>
    <xf numFmtId="0" fontId="44" fillId="5" borderId="9" xfId="0" applyFont="1" applyFill="1" applyBorder="1" applyProtection="1">
      <protection locked="0"/>
    </xf>
    <xf numFmtId="0" fontId="8" fillId="5" borderId="9" xfId="19" applyFont="1" applyFill="1" applyBorder="1" applyAlignment="1" applyProtection="1">
      <alignment horizontal="left" vertical="center"/>
      <protection locked="0"/>
    </xf>
    <xf numFmtId="39" fontId="44" fillId="6" borderId="9" xfId="0" applyNumberFormat="1" applyFont="1" applyFill="1" applyBorder="1" applyAlignment="1" applyProtection="1">
      <alignment horizontal="left" vertical="center"/>
      <protection locked="0"/>
    </xf>
    <xf numFmtId="0" fontId="43" fillId="5" borderId="9" xfId="0" applyFont="1" applyFill="1" applyBorder="1" applyAlignment="1" applyProtection="1">
      <alignment vertical="center"/>
      <protection locked="0"/>
    </xf>
    <xf numFmtId="0" fontId="44" fillId="5" borderId="9" xfId="0" applyFont="1" applyFill="1" applyBorder="1" applyAlignment="1" applyProtection="1">
      <alignment vertical="center"/>
      <protection locked="0"/>
    </xf>
    <xf numFmtId="39" fontId="43" fillId="5" borderId="9" xfId="0" applyNumberFormat="1" applyFont="1" applyFill="1" applyBorder="1" applyAlignment="1" applyProtection="1">
      <alignment horizontal="left" vertical="center"/>
      <protection locked="0"/>
    </xf>
    <xf numFmtId="4" fontId="12" fillId="5" borderId="9" xfId="0" applyNumberFormat="1" applyFont="1" applyFill="1" applyBorder="1" applyAlignment="1" applyProtection="1">
      <alignment horizontal="left" vertical="center"/>
      <protection locked="0"/>
    </xf>
    <xf numFmtId="39" fontId="43" fillId="6" borderId="9" xfId="0" applyNumberFormat="1" applyFont="1" applyFill="1" applyBorder="1" applyAlignment="1" applyProtection="1">
      <alignment horizontal="left" vertical="center"/>
      <protection locked="0"/>
    </xf>
    <xf numFmtId="0" fontId="8" fillId="5" borderId="9" xfId="19" applyFont="1" applyFill="1" applyBorder="1" applyAlignment="1" applyProtection="1">
      <alignment horizontal="center" vertical="center"/>
      <protection locked="0"/>
    </xf>
    <xf numFmtId="0" fontId="8" fillId="5" borderId="0" xfId="19" applyFont="1" applyFill="1" applyBorder="1" applyAlignment="1" applyProtection="1">
      <alignment horizontal="left" vertical="center"/>
      <protection locked="0"/>
    </xf>
    <xf numFmtId="168" fontId="8" fillId="5" borderId="9" xfId="2" applyFont="1" applyFill="1" applyBorder="1" applyAlignment="1" applyProtection="1">
      <alignment horizontal="center" vertical="center"/>
      <protection locked="0"/>
    </xf>
    <xf numFmtId="0" fontId="8" fillId="5" borderId="9" xfId="6" applyFont="1" applyFill="1" applyBorder="1" applyAlignment="1" applyProtection="1">
      <alignment horizontal="left" vertical="center"/>
      <protection locked="0"/>
    </xf>
    <xf numFmtId="0" fontId="8" fillId="5" borderId="9" xfId="0" applyFont="1" applyFill="1" applyBorder="1" applyProtection="1">
      <protection locked="0"/>
    </xf>
    <xf numFmtId="168" fontId="8" fillId="5" borderId="9" xfId="2" applyFont="1" applyFill="1" applyBorder="1" applyAlignment="1" applyProtection="1">
      <alignment horizontal="center"/>
      <protection locked="0"/>
    </xf>
    <xf numFmtId="168" fontId="8" fillId="5" borderId="9" xfId="48" applyFont="1" applyFill="1" applyBorder="1" applyAlignment="1" applyProtection="1">
      <alignment vertical="center"/>
      <protection locked="0"/>
    </xf>
    <xf numFmtId="168" fontId="48" fillId="0" borderId="0" xfId="2" applyFont="1"/>
    <xf numFmtId="168" fontId="48" fillId="3" borderId="0" xfId="2" applyFont="1" applyFill="1"/>
    <xf numFmtId="43" fontId="11" fillId="0" borderId="0" xfId="81" applyFont="1"/>
    <xf numFmtId="0" fontId="17" fillId="0" borderId="0" xfId="0" applyFont="1" applyFill="1" applyAlignment="1" applyProtection="1">
      <alignment vertical="center"/>
      <protection locked="0"/>
    </xf>
    <xf numFmtId="0" fontId="12" fillId="0" borderId="0" xfId="0" applyFont="1" applyFill="1" applyAlignment="1" applyProtection="1">
      <alignment horizontal="left" vertical="center"/>
      <protection locked="0"/>
    </xf>
    <xf numFmtId="0" fontId="17" fillId="0" borderId="0" xfId="0" applyFont="1" applyFill="1" applyBorder="1" applyAlignment="1" applyProtection="1">
      <alignment horizontal="center" vertical="center"/>
      <protection locked="0"/>
    </xf>
    <xf numFmtId="0" fontId="12" fillId="0" borderId="0" xfId="19" applyFont="1" applyFill="1" applyBorder="1" applyAlignment="1" applyProtection="1">
      <alignment vertical="center"/>
      <protection locked="0"/>
    </xf>
    <xf numFmtId="0" fontId="17" fillId="0" borderId="0" xfId="0" applyFont="1" applyFill="1" applyBorder="1" applyAlignment="1" applyProtection="1">
      <alignment horizontal="left" vertical="center"/>
      <protection locked="0"/>
    </xf>
    <xf numFmtId="0" fontId="8" fillId="0" borderId="0" xfId="19" applyFont="1" applyFill="1" applyBorder="1" applyAlignment="1" applyProtection="1">
      <alignment horizontal="left" vertical="center"/>
      <protection locked="0"/>
    </xf>
    <xf numFmtId="194" fontId="10" fillId="0" borderId="4" xfId="0" applyNumberFormat="1" applyFont="1" applyFill="1" applyBorder="1" applyAlignment="1" applyProtection="1">
      <alignment horizontal="centerContinuous" vertical="center"/>
    </xf>
    <xf numFmtId="194" fontId="10" fillId="5" borderId="1" xfId="0" applyNumberFormat="1" applyFont="1" applyFill="1" applyBorder="1" applyAlignment="1" applyProtection="1">
      <alignment vertical="center"/>
      <protection locked="0"/>
    </xf>
    <xf numFmtId="194" fontId="10" fillId="0" borderId="1" xfId="0" applyNumberFormat="1" applyFont="1" applyFill="1" applyBorder="1" applyAlignment="1" applyProtection="1">
      <alignment vertical="center"/>
    </xf>
    <xf numFmtId="194" fontId="8" fillId="0" borderId="0" xfId="0" applyNumberFormat="1" applyFont="1" applyFill="1" applyAlignment="1" applyProtection="1">
      <alignment vertical="center"/>
    </xf>
    <xf numFmtId="195" fontId="11" fillId="0" borderId="0" xfId="0" applyNumberFormat="1" applyFont="1"/>
    <xf numFmtId="197" fontId="11" fillId="0" borderId="0" xfId="2" applyNumberFormat="1" applyFont="1" applyAlignment="1">
      <alignment horizontal="left" vertical="center"/>
    </xf>
    <xf numFmtId="14" fontId="11" fillId="0" borderId="0" xfId="0" applyNumberFormat="1" applyFont="1"/>
    <xf numFmtId="193" fontId="48" fillId="0" borderId="0" xfId="82" applyNumberFormat="1" applyFont="1"/>
    <xf numFmtId="193" fontId="48" fillId="3" borderId="0" xfId="82" applyNumberFormat="1" applyFont="1" applyFill="1"/>
    <xf numFmtId="49" fontId="11" fillId="0" borderId="0" xfId="6" applyNumberFormat="1" applyFont="1" applyFill="1" applyBorder="1" applyAlignment="1" applyProtection="1">
      <alignment horizontal="center" vertical="center"/>
    </xf>
    <xf numFmtId="0" fontId="11" fillId="0" borderId="0" xfId="6" applyFont="1" applyFill="1" applyBorder="1" applyAlignment="1" applyProtection="1">
      <alignment horizontal="center" vertical="center"/>
    </xf>
    <xf numFmtId="196" fontId="11" fillId="0" borderId="0" xfId="6" applyNumberFormat="1" applyFont="1" applyFill="1" applyBorder="1" applyAlignment="1" applyProtection="1">
      <alignment horizontal="center" vertical="center"/>
    </xf>
    <xf numFmtId="10" fontId="11" fillId="0" borderId="0" xfId="1" applyNumberFormat="1" applyFont="1" applyFill="1" applyBorder="1" applyAlignment="1" applyProtection="1">
      <alignment horizontal="center" vertical="center"/>
    </xf>
    <xf numFmtId="10" fontId="11" fillId="5" borderId="0" xfId="1" applyNumberFormat="1" applyFont="1" applyFill="1" applyBorder="1" applyAlignment="1" applyProtection="1">
      <alignment horizontal="center" vertical="center"/>
      <protection locked="0"/>
    </xf>
    <xf numFmtId="0" fontId="11" fillId="0" borderId="0" xfId="0" applyFont="1" applyFill="1" applyAlignment="1" applyProtection="1">
      <alignment horizontal="center" vertical="center"/>
    </xf>
    <xf numFmtId="0" fontId="0" fillId="0" borderId="9" xfId="0" applyFill="1" applyBorder="1" applyAlignment="1" applyProtection="1">
      <alignment horizontal="center" vertical="center"/>
    </xf>
    <xf numFmtId="169" fontId="11" fillId="0" borderId="74" xfId="1" applyNumberFormat="1" applyFont="1" applyFill="1" applyBorder="1" applyAlignment="1" applyProtection="1">
      <alignment vertical="center"/>
    </xf>
    <xf numFmtId="169" fontId="12" fillId="0" borderId="75" xfId="1" applyNumberFormat="1" applyFont="1" applyFill="1" applyBorder="1" applyAlignment="1" applyProtection="1">
      <alignment vertical="center"/>
    </xf>
    <xf numFmtId="169" fontId="12" fillId="0" borderId="76" xfId="1" applyNumberFormat="1" applyFont="1" applyFill="1" applyBorder="1" applyAlignment="1" applyProtection="1">
      <alignment vertical="center"/>
    </xf>
    <xf numFmtId="169" fontId="12" fillId="0" borderId="77" xfId="1" applyNumberFormat="1" applyFont="1" applyFill="1" applyBorder="1" applyAlignment="1" applyProtection="1">
      <alignment vertical="center"/>
    </xf>
    <xf numFmtId="169" fontId="12" fillId="0" borderId="74" xfId="1" applyNumberFormat="1" applyFont="1" applyFill="1" applyBorder="1" applyAlignment="1" applyProtection="1">
      <alignment vertical="center"/>
    </xf>
    <xf numFmtId="169" fontId="12" fillId="0" borderId="78" xfId="1" applyNumberFormat="1" applyFont="1" applyFill="1" applyBorder="1" applyAlignment="1" applyProtection="1">
      <alignment vertical="center"/>
    </xf>
    <xf numFmtId="169" fontId="12" fillId="0" borderId="79" xfId="1" applyNumberFormat="1" applyFont="1" applyFill="1" applyBorder="1" applyAlignment="1" applyProtection="1">
      <alignment vertical="center"/>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7"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xf>
    <xf numFmtId="0" fontId="13" fillId="0" borderId="28" xfId="0" applyFont="1" applyFill="1" applyBorder="1" applyAlignment="1" applyProtection="1">
      <alignment horizontal="center" vertical="center"/>
    </xf>
    <xf numFmtId="0" fontId="13" fillId="0" borderId="29" xfId="0" applyFont="1" applyFill="1" applyBorder="1" applyAlignment="1" applyProtection="1">
      <alignment horizontal="center" vertical="center"/>
    </xf>
    <xf numFmtId="0" fontId="7" fillId="0" borderId="13" xfId="0" applyFont="1" applyFill="1" applyBorder="1" applyAlignment="1" applyProtection="1">
      <alignment horizontal="center" vertical="center"/>
    </xf>
    <xf numFmtId="0" fontId="7" fillId="0" borderId="27" xfId="0"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15" xfId="0" applyFill="1" applyBorder="1" applyAlignment="1" applyProtection="1">
      <alignment horizontal="center" vertical="center"/>
    </xf>
    <xf numFmtId="0" fontId="42" fillId="5" borderId="11" xfId="5" applyFont="1" applyFill="1" applyBorder="1" applyAlignment="1" applyProtection="1">
      <alignment vertical="center"/>
      <protection locked="0"/>
    </xf>
    <xf numFmtId="0" fontId="42" fillId="5" borderId="17" xfId="5" applyFont="1" applyFill="1" applyBorder="1" applyAlignment="1" applyProtection="1">
      <alignment vertical="center"/>
      <protection locked="0"/>
    </xf>
    <xf numFmtId="0" fontId="42" fillId="5" borderId="11" xfId="0" applyFont="1" applyFill="1" applyBorder="1" applyAlignment="1" applyProtection="1">
      <alignment vertical="center"/>
      <protection locked="0"/>
    </xf>
    <xf numFmtId="0" fontId="42" fillId="5" borderId="17" xfId="0" applyFont="1" applyFill="1" applyBorder="1" applyAlignment="1" applyProtection="1">
      <alignment vertical="center"/>
      <protection locked="0"/>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11" fillId="0" borderId="11" xfId="0" applyFont="1" applyFill="1" applyBorder="1" applyAlignment="1" applyProtection="1">
      <alignment horizontal="right" vertical="center" indent="2"/>
    </xf>
    <xf numFmtId="0" fontId="11" fillId="0" borderId="17" xfId="0" applyFont="1" applyFill="1" applyBorder="1" applyAlignment="1" applyProtection="1">
      <alignment horizontal="right" vertical="center" indent="2"/>
    </xf>
    <xf numFmtId="0" fontId="42" fillId="5" borderId="11" xfId="0" applyFont="1" applyFill="1" applyBorder="1" applyAlignment="1" applyProtection="1">
      <alignment horizontal="left" vertical="center"/>
      <protection locked="0"/>
    </xf>
    <xf numFmtId="0" fontId="42" fillId="5" borderId="17" xfId="0" applyFont="1" applyFill="1" applyBorder="1" applyAlignment="1" applyProtection="1">
      <alignment horizontal="left" vertical="center"/>
      <protection locked="0"/>
    </xf>
    <xf numFmtId="39" fontId="47" fillId="3" borderId="0" xfId="0" applyNumberFormat="1" applyFont="1" applyFill="1" applyProtection="1"/>
    <xf numFmtId="0" fontId="0" fillId="0" borderId="9" xfId="0" applyFill="1" applyBorder="1" applyAlignment="1" applyProtection="1">
      <alignment horizontal="center" vertical="center"/>
    </xf>
    <xf numFmtId="0" fontId="0" fillId="0" borderId="11" xfId="0"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17" xfId="0" applyFill="1" applyBorder="1" applyAlignment="1" applyProtection="1">
      <alignment horizontal="center" vertical="center"/>
    </xf>
    <xf numFmtId="193" fontId="9" fillId="0" borderId="0" xfId="0" applyNumberFormat="1" applyFont="1" applyAlignment="1" applyProtection="1">
      <alignment horizontal="center" vertical="center" wrapText="1"/>
    </xf>
    <xf numFmtId="0" fontId="11" fillId="0" borderId="31" xfId="0" applyFont="1" applyFill="1" applyBorder="1" applyAlignment="1" applyProtection="1">
      <alignment horizontal="center" vertical="center"/>
    </xf>
    <xf numFmtId="0" fontId="11" fillId="0" borderId="29" xfId="0" applyFont="1" applyFill="1" applyBorder="1" applyAlignment="1" applyProtection="1">
      <alignment horizontal="center" vertical="center"/>
    </xf>
    <xf numFmtId="0" fontId="11" fillId="0" borderId="13"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11" fillId="0" borderId="35" xfId="0" applyFont="1" applyFill="1" applyBorder="1" applyAlignment="1" applyProtection="1">
      <alignment horizontal="center" vertical="center" wrapText="1"/>
    </xf>
    <xf numFmtId="0" fontId="11" fillId="0" borderId="30"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wrapText="1"/>
    </xf>
    <xf numFmtId="2" fontId="8" fillId="0" borderId="35" xfId="0" applyNumberFormat="1" applyFont="1" applyFill="1" applyBorder="1" applyAlignment="1" applyProtection="1">
      <alignment horizontal="center" vertical="center"/>
      <protection locked="0"/>
    </xf>
    <xf numFmtId="2" fontId="8" fillId="0" borderId="30" xfId="0" applyNumberFormat="1" applyFont="1" applyFill="1" applyBorder="1" applyAlignment="1" applyProtection="1">
      <alignment horizontal="center" vertical="center"/>
      <protection locked="0"/>
    </xf>
    <xf numFmtId="2" fontId="8" fillId="0" borderId="35" xfId="0" applyNumberFormat="1" applyFont="1" applyFill="1" applyBorder="1" applyAlignment="1" applyProtection="1">
      <alignment horizontal="center" vertical="center" wrapText="1"/>
      <protection locked="0"/>
    </xf>
    <xf numFmtId="2" fontId="8" fillId="0" borderId="30" xfId="0" applyNumberFormat="1" applyFont="1" applyFill="1" applyBorder="1" applyAlignment="1" applyProtection="1">
      <alignment horizontal="center" vertical="center" wrapText="1"/>
      <protection locked="0"/>
    </xf>
    <xf numFmtId="0" fontId="8" fillId="0" borderId="35" xfId="0" applyFont="1" applyFill="1" applyBorder="1" applyAlignment="1" applyProtection="1">
      <alignment horizontal="center" vertical="center"/>
      <protection locked="0"/>
    </xf>
    <xf numFmtId="0" fontId="8" fillId="0" borderId="30" xfId="0" applyFont="1" applyFill="1" applyBorder="1" applyAlignment="1" applyProtection="1">
      <alignment horizontal="center" vertical="center"/>
      <protection locked="0"/>
    </xf>
    <xf numFmtId="0" fontId="8" fillId="0" borderId="35" xfId="0" applyFont="1" applyFill="1" applyBorder="1" applyAlignment="1" applyProtection="1">
      <alignment horizontal="center" vertical="center"/>
    </xf>
    <xf numFmtId="0" fontId="8" fillId="0" borderId="30" xfId="0" applyFont="1" applyFill="1" applyBorder="1" applyAlignment="1" applyProtection="1">
      <alignment horizontal="center" vertical="center"/>
    </xf>
    <xf numFmtId="181" fontId="8" fillId="0" borderId="35" xfId="0" applyNumberFormat="1" applyFont="1" applyFill="1" applyBorder="1" applyAlignment="1" applyProtection="1">
      <alignment horizontal="center" vertical="center"/>
    </xf>
    <xf numFmtId="181" fontId="8" fillId="0" borderId="30" xfId="0" applyNumberFormat="1" applyFont="1" applyFill="1" applyBorder="1" applyAlignment="1" applyProtection="1">
      <alignment horizontal="center" vertical="center"/>
    </xf>
    <xf numFmtId="181" fontId="8" fillId="0" borderId="36" xfId="0" applyNumberFormat="1" applyFont="1" applyFill="1" applyBorder="1" applyAlignment="1" applyProtection="1">
      <alignment horizontal="center" vertical="center"/>
    </xf>
    <xf numFmtId="181" fontId="8" fillId="0" borderId="33" xfId="0" applyNumberFormat="1" applyFont="1" applyFill="1" applyBorder="1" applyAlignment="1" applyProtection="1">
      <alignment horizontal="center" vertical="center"/>
    </xf>
    <xf numFmtId="2" fontId="8" fillId="0" borderId="35" xfId="0" applyNumberFormat="1" applyFont="1" applyFill="1" applyBorder="1" applyAlignment="1" applyProtection="1">
      <alignment horizontal="center" vertical="center"/>
    </xf>
    <xf numFmtId="2" fontId="8" fillId="0" borderId="30" xfId="0" applyNumberFormat="1"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14" xfId="0" applyFont="1" applyFill="1" applyBorder="1" applyAlignment="1" applyProtection="1">
      <alignment horizontal="center" vertical="center"/>
    </xf>
    <xf numFmtId="0" fontId="15" fillId="0" borderId="17" xfId="0" applyFont="1" applyFill="1" applyBorder="1" applyAlignment="1" applyProtection="1">
      <alignment horizontal="center" vertical="center"/>
    </xf>
    <xf numFmtId="0" fontId="11" fillId="0" borderId="9" xfId="6" applyFont="1" applyFill="1" applyBorder="1" applyAlignment="1" applyProtection="1">
      <alignment horizontal="center" vertical="center"/>
    </xf>
    <xf numFmtId="169" fontId="11" fillId="0" borderId="9" xfId="6" applyNumberFormat="1" applyFont="1" applyFill="1" applyBorder="1" applyAlignment="1" applyProtection="1">
      <alignment horizontal="center" vertical="center" wrapText="1"/>
    </xf>
    <xf numFmtId="0" fontId="15" fillId="0" borderId="67" xfId="0" applyFont="1" applyBorder="1" applyAlignment="1">
      <alignment horizontal="center" vertical="center"/>
    </xf>
    <xf numFmtId="0" fontId="15" fillId="0" borderId="68" xfId="0" applyFont="1" applyBorder="1" applyAlignment="1">
      <alignment horizontal="center" vertical="center"/>
    </xf>
    <xf numFmtId="0" fontId="15" fillId="0" borderId="69" xfId="0" applyFont="1" applyBorder="1" applyAlignment="1">
      <alignment horizontal="center" vertical="center"/>
    </xf>
    <xf numFmtId="0" fontId="15" fillId="0" borderId="70" xfId="0" applyFont="1" applyBorder="1" applyAlignment="1">
      <alignment horizontal="center" vertical="center"/>
    </xf>
    <xf numFmtId="0" fontId="15" fillId="0" borderId="0" xfId="0" applyFont="1" applyBorder="1" applyAlignment="1">
      <alignment horizontal="center" vertical="center"/>
    </xf>
    <xf numFmtId="0" fontId="15" fillId="0" borderId="71" xfId="0" applyFont="1" applyBorder="1" applyAlignment="1">
      <alignment horizontal="center" vertical="center"/>
    </xf>
    <xf numFmtId="0" fontId="15" fillId="0" borderId="72" xfId="0" applyFont="1" applyBorder="1" applyAlignment="1">
      <alignment horizontal="center" vertical="center"/>
    </xf>
    <xf numFmtId="0" fontId="15" fillId="0" borderId="16" xfId="0" applyFont="1" applyBorder="1" applyAlignment="1">
      <alignment horizontal="center" vertical="center"/>
    </xf>
    <xf numFmtId="0" fontId="15" fillId="0" borderId="73" xfId="0" applyFont="1" applyBorder="1" applyAlignment="1">
      <alignment horizontal="center" vertical="center"/>
    </xf>
    <xf numFmtId="193" fontId="11" fillId="0" borderId="0" xfId="0" applyNumberFormat="1" applyFont="1" applyFill="1" applyAlignment="1">
      <alignment horizontal="center" vertical="center" wrapText="1"/>
    </xf>
    <xf numFmtId="0" fontId="8" fillId="0" borderId="0" xfId="6" applyFont="1" applyBorder="1" applyAlignment="1">
      <alignment horizontal="center" vertical="center" wrapText="1"/>
    </xf>
    <xf numFmtId="0" fontId="8" fillId="2" borderId="0" xfId="6" applyFont="1" applyFill="1" applyBorder="1" applyAlignment="1">
      <alignment horizontal="center" vertical="center" wrapText="1"/>
    </xf>
    <xf numFmtId="14" fontId="11" fillId="0" borderId="0" xfId="6" applyNumberFormat="1" applyFont="1" applyFill="1" applyBorder="1" applyAlignment="1" applyProtection="1">
      <alignment horizontal="center" vertical="center"/>
    </xf>
  </cellXfs>
  <cellStyles count="83">
    <cellStyle name="Cabecera 1" xfId="29"/>
    <cellStyle name="Cabecera 2" xfId="30"/>
    <cellStyle name="Dia" xfId="7"/>
    <cellStyle name="Encabez1" xfId="8"/>
    <cellStyle name="Encabez2" xfId="9"/>
    <cellStyle name="Encabezado 1" xfId="31"/>
    <cellStyle name="Encabezado 2" xfId="32"/>
    <cellStyle name="Euro" xfId="10"/>
    <cellStyle name="Euro 2" xfId="33"/>
    <cellStyle name="F2" xfId="34"/>
    <cellStyle name="F3" xfId="35"/>
    <cellStyle name="F4" xfId="36"/>
    <cellStyle name="F5" xfId="37"/>
    <cellStyle name="F6" xfId="38"/>
    <cellStyle name="F7" xfId="39"/>
    <cellStyle name="F8" xfId="40"/>
    <cellStyle name="Fecha" xfId="41"/>
    <cellStyle name="Fijo" xfId="11"/>
    <cellStyle name="Fijo 2" xfId="42"/>
    <cellStyle name="Financiero" xfId="12"/>
    <cellStyle name="Millares" xfId="81" builtinId="3"/>
    <cellStyle name="Millares 2" xfId="20"/>
    <cellStyle name="Millares 2 2" xfId="21"/>
    <cellStyle name="Millares 2 2 2" xfId="43"/>
    <cellStyle name="Millares 2 3" xfId="44"/>
    <cellStyle name="Millares 2 4" xfId="45"/>
    <cellStyle name="Millares 3" xfId="22"/>
    <cellStyle name="Millares 3 2" xfId="46"/>
    <cellStyle name="Millares 4" xfId="23"/>
    <cellStyle name="Millares 5" xfId="24"/>
    <cellStyle name="Millares 6" xfId="28"/>
    <cellStyle name="Moneda" xfId="2" builtinId="4"/>
    <cellStyle name="Moneda 2" xfId="27"/>
    <cellStyle name="Moneda 2 2" xfId="47"/>
    <cellStyle name="Moneda 3" xfId="48"/>
    <cellStyle name="Moneda 3 2" xfId="49"/>
    <cellStyle name="Moneda 4" xfId="50"/>
    <cellStyle name="Moneda 5" xfId="51"/>
    <cellStyle name="Moneda 6" xfId="52"/>
    <cellStyle name="Moneda0" xfId="53"/>
    <cellStyle name="Monetario" xfId="13"/>
    <cellStyle name="Monetario 2" xfId="54"/>
    <cellStyle name="Monetario0" xfId="55"/>
    <cellStyle name="No-definido" xfId="14"/>
    <cellStyle name="Normal" xfId="0" builtinId="0"/>
    <cellStyle name="Normal 2" xfId="3"/>
    <cellStyle name="Normal 2 2" xfId="19"/>
    <cellStyle name="Normal 2 2 2" xfId="18"/>
    <cellStyle name="Normal 2 3" xfId="56"/>
    <cellStyle name="Normal 2 4" xfId="57"/>
    <cellStyle name="Normal 3" xfId="6"/>
    <cellStyle name="Normal 3 2" xfId="58"/>
    <cellStyle name="Normal 3 3" xfId="59"/>
    <cellStyle name="Normal 3 4" xfId="60"/>
    <cellStyle name="Normal 3 5" xfId="61"/>
    <cellStyle name="Normal 4" xfId="25"/>
    <cellStyle name="Normal 4 2" xfId="62"/>
    <cellStyle name="Normal 4 3" xfId="63"/>
    <cellStyle name="Normal 5" xfId="64"/>
    <cellStyle name="Normal 5 2" xfId="65"/>
    <cellStyle name="Normal 6" xfId="26"/>
    <cellStyle name="Normal 6 2" xfId="66"/>
    <cellStyle name="Normal 7" xfId="67"/>
    <cellStyle name="Normal 8" xfId="68"/>
    <cellStyle name="Normal 9" xfId="69"/>
    <cellStyle name="Normal_Analisis de precios AGOSTO 2004" xfId="5"/>
    <cellStyle name="Normal_LOM-C01" xfId="82"/>
    <cellStyle name="Porcentaje 2" xfId="4"/>
    <cellStyle name="Porcentaje 2 2" xfId="70"/>
    <cellStyle name="Porcentaje 3" xfId="15"/>
    <cellStyle name="Porcentaje 3 2" xfId="71"/>
    <cellStyle name="Porcentaje 4" xfId="72"/>
    <cellStyle name="Porcentaje 4 2" xfId="73"/>
    <cellStyle name="Porcentaje 4 3" xfId="74"/>
    <cellStyle name="Porcentaje 5" xfId="75"/>
    <cellStyle name="Porcentaje 5 2" xfId="76"/>
    <cellStyle name="Porcentaje 6" xfId="80"/>
    <cellStyle name="Porcentual" xfId="1" builtinId="5"/>
    <cellStyle name="Punto" xfId="16"/>
    <cellStyle name="Punto 2" xfId="77"/>
    <cellStyle name="Punto0" xfId="17"/>
    <cellStyle name="Punto0 2" xfId="78"/>
    <cellStyle name="Total 2" xfId="79"/>
  </cellStyles>
  <dxfs count="125">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val="0"/>
        <i val="0"/>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b val="0"/>
        <i val="0"/>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7.8341203703703691E-2"/>
          <c:y val="0.19415018290655137"/>
          <c:w val="0.87743472222222219"/>
          <c:h val="0.73675138888889635"/>
        </c:manualLayout>
      </c:layout>
      <c:lineChart>
        <c:grouping val="standard"/>
        <c:ser>
          <c:idx val="0"/>
          <c:order val="0"/>
          <c:tx>
            <c:v>Avance Mensual</c:v>
          </c:tx>
          <c:marker>
            <c:symbol val="none"/>
          </c:marker>
          <c:dLbls>
            <c:numFmt formatCode="0.00%" sourceLinked="0"/>
            <c:txPr>
              <a:bodyPr rot="-5400000" vert="horz"/>
              <a:lstStyle/>
              <a:p>
                <a:pPr>
                  <a:defRPr sz="600" baseline="0">
                    <a:latin typeface="Arial" pitchFamily="34" charset="0"/>
                  </a:defRPr>
                </a:pPr>
                <a:endParaRPr lang="es-AR"/>
              </a:p>
            </c:txPr>
            <c:showVal val="1"/>
          </c:dLbls>
          <c:cat>
            <c:numRef>
              <c:f>PTyCI!$E$16:$M$16</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PTyCI!$E$85:$M$85</c:f>
              <c:numCache>
                <c:formatCode>0.00%</c:formatCode>
                <c:ptCount val="9"/>
                <c:pt idx="0" formatCode="General">
                  <c:v>0</c:v>
                </c:pt>
                <c:pt idx="1">
                  <c:v>0</c:v>
                </c:pt>
                <c:pt idx="2">
                  <c:v>0</c:v>
                </c:pt>
                <c:pt idx="3">
                  <c:v>0</c:v>
                </c:pt>
                <c:pt idx="4">
                  <c:v>0</c:v>
                </c:pt>
                <c:pt idx="5">
                  <c:v>0</c:v>
                </c:pt>
                <c:pt idx="6">
                  <c:v>0</c:v>
                </c:pt>
                <c:pt idx="7">
                  <c:v>0</c:v>
                </c:pt>
                <c:pt idx="8">
                  <c:v>0</c:v>
                </c:pt>
              </c:numCache>
            </c:numRef>
          </c:val>
        </c:ser>
        <c:ser>
          <c:idx val="1"/>
          <c:order val="1"/>
          <c:tx>
            <c:v>Avance Acumulado</c:v>
          </c:tx>
          <c:marker>
            <c:symbol val="none"/>
          </c:marker>
          <c:dLbls>
            <c:dLbl>
              <c:idx val="1"/>
              <c:dLblPos val="t"/>
              <c:showVal val="1"/>
            </c:dLbl>
            <c:dLbl>
              <c:idx val="2"/>
              <c:dLblPos val="t"/>
              <c:showVal val="1"/>
            </c:dLbl>
            <c:dLbl>
              <c:idx val="3"/>
              <c:dLblPos val="ctr"/>
              <c:showVal val="1"/>
            </c:dLbl>
            <c:dLbl>
              <c:idx val="4"/>
              <c:dLblPos val="ctr"/>
              <c:showVal val="1"/>
            </c:dLbl>
            <c:dLbl>
              <c:idx val="5"/>
              <c:dLblPos val="ctr"/>
              <c:showVal val="1"/>
            </c:dLbl>
            <c:dLbl>
              <c:idx val="30"/>
              <c:dLblPos val="t"/>
              <c:showVal val="1"/>
            </c:dLbl>
            <c:numFmt formatCode="0.00%" sourceLinked="0"/>
            <c:txPr>
              <a:bodyPr/>
              <a:lstStyle/>
              <a:p>
                <a:pPr>
                  <a:defRPr sz="600" baseline="0">
                    <a:latin typeface="Arial" pitchFamily="34" charset="0"/>
                  </a:defRPr>
                </a:pPr>
                <a:endParaRPr lang="es-AR"/>
              </a:p>
            </c:txPr>
            <c:showVal val="1"/>
          </c:dLbls>
          <c:cat>
            <c:numRef>
              <c:f>PTyCI!$E$16:$M$16</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PTyCI!$E$86:$M$86</c:f>
              <c:numCache>
                <c:formatCode>0.00%</c:formatCode>
                <c:ptCount val="9"/>
                <c:pt idx="0" formatCode="General">
                  <c:v>0</c:v>
                </c:pt>
                <c:pt idx="1">
                  <c:v>0</c:v>
                </c:pt>
                <c:pt idx="2">
                  <c:v>0</c:v>
                </c:pt>
                <c:pt idx="3">
                  <c:v>0</c:v>
                </c:pt>
                <c:pt idx="4">
                  <c:v>0</c:v>
                </c:pt>
                <c:pt idx="5">
                  <c:v>0</c:v>
                </c:pt>
                <c:pt idx="6">
                  <c:v>0</c:v>
                </c:pt>
                <c:pt idx="7">
                  <c:v>0</c:v>
                </c:pt>
                <c:pt idx="8">
                  <c:v>0</c:v>
                </c:pt>
              </c:numCache>
            </c:numRef>
          </c:val>
        </c:ser>
        <c:marker val="1"/>
        <c:axId val="210278656"/>
        <c:axId val="381234560"/>
      </c:lineChart>
      <c:catAx>
        <c:axId val="210278656"/>
        <c:scaling>
          <c:orientation val="minMax"/>
        </c:scaling>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title>
        <c:numFmt formatCode="#,##0" sourceLinked="0"/>
        <c:tickLblPos val="nextTo"/>
        <c:txPr>
          <a:bodyPr rot="0" vert="horz"/>
          <a:lstStyle/>
          <a:p>
            <a:pPr>
              <a:defRPr sz="1000" baseline="0">
                <a:latin typeface="Arial" pitchFamily="34" charset="0"/>
              </a:defRPr>
            </a:pPr>
            <a:endParaRPr lang="es-AR"/>
          </a:p>
        </c:txPr>
        <c:crossAx val="381234560"/>
        <c:crossesAt val="0"/>
        <c:auto val="1"/>
        <c:lblAlgn val="ctr"/>
        <c:lblOffset val="100"/>
      </c:catAx>
      <c:valAx>
        <c:axId val="381234560"/>
        <c:scaling>
          <c:orientation val="minMax"/>
          <c:max val="1"/>
        </c:scaling>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413E-3"/>
              <c:y val="0.32481444444445146"/>
            </c:manualLayout>
          </c:layout>
        </c:title>
        <c:numFmt formatCode="0%" sourceLinked="0"/>
        <c:tickLblPos val="nextTo"/>
        <c:txPr>
          <a:bodyPr/>
          <a:lstStyle/>
          <a:p>
            <a:pPr>
              <a:defRPr baseline="0">
                <a:latin typeface="Arial" pitchFamily="34" charset="0"/>
              </a:defRPr>
            </a:pPr>
            <a:endParaRPr lang="es-AR"/>
          </a:p>
        </c:txPr>
        <c:crossAx val="210278656"/>
        <c:crosses val="autoZero"/>
        <c:crossBetween val="midCat"/>
      </c:valAx>
    </c:plotArea>
    <c:legend>
      <c:legendPos val="r"/>
      <c:layout>
        <c:manualLayout>
          <c:xMode val="edge"/>
          <c:yMode val="edge"/>
          <c:x val="0.84602379629629665"/>
          <c:y val="9.3211250000000009E-2"/>
          <c:w val="0.12692990740740923"/>
          <c:h val="6.3792500000000862E-2"/>
        </c:manualLayout>
      </c:layout>
    </c:legend>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0.10084333333333333"/>
          <c:y val="0.17313249999999999"/>
          <c:w val="0.87508287037037791"/>
          <c:h val="0.73851531703751261"/>
        </c:manualLayout>
      </c:layout>
      <c:lineChart>
        <c:grouping val="standard"/>
        <c:ser>
          <c:idx val="0"/>
          <c:order val="0"/>
          <c:tx>
            <c:v>Inversión Mensual</c:v>
          </c:tx>
          <c:marker>
            <c:symbol val="none"/>
          </c:marker>
          <c:dLbls>
            <c:dLbl>
              <c:idx val="4"/>
              <c:layout/>
              <c:dLblPos val="t"/>
              <c:showVal val="1"/>
            </c:dLbl>
            <c:numFmt formatCode="&quot;$&quot;\ #,##0.00" sourceLinked="0"/>
            <c:txPr>
              <a:bodyPr rot="-5400000" vert="horz" anchor="ctr" anchorCtr="0"/>
              <a:lstStyle/>
              <a:p>
                <a:pPr>
                  <a:defRPr sz="600" baseline="0">
                    <a:latin typeface="Arial" pitchFamily="34" charset="0"/>
                  </a:defRPr>
                </a:pPr>
                <a:endParaRPr lang="es-AR"/>
              </a:p>
            </c:txPr>
            <c:showVal val="1"/>
          </c:dLbls>
          <c:cat>
            <c:numRef>
              <c:f>PTyCI!$E$16:$M$16</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PTyCI!$E$88:$M$88</c:f>
              <c:numCache>
                <c:formatCode>_-"$"* #,##0.00_-;\-"$"* #,##0.00_-;_-"$"* "-"??_-;_-@_-</c:formatCode>
                <c:ptCount val="9"/>
                <c:pt idx="0">
                  <c:v>0</c:v>
                </c:pt>
                <c:pt idx="1">
                  <c:v>0</c:v>
                </c:pt>
                <c:pt idx="2">
                  <c:v>0</c:v>
                </c:pt>
                <c:pt idx="3">
                  <c:v>0</c:v>
                </c:pt>
                <c:pt idx="4">
                  <c:v>0</c:v>
                </c:pt>
                <c:pt idx="5">
                  <c:v>0</c:v>
                </c:pt>
                <c:pt idx="6">
                  <c:v>0</c:v>
                </c:pt>
                <c:pt idx="7">
                  <c:v>0</c:v>
                </c:pt>
                <c:pt idx="8">
                  <c:v>0</c:v>
                </c:pt>
              </c:numCache>
            </c:numRef>
          </c:val>
        </c:ser>
        <c:ser>
          <c:idx val="1"/>
          <c:order val="1"/>
          <c:tx>
            <c:v>Inversión Acumulada</c:v>
          </c:tx>
          <c:marker>
            <c:symbol val="none"/>
          </c:marker>
          <c:dLbls>
            <c:numFmt formatCode="&quot;$&quot;\ #,##0.00" sourceLinked="0"/>
            <c:txPr>
              <a:bodyPr rot="-5400000" vert="horz" anchor="ctr" anchorCtr="1"/>
              <a:lstStyle/>
              <a:p>
                <a:pPr>
                  <a:defRPr sz="600" baseline="0">
                    <a:latin typeface="Arial" pitchFamily="34" charset="0"/>
                  </a:defRPr>
                </a:pPr>
                <a:endParaRPr lang="es-AR"/>
              </a:p>
            </c:txPr>
            <c:dLblPos val="t"/>
            <c:showVal val="1"/>
          </c:dLbls>
          <c:cat>
            <c:numRef>
              <c:f>PTyCI!$E$16:$M$16</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PTyCI!$E$89:$M$89</c:f>
              <c:numCache>
                <c:formatCode>_-"$"* #,##0.00_-;\-"$"* #,##0.00_-;_-"$"* "-"??_-;_-@_-</c:formatCode>
                <c:ptCount val="9"/>
                <c:pt idx="0">
                  <c:v>0</c:v>
                </c:pt>
                <c:pt idx="1">
                  <c:v>0</c:v>
                </c:pt>
                <c:pt idx="2">
                  <c:v>0</c:v>
                </c:pt>
                <c:pt idx="3">
                  <c:v>0</c:v>
                </c:pt>
                <c:pt idx="4">
                  <c:v>0</c:v>
                </c:pt>
                <c:pt idx="5">
                  <c:v>0</c:v>
                </c:pt>
                <c:pt idx="6">
                  <c:v>0</c:v>
                </c:pt>
                <c:pt idx="7">
                  <c:v>0</c:v>
                </c:pt>
                <c:pt idx="8">
                  <c:v>0</c:v>
                </c:pt>
              </c:numCache>
            </c:numRef>
          </c:val>
        </c:ser>
        <c:marker val="1"/>
        <c:axId val="209345920"/>
        <c:axId val="209368576"/>
      </c:lineChart>
      <c:catAx>
        <c:axId val="209345920"/>
        <c:scaling>
          <c:orientation val="minMax"/>
        </c:scaling>
        <c:axPos val="b"/>
        <c:title>
          <c:tx>
            <c:rich>
              <a:bodyPr/>
              <a:lstStyle/>
              <a:p>
                <a:pPr>
                  <a:defRPr/>
                </a:pPr>
                <a:r>
                  <a:rPr lang="en-US">
                    <a:latin typeface="Arial" pitchFamily="34" charset="0"/>
                    <a:cs typeface="Arial" pitchFamily="34" charset="0"/>
                  </a:rPr>
                  <a:t>MESES</a:t>
                </a:r>
              </a:p>
            </c:rich>
          </c:tx>
          <c:layout/>
        </c:title>
        <c:numFmt formatCode="#,##0" sourceLinked="0"/>
        <c:tickLblPos val="nextTo"/>
        <c:txPr>
          <a:bodyPr rot="0" vert="horz"/>
          <a:lstStyle/>
          <a:p>
            <a:pPr>
              <a:defRPr sz="1000" baseline="0">
                <a:latin typeface="Arial" pitchFamily="34" charset="0"/>
              </a:defRPr>
            </a:pPr>
            <a:endParaRPr lang="es-AR"/>
          </a:p>
        </c:txPr>
        <c:crossAx val="209368576"/>
        <c:crosses val="autoZero"/>
        <c:auto val="1"/>
        <c:lblAlgn val="ctr"/>
        <c:lblOffset val="100"/>
      </c:catAx>
      <c:valAx>
        <c:axId val="209368576"/>
        <c:scaling>
          <c:orientation val="minMax"/>
        </c:scaling>
        <c:axPos val="l"/>
        <c:majorGridlines/>
        <c:title>
          <c:tx>
            <c:rich>
              <a:bodyPr rot="-5400000" vert="horz"/>
              <a:lstStyle/>
              <a:p>
                <a:pPr>
                  <a:defRPr/>
                </a:pPr>
                <a:r>
                  <a:rPr lang="en-US"/>
                  <a:t>MILLES DE PESOS</a:t>
                </a:r>
              </a:p>
            </c:rich>
          </c:tx>
          <c:layout>
            <c:manualLayout>
              <c:xMode val="edge"/>
              <c:yMode val="edge"/>
              <c:x val="1.2165740740740737E-2"/>
              <c:y val="0.48667319444444795"/>
            </c:manualLayout>
          </c:layout>
        </c:title>
        <c:numFmt formatCode="&quot;$&quot;\ #,##0" sourceLinked="0"/>
        <c:tickLblPos val="nextTo"/>
        <c:crossAx val="20934592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862E-2"/>
        </c:manualLayout>
      </c:layout>
    </c:legend>
    <c:plotVisOnly val="1"/>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JECUCION/Downloads/SIGOP%2002-02-2018/Barrio%20Padre%20Barbero%20-%20Depto%20San%20Martin/IPV-Planillas%20para%20Oferta%20B&#176;%20Padre%20Carlos%20Barbero%20San%20Mart&#237;n%2028-02-2018-CARGADO%20SIGOP.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JECUCION/Downloads/IPV-Planillas%20para%20Oferta%20B&#176;%20Padre%20Carlos%20Barbero%20San%20Mart&#237;n%2028-02-2018-CARGADO%20SIGOP.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Padre%20barbero%20con%20formato%20nuev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EJECUCION/Downloads/IPV-Planillas%20para%20Oferta%20B&#176;%20Padre%20Carlos%20Barbero%20San%20Mart&#237;n%2022-02-2018.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sumen General"/>
      <sheetName val="Resumen General LIMPIO"/>
      <sheetName val="CyP LIMPIOS"/>
      <sheetName val="CyP"/>
      <sheetName val="AP"/>
      <sheetName val="INSUMOS"/>
      <sheetName val="INDICES"/>
      <sheetName val="AVANCE OBRA"/>
      <sheetName val="PTyCI"/>
      <sheetName val="PTyCI LIMPIO"/>
      <sheetName val="CURVA INVERSIONES"/>
      <sheetName val="GG"/>
      <sheetName val="CODIGOS ITEMS"/>
      <sheetName val="n"/>
      <sheetName val="COMPATIBILIDAD"/>
      <sheetName val="Hoja3"/>
      <sheetName val="Hoja1"/>
    </sheetNames>
    <sheetDataSet>
      <sheetData sheetId="0"/>
      <sheetData sheetId="1"/>
      <sheetData sheetId="2"/>
      <sheetData sheetId="3">
        <row r="17">
          <cell r="C17">
            <v>46</v>
          </cell>
        </row>
        <row r="75">
          <cell r="C75">
            <v>2</v>
          </cell>
        </row>
        <row r="119">
          <cell r="G119">
            <v>766393.9</v>
          </cell>
        </row>
        <row r="183">
          <cell r="G183">
            <v>60714047.549999997</v>
          </cell>
        </row>
      </sheetData>
      <sheetData sheetId="4"/>
      <sheetData sheetId="5"/>
      <sheetData sheetId="6"/>
      <sheetData sheetId="7"/>
      <sheetData sheetId="8"/>
      <sheetData sheetId="9"/>
      <sheetData sheetId="10"/>
      <sheetData sheetId="11"/>
      <sheetData sheetId="12"/>
      <sheetData sheetId="13">
        <row r="3">
          <cell r="A3" t="str">
            <v>El presente presupuesto asciende a la suma de Pesos: SESENTA MILLONES SETECIENTOS CATORCE MIL CUARENTA Y SIETE CON 55/100.-</v>
          </cell>
        </row>
      </sheetData>
      <sheetData sheetId="14"/>
      <sheetData sheetId="15"/>
      <sheetData sheetId="1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sumen General"/>
      <sheetName val="Resumen General LIMPIO"/>
      <sheetName val="CyP LIMPIOS"/>
      <sheetName val="CyP"/>
      <sheetName val="AP"/>
      <sheetName val="INSUMOS"/>
      <sheetName val="INDICES"/>
      <sheetName val="AVANCE OBRA"/>
      <sheetName val="PTyCI"/>
      <sheetName val="PTyCI LIMPIO"/>
      <sheetName val="CURVA INVERSIONES"/>
      <sheetName val="GG"/>
      <sheetName val="CODIGOS ITEMS"/>
      <sheetName val="n"/>
      <sheetName val="COMPATIBILIDAD"/>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C1" t="str">
            <v>III</v>
          </cell>
          <cell r="D1" t="str">
            <v>OBRAS DE VIVIENDA</v>
          </cell>
        </row>
        <row r="3">
          <cell r="C3" t="str">
            <v>III-0001</v>
          </cell>
          <cell r="D3" t="str">
            <v>TRABAJOS PRELIMINARES</v>
          </cell>
        </row>
        <row r="4">
          <cell r="C4" t="str">
            <v>III-0001.0001</v>
          </cell>
          <cell r="D4" t="str">
            <v>Movilización de obra</v>
          </cell>
          <cell r="E4" t="str">
            <v>gl</v>
          </cell>
        </row>
        <row r="5">
          <cell r="C5" t="str">
            <v>III-0001.0002</v>
          </cell>
          <cell r="D5" t="str">
            <v>Obrador</v>
          </cell>
          <cell r="E5" t="str">
            <v>gl</v>
          </cell>
        </row>
        <row r="6">
          <cell r="C6" t="str">
            <v>III-0001.0003</v>
          </cell>
          <cell r="D6" t="str">
            <v>Cartel de obra</v>
          </cell>
          <cell r="E6" t="str">
            <v>gl</v>
          </cell>
        </row>
        <row r="7">
          <cell r="C7" t="str">
            <v>III-0001.0004</v>
          </cell>
          <cell r="D7" t="str">
            <v>Limpieza de terreno</v>
          </cell>
          <cell r="E7" t="str">
            <v>m2</v>
          </cell>
        </row>
        <row r="8">
          <cell r="C8" t="str">
            <v>III-0001.0005</v>
          </cell>
          <cell r="D8" t="str">
            <v>Erradicación de árboles</v>
          </cell>
          <cell r="E8" t="str">
            <v>gl</v>
          </cell>
        </row>
        <row r="9">
          <cell r="C9" t="str">
            <v>III-0001.0006</v>
          </cell>
          <cell r="D9" t="str">
            <v>Demoliciones incluido retiro de material</v>
          </cell>
          <cell r="E9" t="str">
            <v>gl</v>
          </cell>
        </row>
        <row r="10">
          <cell r="C10" t="str">
            <v>III-0001.0007</v>
          </cell>
          <cell r="D10" t="str">
            <v>Replanteo</v>
          </cell>
          <cell r="E10" t="str">
            <v>gl</v>
          </cell>
        </row>
        <row r="11">
          <cell r="C11" t="str">
            <v>III-0001.0008</v>
          </cell>
          <cell r="D11" t="str">
            <v>Preparacion y replanteo</v>
          </cell>
          <cell r="E11" t="str">
            <v>gl</v>
          </cell>
        </row>
        <row r="13">
          <cell r="C13" t="str">
            <v>III-0002</v>
          </cell>
          <cell r="D13" t="str">
            <v>MOVIMIENTOS DE SUELOS</v>
          </cell>
        </row>
        <row r="14">
          <cell r="C14" t="str">
            <v>III-0002.0001</v>
          </cell>
          <cell r="D14" t="str">
            <v>Relleno b/contrapiso interior, veredines perimetrales y veredas de acceso</v>
          </cell>
          <cell r="E14" t="str">
            <v>m3</v>
          </cell>
        </row>
        <row r="15">
          <cell r="C15" t="str">
            <v>III-0002.0002</v>
          </cell>
          <cell r="D15" t="str">
            <v>Excavación para subsuelo</v>
          </cell>
          <cell r="E15" t="str">
            <v>m3</v>
          </cell>
        </row>
        <row r="16">
          <cell r="C16" t="str">
            <v>III-0002.0003</v>
          </cell>
          <cell r="D16" t="str">
            <v>Excavación para fundaciones,explanacion y/o retiro de material proveniente de excavacion</v>
          </cell>
          <cell r="E16" t="str">
            <v>m3</v>
          </cell>
        </row>
        <row r="19">
          <cell r="C19" t="str">
            <v>III-0003</v>
          </cell>
          <cell r="D19" t="str">
            <v>HORMIGONES SIMPLES</v>
          </cell>
        </row>
        <row r="20">
          <cell r="C20" t="str">
            <v>III-0003.0001</v>
          </cell>
          <cell r="D20" t="str">
            <v>Hormigón de limpieza (aislacion contra salitre)</v>
          </cell>
          <cell r="E20" t="str">
            <v>m2</v>
          </cell>
        </row>
        <row r="21">
          <cell r="C21" t="str">
            <v>III-0003.0002</v>
          </cell>
          <cell r="D21" t="str">
            <v>Hormigón para cimientos (H°Ciclopeo- H-13)</v>
          </cell>
          <cell r="E21" t="str">
            <v>m3</v>
          </cell>
        </row>
        <row r="22">
          <cell r="C22" t="str">
            <v>III-0003.0003</v>
          </cell>
          <cell r="D22" t="str">
            <v>Contrapiso</v>
          </cell>
          <cell r="E22" t="str">
            <v>m2</v>
          </cell>
        </row>
        <row r="23">
          <cell r="C23" t="str">
            <v>III-0003.0004</v>
          </cell>
          <cell r="D23" t="str">
            <v>Contrapiso armado</v>
          </cell>
          <cell r="E23" t="str">
            <v>m2</v>
          </cell>
        </row>
        <row r="24">
          <cell r="C24" t="str">
            <v>III-0003.0005</v>
          </cell>
          <cell r="D24" t="str">
            <v>Hormigon para fundaciones - Zapatas</v>
          </cell>
          <cell r="E24" t="str">
            <v>m3</v>
          </cell>
        </row>
        <row r="26">
          <cell r="C26" t="str">
            <v>III-0004</v>
          </cell>
          <cell r="D26" t="str">
            <v>HORMIGON ARMADO</v>
          </cell>
        </row>
        <row r="27">
          <cell r="C27" t="str">
            <v>III-0004.0001</v>
          </cell>
          <cell r="D27" t="str">
            <v>Bases de H° simple</v>
          </cell>
          <cell r="E27" t="str">
            <v>m3</v>
          </cell>
        </row>
        <row r="28">
          <cell r="C28" t="str">
            <v>III-0004.0002</v>
          </cell>
          <cell r="D28" t="str">
            <v>Bases de H° armado</v>
          </cell>
          <cell r="E28" t="str">
            <v>m3</v>
          </cell>
        </row>
        <row r="29">
          <cell r="C29" t="str">
            <v>III-0004.0003</v>
          </cell>
          <cell r="D29" t="str">
            <v>Vigas de fundación y arriostramiento</v>
          </cell>
          <cell r="E29" t="str">
            <v>m3</v>
          </cell>
        </row>
        <row r="30">
          <cell r="C30" t="str">
            <v>III-0004.0004</v>
          </cell>
          <cell r="D30" t="str">
            <v>Vigas de encadenado</v>
          </cell>
          <cell r="E30" t="str">
            <v>m3</v>
          </cell>
        </row>
        <row r="31">
          <cell r="C31" t="str">
            <v>III-0004.0005</v>
          </cell>
          <cell r="D31" t="str">
            <v>Zapatas corridas</v>
          </cell>
        </row>
        <row r="32">
          <cell r="C32" t="str">
            <v>III-0004.0006</v>
          </cell>
          <cell r="D32" t="str">
            <v>Columnas de encadenado</v>
          </cell>
          <cell r="E32" t="str">
            <v>m3</v>
          </cell>
        </row>
        <row r="33">
          <cell r="C33" t="str">
            <v>III-0004.0007</v>
          </cell>
          <cell r="D33" t="str">
            <v>Vigas de carga</v>
          </cell>
          <cell r="E33" t="str">
            <v>m3</v>
          </cell>
        </row>
        <row r="34">
          <cell r="C34" t="str">
            <v>III-0004.0008</v>
          </cell>
          <cell r="D34" t="str">
            <v>Columnas de carga</v>
          </cell>
          <cell r="E34" t="str">
            <v>m3</v>
          </cell>
        </row>
        <row r="35">
          <cell r="C35" t="str">
            <v>III-0004.0009</v>
          </cell>
          <cell r="D35" t="str">
            <v>Tabiques de hormigón armado</v>
          </cell>
          <cell r="E35" t="str">
            <v>m3</v>
          </cell>
        </row>
        <row r="36">
          <cell r="C36" t="str">
            <v>III-0004.0010</v>
          </cell>
          <cell r="D36" t="str">
            <v>Losas de hormigón armado</v>
          </cell>
          <cell r="E36" t="str">
            <v>m3</v>
          </cell>
        </row>
        <row r="37">
          <cell r="C37" t="str">
            <v>III-0004.0011</v>
          </cell>
          <cell r="D37" t="str">
            <v>Losas cerámicas</v>
          </cell>
          <cell r="E37" t="str">
            <v>m2</v>
          </cell>
        </row>
        <row r="38">
          <cell r="C38" t="str">
            <v>III-0004.0012</v>
          </cell>
          <cell r="D38" t="str">
            <v>Escaleras</v>
          </cell>
          <cell r="E38" t="str">
            <v>m3</v>
          </cell>
        </row>
        <row r="39">
          <cell r="C39" t="str">
            <v>III-0004.0013</v>
          </cell>
          <cell r="D39" t="str">
            <v>Hormigón de apoyo - Base tanque de reserva</v>
          </cell>
          <cell r="E39" t="str">
            <v>m3</v>
          </cell>
        </row>
        <row r="40">
          <cell r="C40" t="str">
            <v>III-0004.0014</v>
          </cell>
          <cell r="D40" t="str">
            <v>Dintel de hormigón</v>
          </cell>
          <cell r="E40" t="str">
            <v>m3</v>
          </cell>
        </row>
        <row r="41">
          <cell r="C41" t="str">
            <v>III-0004.0015</v>
          </cell>
          <cell r="D41" t="str">
            <v>Columnas de encadenado, enmarcado y de carga</v>
          </cell>
          <cell r="E41" t="str">
            <v>m3</v>
          </cell>
        </row>
        <row r="42">
          <cell r="C42" t="str">
            <v>III-0004.0016</v>
          </cell>
          <cell r="D42" t="str">
            <v>Vigas de encadenado superior,dintel y carga</v>
          </cell>
          <cell r="E42" t="str">
            <v>m3</v>
          </cell>
        </row>
        <row r="43">
          <cell r="C43" t="str">
            <v>III-0004.0017</v>
          </cell>
          <cell r="D43" t="str">
            <v>Base de Tanque de Reserva</v>
          </cell>
          <cell r="E43" t="str">
            <v>gl</v>
          </cell>
        </row>
        <row r="44">
          <cell r="C44" t="str">
            <v>III-0004.0018</v>
          </cell>
          <cell r="D44" t="str">
            <v>Platea de Fundacion ( e=20 cm)</v>
          </cell>
          <cell r="E44" t="str">
            <v>m3</v>
          </cell>
        </row>
        <row r="45">
          <cell r="C45" t="str">
            <v>III-0005</v>
          </cell>
          <cell r="D45" t="str">
            <v>CONTRAPISOS Y CARPETAS</v>
          </cell>
        </row>
        <row r="46">
          <cell r="C46" t="str">
            <v>III-0005.0001</v>
          </cell>
          <cell r="D46" t="str">
            <v>Contrapiso e = 10 cm</v>
          </cell>
          <cell r="E46" t="str">
            <v>m2</v>
          </cell>
        </row>
        <row r="47">
          <cell r="C47" t="str">
            <v>III-0005.0002</v>
          </cell>
          <cell r="D47" t="str">
            <v>Contrapiso e = 12 cm</v>
          </cell>
          <cell r="E47" t="str">
            <v>m2</v>
          </cell>
        </row>
        <row r="48">
          <cell r="C48" t="str">
            <v>III-0005.0003</v>
          </cell>
          <cell r="D48" t="str">
            <v>Contrapiso e = 15 cm</v>
          </cell>
          <cell r="E48" t="str">
            <v>m2</v>
          </cell>
        </row>
        <row r="49">
          <cell r="C49" t="str">
            <v>III-0005.0004</v>
          </cell>
          <cell r="D49" t="str">
            <v>Contrapiso e = 7 cm - Bajo mesada - Placares</v>
          </cell>
          <cell r="E49" t="str">
            <v>m2</v>
          </cell>
        </row>
        <row r="51">
          <cell r="C51" t="str">
            <v>III-0005.0010</v>
          </cell>
          <cell r="D51" t="str">
            <v>Contrapiso armado e = 10 cm</v>
          </cell>
          <cell r="E51" t="str">
            <v>m2</v>
          </cell>
        </row>
        <row r="52">
          <cell r="C52" t="str">
            <v>III-0005.0011</v>
          </cell>
          <cell r="D52" t="str">
            <v>Contrapiso armado e = 12 cm</v>
          </cell>
          <cell r="E52" t="str">
            <v>m2</v>
          </cell>
        </row>
        <row r="53">
          <cell r="C53" t="str">
            <v>III-0005.0012</v>
          </cell>
          <cell r="D53" t="str">
            <v>Contrapiso armado e = 15 cm</v>
          </cell>
          <cell r="E53" t="str">
            <v>m2</v>
          </cell>
        </row>
        <row r="55">
          <cell r="C55" t="str">
            <v>III-0005.0021</v>
          </cell>
          <cell r="D55" t="str">
            <v>Carpeta sobre contrapiso</v>
          </cell>
          <cell r="E55" t="str">
            <v>m2</v>
          </cell>
        </row>
        <row r="56">
          <cell r="C56" t="str">
            <v>III-0005.0022</v>
          </cell>
          <cell r="D56" t="str">
            <v>Carpeta sobre losa</v>
          </cell>
          <cell r="E56" t="str">
            <v>m2</v>
          </cell>
        </row>
        <row r="57">
          <cell r="C57" t="str">
            <v>III-0005.0023</v>
          </cell>
          <cell r="D57" t="str">
            <v>Carpeta Bajo Ceramico e=4cm</v>
          </cell>
          <cell r="E57" t="str">
            <v>m2</v>
          </cell>
        </row>
        <row r="59">
          <cell r="C59" t="str">
            <v>III-0006</v>
          </cell>
          <cell r="D59" t="str">
            <v>MAMPOSTERIA</v>
          </cell>
        </row>
        <row r="60">
          <cell r="C60" t="str">
            <v>III-0006.0001</v>
          </cell>
          <cell r="D60" t="str">
            <v>Mamposteria Ladrillo cerámico macizo e = 0,10 m</v>
          </cell>
          <cell r="E60" t="str">
            <v>m2</v>
          </cell>
        </row>
        <row r="61">
          <cell r="C61" t="str">
            <v>III-0006.0002</v>
          </cell>
          <cell r="D61" t="str">
            <v>Mamposteria Ladrillo cerámico macizo e = 0,20 m</v>
          </cell>
          <cell r="E61" t="str">
            <v>m2</v>
          </cell>
        </row>
        <row r="62">
          <cell r="C62" t="str">
            <v>III-0006.0003</v>
          </cell>
          <cell r="D62" t="str">
            <v>Ladrillo cerámico macizo e = 0,30 m</v>
          </cell>
          <cell r="E62" t="str">
            <v>m2</v>
          </cell>
        </row>
        <row r="63">
          <cell r="C63" t="str">
            <v>III-0006.0004</v>
          </cell>
          <cell r="D63" t="str">
            <v>Ladrillón cerámico macizo e = 0,20 m</v>
          </cell>
          <cell r="E63" t="str">
            <v>m2</v>
          </cell>
        </row>
        <row r="64">
          <cell r="C64" t="str">
            <v>III-0006.0005</v>
          </cell>
          <cell r="D64" t="str">
            <v>Ladrillo cerámico macizo armada e = 0,10 m</v>
          </cell>
          <cell r="E64" t="str">
            <v>m2</v>
          </cell>
        </row>
        <row r="65">
          <cell r="C65" t="str">
            <v>III-0006.0006</v>
          </cell>
          <cell r="D65" t="str">
            <v>Ladrillo cerámico macizo armada e = 0,20 m</v>
          </cell>
          <cell r="E65" t="str">
            <v>m2</v>
          </cell>
        </row>
        <row r="66">
          <cell r="C66" t="str">
            <v>III-0006.0007</v>
          </cell>
          <cell r="D66" t="str">
            <v>Ladrillo cerámico macizo armada e = 0,30 m</v>
          </cell>
          <cell r="E66" t="str">
            <v>m2</v>
          </cell>
        </row>
        <row r="67">
          <cell r="C67" t="str">
            <v>III-0006.0008</v>
          </cell>
          <cell r="D67" t="str">
            <v>Ladrillón cerámico macizo armada e = 0,20 m</v>
          </cell>
          <cell r="E67" t="str">
            <v>m2</v>
          </cell>
        </row>
        <row r="70">
          <cell r="C70" t="str">
            <v>III-0006.0010</v>
          </cell>
          <cell r="D70" t="str">
            <v>Ladrillo cerámico hueco e = 0,10 m</v>
          </cell>
          <cell r="E70" t="str">
            <v>m2</v>
          </cell>
        </row>
        <row r="71">
          <cell r="C71" t="str">
            <v>III-0006.0011</v>
          </cell>
          <cell r="D71" t="str">
            <v>Ladrillo cerámico hueco e = 0,20 m</v>
          </cell>
          <cell r="E71" t="str">
            <v>m2</v>
          </cell>
        </row>
        <row r="73">
          <cell r="C73" t="str">
            <v>III-0006.0020</v>
          </cell>
          <cell r="D73" t="str">
            <v>Bloque de hormigón e = 0,10 m</v>
          </cell>
          <cell r="E73" t="str">
            <v>m2</v>
          </cell>
        </row>
        <row r="74">
          <cell r="C74" t="str">
            <v>III-0006.0021</v>
          </cell>
          <cell r="D74" t="str">
            <v>Bloque de hormigón e = 0,20 m</v>
          </cell>
          <cell r="E74" t="str">
            <v>m2</v>
          </cell>
        </row>
        <row r="77">
          <cell r="C77" t="str">
            <v>III-0007</v>
          </cell>
          <cell r="D77" t="str">
            <v>AISLACIONES</v>
          </cell>
        </row>
        <row r="78">
          <cell r="C78" t="str">
            <v>III-0007.0001</v>
          </cell>
          <cell r="D78" t="str">
            <v xml:space="preserve"> Capa aisladora Vertical</v>
          </cell>
          <cell r="E78" t="str">
            <v>m2</v>
          </cell>
        </row>
        <row r="79">
          <cell r="C79" t="str">
            <v>III-0007.0002</v>
          </cell>
          <cell r="D79" t="str">
            <v>Capa aisladora horizontal</v>
          </cell>
          <cell r="E79" t="str">
            <v>m2</v>
          </cell>
        </row>
        <row r="80">
          <cell r="C80" t="str">
            <v>III-0007.0003</v>
          </cell>
          <cell r="D80" t="str">
            <v>Blindaje de plomo para rayos</v>
          </cell>
          <cell r="E80" t="str">
            <v>m2</v>
          </cell>
        </row>
        <row r="81">
          <cell r="C81" t="str">
            <v>III-0007.0004</v>
          </cell>
          <cell r="D81" t="str">
            <v>Aislación contra el salitre</v>
          </cell>
          <cell r="E81" t="str">
            <v>m2</v>
          </cell>
        </row>
        <row r="82">
          <cell r="C82" t="str">
            <v>III-0007.0005</v>
          </cell>
          <cell r="D82" t="str">
            <v>Aislaciones - Capa aisladora horizontal y vertical</v>
          </cell>
          <cell r="E82" t="str">
            <v>m2</v>
          </cell>
        </row>
        <row r="84">
          <cell r="C84" t="str">
            <v>III-0008</v>
          </cell>
          <cell r="D84" t="str">
            <v>REVOQUES Y ENLUCIDOS</v>
          </cell>
        </row>
        <row r="85">
          <cell r="C85" t="str">
            <v>III-0008.0001</v>
          </cell>
          <cell r="D85" t="str">
            <v>Revoque grueso interior</v>
          </cell>
          <cell r="E85" t="str">
            <v>m2</v>
          </cell>
        </row>
        <row r="86">
          <cell r="C86" t="str">
            <v>III-0008.0002</v>
          </cell>
          <cell r="D86" t="str">
            <v>Jaharro b/ revestimiento ceramico</v>
          </cell>
          <cell r="E86" t="str">
            <v>m2</v>
          </cell>
        </row>
        <row r="87">
          <cell r="C87" t="str">
            <v>III-0008.0003</v>
          </cell>
          <cell r="D87" t="str">
            <v>Enlucido interior</v>
          </cell>
          <cell r="E87" t="str">
            <v>m2</v>
          </cell>
        </row>
        <row r="88">
          <cell r="C88" t="str">
            <v>III-0008.0004</v>
          </cell>
          <cell r="D88" t="str">
            <v>Enlucido exterior</v>
          </cell>
          <cell r="E88" t="str">
            <v>m2</v>
          </cell>
        </row>
        <row r="89">
          <cell r="C89" t="str">
            <v>III-0008.0005</v>
          </cell>
          <cell r="D89" t="str">
            <v>Jaharro y enlucido interior a la cal</v>
          </cell>
          <cell r="E89" t="str">
            <v>m2</v>
          </cell>
        </row>
        <row r="90">
          <cell r="C90" t="str">
            <v>III-0008.0006</v>
          </cell>
          <cell r="D90" t="str">
            <v>Jaharro y enlucido exterior a la cal</v>
          </cell>
          <cell r="E90" t="str">
            <v>m2</v>
          </cell>
        </row>
        <row r="91">
          <cell r="C91" t="str">
            <v>III-0009</v>
          </cell>
          <cell r="D91" t="str">
            <v>CUBIERTA DE TECHO</v>
          </cell>
        </row>
        <row r="92">
          <cell r="C92" t="str">
            <v>III-0009.0001</v>
          </cell>
          <cell r="D92" t="str">
            <v>Cubierta de techo inaccesible</v>
          </cell>
          <cell r="E92" t="str">
            <v>m2</v>
          </cell>
        </row>
        <row r="93">
          <cell r="C93" t="str">
            <v>III-0009.0002</v>
          </cell>
          <cell r="D93" t="str">
            <v>Cubierta de techo accesible</v>
          </cell>
          <cell r="E93" t="str">
            <v>m2</v>
          </cell>
        </row>
        <row r="94">
          <cell r="C94" t="str">
            <v>III-0009.0003</v>
          </cell>
          <cell r="D94" t="str">
            <v>Aislacion hidraulica c/membrana con al. Esp.4mm s/losa exterior</v>
          </cell>
          <cell r="E94" t="str">
            <v>m2</v>
          </cell>
        </row>
        <row r="95">
          <cell r="C95" t="str">
            <v>III-0009.0004</v>
          </cell>
          <cell r="D95" t="str">
            <v>Rollizo de eucalipto Ø 16cm</v>
          </cell>
          <cell r="E95" t="str">
            <v>ml</v>
          </cell>
        </row>
        <row r="96">
          <cell r="C96" t="str">
            <v>III-0009.0005</v>
          </cell>
          <cell r="D96" t="str">
            <v>Machimbre de Pino 3/4 "</v>
          </cell>
          <cell r="E96" t="str">
            <v>m2</v>
          </cell>
        </row>
        <row r="97">
          <cell r="C97" t="str">
            <v>III-0009.0006</v>
          </cell>
          <cell r="D97" t="str">
            <v>Pintura Asfaltica</v>
          </cell>
          <cell r="E97" t="str">
            <v>m2</v>
          </cell>
        </row>
        <row r="98">
          <cell r="C98" t="str">
            <v>III-0009.0007</v>
          </cell>
          <cell r="D98" t="str">
            <v>Film de Polietileno de 200 micrones</v>
          </cell>
          <cell r="E98" t="str">
            <v>m2</v>
          </cell>
        </row>
        <row r="99">
          <cell r="C99" t="str">
            <v>III-0009.0008</v>
          </cell>
          <cell r="D99" t="str">
            <v>Aislacion Termica</v>
          </cell>
          <cell r="E99" t="str">
            <v>m2</v>
          </cell>
        </row>
        <row r="100">
          <cell r="C100" t="str">
            <v>III-0009.0009</v>
          </cell>
          <cell r="D100" t="str">
            <v>Techo de Madera (rollizo Ø 16cm, machimbre 3/4", pintura asfaltica, polietileno de 200 micrones, barniz protector insecticida )</v>
          </cell>
          <cell r="E100" t="str">
            <v>m2</v>
          </cell>
        </row>
        <row r="101">
          <cell r="C101" t="str">
            <v>III-0009.0010</v>
          </cell>
          <cell r="D101" t="str">
            <v xml:space="preserve">Pergolas Frente y Fondo </v>
          </cell>
          <cell r="E101" t="str">
            <v>gl</v>
          </cell>
        </row>
        <row r="102">
          <cell r="C102" t="str">
            <v>III-0009.0011</v>
          </cell>
          <cell r="D102" t="str">
            <v xml:space="preserve"> Cubierta de Techo Aislacion Termica e Hidraulica</v>
          </cell>
          <cell r="E102" t="str">
            <v>m2</v>
          </cell>
        </row>
        <row r="103">
          <cell r="C103" t="str">
            <v>III-0010</v>
          </cell>
          <cell r="D103" t="str">
            <v>CIELORRASOS</v>
          </cell>
        </row>
        <row r="104">
          <cell r="C104" t="str">
            <v>III-0010.0001</v>
          </cell>
          <cell r="D104" t="str">
            <v>Cielorraso aplicado de yeso</v>
          </cell>
          <cell r="E104" t="str">
            <v>m2</v>
          </cell>
        </row>
        <row r="105">
          <cell r="C105" t="str">
            <v>III-0010.0002</v>
          </cell>
          <cell r="D105" t="str">
            <v>Cielorraso aplicado a la cal</v>
          </cell>
          <cell r="E105" t="str">
            <v>m2</v>
          </cell>
        </row>
        <row r="106">
          <cell r="C106" t="str">
            <v>III-0010.0003</v>
          </cell>
          <cell r="D106" t="str">
            <v>Cielorraso suspendido placa roca de yeso junta tomada</v>
          </cell>
          <cell r="E106" t="str">
            <v>m2</v>
          </cell>
        </row>
        <row r="107">
          <cell r="C107" t="str">
            <v>III-0010.0004</v>
          </cell>
          <cell r="D107" t="str">
            <v>Cielorraso suspendido placa roca de yeso desmontable</v>
          </cell>
          <cell r="E107" t="str">
            <v>m2</v>
          </cell>
        </row>
        <row r="108">
          <cell r="C108" t="str">
            <v>III-0010.0005</v>
          </cell>
          <cell r="D108" t="str">
            <v>Cielorraso suspendido placa roca de yeso locales húmedos</v>
          </cell>
          <cell r="E108" t="str">
            <v>m2</v>
          </cell>
        </row>
        <row r="109">
          <cell r="C109" t="str">
            <v>III-0010.0006</v>
          </cell>
          <cell r="D109" t="str">
            <v>Cielorraso suspendido placa cementicia</v>
          </cell>
          <cell r="E109" t="str">
            <v>m2</v>
          </cell>
        </row>
        <row r="110">
          <cell r="C110" t="str">
            <v>III-0010.0007</v>
          </cell>
          <cell r="D110" t="str">
            <v>Cielorraso modular metálico ( c/ aislación acústica )</v>
          </cell>
          <cell r="E110" t="str">
            <v>m2</v>
          </cell>
        </row>
        <row r="113">
          <cell r="C113" t="str">
            <v>III-0011</v>
          </cell>
          <cell r="D113" t="str">
            <v>REVESTIMIENTOS</v>
          </cell>
        </row>
        <row r="114">
          <cell r="C114" t="str">
            <v>III-0011.0001</v>
          </cell>
          <cell r="D114" t="str">
            <v>Revestimiento cerámico</v>
          </cell>
          <cell r="E114" t="str">
            <v>m2</v>
          </cell>
        </row>
        <row r="115">
          <cell r="C115" t="str">
            <v>III-0011.0002</v>
          </cell>
          <cell r="D115" t="str">
            <v>Revestimiento porcelanato</v>
          </cell>
          <cell r="E115" t="str">
            <v>m2</v>
          </cell>
        </row>
        <row r="116">
          <cell r="C116" t="str">
            <v>III-0011.0003</v>
          </cell>
          <cell r="D116" t="str">
            <v>Revestimiento de piedra</v>
          </cell>
          <cell r="E116" t="str">
            <v>m2</v>
          </cell>
        </row>
        <row r="117">
          <cell r="C117" t="str">
            <v>III-0011.0004</v>
          </cell>
          <cell r="D117" t="str">
            <v>Revestimiento plástico</v>
          </cell>
          <cell r="E117" t="str">
            <v>m2</v>
          </cell>
        </row>
        <row r="118">
          <cell r="C118" t="str">
            <v>III-0011.0005</v>
          </cell>
          <cell r="D118" t="str">
            <v>Revestimiento vinílico</v>
          </cell>
          <cell r="E118" t="str">
            <v>m2</v>
          </cell>
        </row>
        <row r="119">
          <cell r="C119" t="str">
            <v>III-0011.0006</v>
          </cell>
          <cell r="D119" t="str">
            <v>Salpicado Plastico Incluido Jaharro</v>
          </cell>
          <cell r="E119" t="str">
            <v>m2</v>
          </cell>
        </row>
        <row r="121">
          <cell r="C121" t="str">
            <v>III-0012</v>
          </cell>
          <cell r="D121" t="str">
            <v>TABIQUE CONSTRUCCIÓN EN SECO</v>
          </cell>
        </row>
        <row r="122">
          <cell r="C122" t="str">
            <v>III-0012.0001</v>
          </cell>
          <cell r="D122" t="str">
            <v>Tabique placa roca de yeso</v>
          </cell>
          <cell r="E122" t="str">
            <v>m2</v>
          </cell>
        </row>
        <row r="123">
          <cell r="C123" t="str">
            <v>III-0012.0002</v>
          </cell>
          <cell r="D123" t="str">
            <v>Tabique placa roca de yeso para sanitario</v>
          </cell>
          <cell r="E123" t="str">
            <v>m2</v>
          </cell>
        </row>
        <row r="124">
          <cell r="C124" t="str">
            <v>III-0012.0003</v>
          </cell>
          <cell r="D124" t="str">
            <v>Tabique medio forro de placa de yeso</v>
          </cell>
          <cell r="E124" t="str">
            <v>m2</v>
          </cell>
        </row>
        <row r="125">
          <cell r="C125" t="str">
            <v>III-0012.0004</v>
          </cell>
          <cell r="D125" t="str">
            <v>Tabique medio forro de placa de yeso para sanitario</v>
          </cell>
          <cell r="E125" t="str">
            <v>m2</v>
          </cell>
        </row>
        <row r="126">
          <cell r="C126" t="str">
            <v>III-0012.0005</v>
          </cell>
          <cell r="D126" t="str">
            <v>Tabique placa cementicia</v>
          </cell>
          <cell r="E126" t="str">
            <v>m2</v>
          </cell>
        </row>
        <row r="127">
          <cell r="C127" t="str">
            <v>III-0012.0006</v>
          </cell>
          <cell r="D127" t="str">
            <v>Tabique estructura aluminio y placas madera</v>
          </cell>
          <cell r="E127" t="str">
            <v>m2</v>
          </cell>
        </row>
        <row r="130">
          <cell r="C130" t="str">
            <v>III-0013</v>
          </cell>
          <cell r="D130" t="str">
            <v>PISOS Y ZOCALOS</v>
          </cell>
        </row>
        <row r="131">
          <cell r="C131" t="str">
            <v>III-0013.0001</v>
          </cell>
          <cell r="D131" t="str">
            <v>Piso granítico</v>
          </cell>
          <cell r="E131" t="str">
            <v>m2</v>
          </cell>
        </row>
        <row r="132">
          <cell r="C132" t="str">
            <v>III-0013.0002</v>
          </cell>
          <cell r="D132" t="str">
            <v>Piso técnico</v>
          </cell>
          <cell r="E132" t="str">
            <v>m2</v>
          </cell>
        </row>
        <row r="133">
          <cell r="C133" t="str">
            <v>III-0013.0003</v>
          </cell>
          <cell r="D133" t="str">
            <v>Piso granito natural</v>
          </cell>
          <cell r="E133" t="str">
            <v>m2</v>
          </cell>
        </row>
        <row r="134">
          <cell r="C134" t="str">
            <v>III-0013.0004</v>
          </cell>
          <cell r="D134" t="str">
            <v>Piso cemento rodillado</v>
          </cell>
          <cell r="E134" t="str">
            <v>m2</v>
          </cell>
        </row>
        <row r="135">
          <cell r="C135" t="str">
            <v>III-0013.0005</v>
          </cell>
          <cell r="D135" t="str">
            <v>Piso cemento alisado</v>
          </cell>
          <cell r="E135" t="str">
            <v>m2</v>
          </cell>
        </row>
        <row r="136">
          <cell r="C136" t="str">
            <v>III-0013.0006</v>
          </cell>
          <cell r="D136" t="str">
            <v>Piso baldosas piedra lavada</v>
          </cell>
          <cell r="E136" t="str">
            <v>m2</v>
          </cell>
        </row>
        <row r="137">
          <cell r="C137" t="str">
            <v>III-0013.0007</v>
          </cell>
          <cell r="D137" t="str">
            <v>Piso baldosa cerámica incluido umbrales</v>
          </cell>
          <cell r="E137" t="str">
            <v>m2</v>
          </cell>
        </row>
        <row r="138">
          <cell r="C138" t="str">
            <v>III-0013.0008</v>
          </cell>
          <cell r="D138" t="str">
            <v>Pavimentos de HºAº</v>
          </cell>
          <cell r="E138" t="str">
            <v>m2</v>
          </cell>
        </row>
        <row r="140">
          <cell r="C140" t="str">
            <v>III-0013.0010</v>
          </cell>
          <cell r="D140" t="str">
            <v>Zócalo granítico</v>
          </cell>
          <cell r="E140" t="str">
            <v>m2</v>
          </cell>
        </row>
        <row r="141">
          <cell r="C141" t="str">
            <v>III-0013.0011</v>
          </cell>
          <cell r="D141" t="str">
            <v>Zócalo calcáreo</v>
          </cell>
          <cell r="E141" t="str">
            <v>m2</v>
          </cell>
        </row>
        <row r="142">
          <cell r="C142" t="str">
            <v>III-0013.0012</v>
          </cell>
          <cell r="D142" t="str">
            <v>Zócalo granito natural</v>
          </cell>
          <cell r="E142" t="str">
            <v>m2</v>
          </cell>
        </row>
        <row r="143">
          <cell r="C143" t="str">
            <v>III-0013.0013</v>
          </cell>
          <cell r="D143" t="str">
            <v>Zócalo hormigón</v>
          </cell>
          <cell r="E143" t="str">
            <v>m2</v>
          </cell>
        </row>
        <row r="144">
          <cell r="C144" t="str">
            <v>III-0013.0014</v>
          </cell>
          <cell r="D144" t="str">
            <v>Zócalo cerámico</v>
          </cell>
          <cell r="E144" t="str">
            <v>ml</v>
          </cell>
        </row>
        <row r="146">
          <cell r="C146" t="str">
            <v>III-0014</v>
          </cell>
          <cell r="D146" t="str">
            <v>MESADAS</v>
          </cell>
        </row>
        <row r="147">
          <cell r="C147" t="str">
            <v>III-0014.0001</v>
          </cell>
          <cell r="D147" t="str">
            <v>Mesadas granito reconstituido</v>
          </cell>
          <cell r="E147" t="str">
            <v>m2</v>
          </cell>
        </row>
        <row r="148">
          <cell r="C148" t="str">
            <v>III-0014.0002</v>
          </cell>
          <cell r="D148" t="str">
            <v>Mesadas granito natural</v>
          </cell>
          <cell r="E148" t="str">
            <v>m2</v>
          </cell>
        </row>
        <row r="149">
          <cell r="C149" t="str">
            <v>III-0014.0003</v>
          </cell>
          <cell r="D149" t="str">
            <v>Mesadas, campana y ventilaciones (incluida mesada exterior)</v>
          </cell>
          <cell r="E149" t="str">
            <v>gl</v>
          </cell>
        </row>
        <row r="151">
          <cell r="C151" t="str">
            <v>III-0015</v>
          </cell>
          <cell r="D151" t="str">
            <v>VIDRIOS Y ESPEJOS</v>
          </cell>
        </row>
        <row r="152">
          <cell r="C152" t="str">
            <v>III-0015.0001</v>
          </cell>
          <cell r="D152" t="str">
            <v>Vidrio float 3 mm</v>
          </cell>
          <cell r="E152" t="str">
            <v>m2</v>
          </cell>
        </row>
        <row r="153">
          <cell r="C153" t="str">
            <v>III-0015.0002</v>
          </cell>
          <cell r="D153" t="str">
            <v>Vidrio float 4 mm</v>
          </cell>
          <cell r="E153" t="str">
            <v>m2</v>
          </cell>
        </row>
        <row r="154">
          <cell r="C154" t="str">
            <v>III-0015.0003</v>
          </cell>
          <cell r="D154" t="str">
            <v>Vidrio float 5 mm</v>
          </cell>
          <cell r="E154" t="str">
            <v>m2</v>
          </cell>
        </row>
        <row r="155">
          <cell r="C155" t="str">
            <v>III-0015.0004</v>
          </cell>
          <cell r="D155" t="str">
            <v>Provision y colocacion de vidrios</v>
          </cell>
          <cell r="E155" t="str">
            <v>m2</v>
          </cell>
        </row>
        <row r="156">
          <cell r="C156" t="str">
            <v>III-0015.0010</v>
          </cell>
          <cell r="D156" t="str">
            <v>Laminado de seguridad (float 3+PVB+float 3)</v>
          </cell>
          <cell r="E156" t="str">
            <v>m2</v>
          </cell>
        </row>
        <row r="157">
          <cell r="C157" t="str">
            <v>III-0015.0011</v>
          </cell>
          <cell r="D157" t="str">
            <v>Laminado de seguridad (float 4+PVB+float 4)</v>
          </cell>
          <cell r="E157" t="str">
            <v>m2</v>
          </cell>
        </row>
        <row r="158">
          <cell r="C158" t="str">
            <v>III-0015.0012</v>
          </cell>
          <cell r="D158" t="str">
            <v>Provision y colocacion de vidrios 3mm</v>
          </cell>
          <cell r="E158" t="str">
            <v>m2</v>
          </cell>
        </row>
        <row r="159">
          <cell r="C159" t="str">
            <v>III-0015.0013</v>
          </cell>
          <cell r="D159" t="str">
            <v>Provision y colocacion de vidrios 4mm</v>
          </cell>
          <cell r="E159" t="str">
            <v>m2</v>
          </cell>
        </row>
        <row r="161">
          <cell r="C161" t="str">
            <v>III-0015.0020</v>
          </cell>
          <cell r="D161" t="str">
            <v>Doble Vidrio Hermético (3+9+3)</v>
          </cell>
          <cell r="E161" t="str">
            <v>m2</v>
          </cell>
        </row>
        <row r="162">
          <cell r="C162" t="str">
            <v>III-0015.0021</v>
          </cell>
          <cell r="D162" t="str">
            <v>Doble Vidrio Hermético (4+9+4)</v>
          </cell>
          <cell r="E162" t="str">
            <v>m2</v>
          </cell>
        </row>
        <row r="163">
          <cell r="C163" t="str">
            <v>III-0015.0022</v>
          </cell>
          <cell r="D163" t="str">
            <v>Doble Vidrio Hermético (3+12+3)</v>
          </cell>
          <cell r="E163" t="str">
            <v>m2</v>
          </cell>
        </row>
        <row r="165">
          <cell r="C165" t="str">
            <v>III-0015.0030</v>
          </cell>
          <cell r="D165" t="str">
            <v>Espejos</v>
          </cell>
          <cell r="E165" t="str">
            <v>m2</v>
          </cell>
        </row>
        <row r="168">
          <cell r="C168" t="str">
            <v>III-0016</v>
          </cell>
          <cell r="D168" t="str">
            <v>PINTURAS</v>
          </cell>
        </row>
        <row r="169">
          <cell r="C169" t="str">
            <v>III-0016.0001</v>
          </cell>
          <cell r="D169" t="str">
            <v>Látex muro interior</v>
          </cell>
          <cell r="E169" t="str">
            <v>m2</v>
          </cell>
        </row>
        <row r="170">
          <cell r="C170" t="str">
            <v>III-0016.0002</v>
          </cell>
          <cell r="D170" t="str">
            <v>Látex muro exterior</v>
          </cell>
          <cell r="E170" t="str">
            <v>m2</v>
          </cell>
        </row>
        <row r="171">
          <cell r="C171" t="str">
            <v>III-0016.0003</v>
          </cell>
          <cell r="D171" t="str">
            <v>Látex cielorraso anti hongos</v>
          </cell>
          <cell r="E171" t="str">
            <v>m2</v>
          </cell>
        </row>
        <row r="172">
          <cell r="C172" t="str">
            <v>III-0016.0004</v>
          </cell>
          <cell r="D172" t="str">
            <v>Látex muro H° Visto</v>
          </cell>
          <cell r="E172" t="str">
            <v>m2</v>
          </cell>
        </row>
        <row r="173">
          <cell r="C173" t="str">
            <v>III-0016.0005</v>
          </cell>
          <cell r="D173" t="str">
            <v>Pintura en cielorrasos</v>
          </cell>
          <cell r="E173" t="str">
            <v>m2</v>
          </cell>
        </row>
        <row r="177">
          <cell r="C177" t="str">
            <v>III-0016.0010</v>
          </cell>
          <cell r="D177" t="str">
            <v>Esmalte sintético muro interior</v>
          </cell>
          <cell r="E177" t="str">
            <v>m2</v>
          </cell>
        </row>
        <row r="178">
          <cell r="C178" t="str">
            <v>III-0016.0011</v>
          </cell>
          <cell r="D178" t="str">
            <v>Esmalte sintético muro exterior</v>
          </cell>
          <cell r="E178" t="str">
            <v>m2</v>
          </cell>
        </row>
        <row r="179">
          <cell r="C179" t="str">
            <v>III-0016.0012</v>
          </cell>
          <cell r="D179" t="str">
            <v>Esmalte sintético sobre carpintería madera</v>
          </cell>
          <cell r="E179" t="str">
            <v>m2</v>
          </cell>
        </row>
        <row r="180">
          <cell r="C180" t="str">
            <v>III-0016.0013</v>
          </cell>
          <cell r="D180" t="str">
            <v>Esmalte sintético sobre carpintería metalica</v>
          </cell>
          <cell r="E180" t="str">
            <v>m2</v>
          </cell>
        </row>
        <row r="183">
          <cell r="C183" t="str">
            <v>III-0017</v>
          </cell>
          <cell r="D183" t="str">
            <v>CARPINTERIAS</v>
          </cell>
        </row>
        <row r="184">
          <cell r="C184" t="str">
            <v>III-0017.0001</v>
          </cell>
          <cell r="D184" t="str">
            <v>Carpintería madera</v>
          </cell>
          <cell r="E184" t="str">
            <v>gl</v>
          </cell>
        </row>
        <row r="185">
          <cell r="C185" t="str">
            <v>III-0017.0002</v>
          </cell>
          <cell r="D185" t="str">
            <v>Carpintería metálica</v>
          </cell>
          <cell r="E185" t="str">
            <v>gl</v>
          </cell>
        </row>
        <row r="186">
          <cell r="C186" t="str">
            <v>III-0017.0003</v>
          </cell>
          <cell r="D186" t="str">
            <v>Carpintería aluminio</v>
          </cell>
          <cell r="E186" t="str">
            <v>gl</v>
          </cell>
        </row>
        <row r="187">
          <cell r="C187" t="str">
            <v>III-0017.0004</v>
          </cell>
          <cell r="D187" t="str">
            <v>Puertas</v>
          </cell>
          <cell r="E187" t="str">
            <v>un</v>
          </cell>
        </row>
        <row r="188">
          <cell r="C188" t="str">
            <v>III-0017.0005</v>
          </cell>
          <cell r="D188" t="str">
            <v>Ventanas</v>
          </cell>
          <cell r="E188" t="str">
            <v>un</v>
          </cell>
        </row>
        <row r="189">
          <cell r="C189" t="str">
            <v>III-0017.0006</v>
          </cell>
          <cell r="D189" t="str">
            <v>Rejas</v>
          </cell>
          <cell r="E189" t="str">
            <v>m2</v>
          </cell>
        </row>
        <row r="190">
          <cell r="C190" t="str">
            <v>III-0017.0007</v>
          </cell>
          <cell r="D190" t="str">
            <v>Piel de Vidrio</v>
          </cell>
          <cell r="E190" t="str">
            <v>m2</v>
          </cell>
        </row>
        <row r="191">
          <cell r="C191" t="str">
            <v>III-0017.0008</v>
          </cell>
          <cell r="D191" t="str">
            <v>Parasoles</v>
          </cell>
          <cell r="E191" t="str">
            <v>m2</v>
          </cell>
        </row>
        <row r="192">
          <cell r="C192" t="str">
            <v>III-0017.0009</v>
          </cell>
          <cell r="D192" t="str">
            <v>Bastidor soporte carpintería</v>
          </cell>
          <cell r="E192" t="str">
            <v>gl</v>
          </cell>
        </row>
        <row r="193">
          <cell r="C193" t="str">
            <v>III-0017.0010</v>
          </cell>
          <cell r="D193" t="str">
            <v>Carpinterias metálica, aluminio y madera</v>
          </cell>
          <cell r="E193" t="str">
            <v>gl</v>
          </cell>
        </row>
        <row r="194">
          <cell r="C194" t="str">
            <v>III-0017.0011</v>
          </cell>
          <cell r="D194" t="str">
            <v>Carpinterias metálica, aluminio y madera - Especial</v>
          </cell>
          <cell r="E194" t="str">
            <v>gl</v>
          </cell>
        </row>
        <row r="196">
          <cell r="C196" t="str">
            <v>III-0018</v>
          </cell>
          <cell r="D196" t="str">
            <v>ESTRUCTURAS METALICAS</v>
          </cell>
        </row>
        <row r="197">
          <cell r="C197" t="str">
            <v>III-0018.0001</v>
          </cell>
          <cell r="D197" t="str">
            <v>Estructura metálica escalera</v>
          </cell>
          <cell r="E197" t="str">
            <v>gl</v>
          </cell>
        </row>
        <row r="198">
          <cell r="C198" t="str">
            <v>III-0018.0002</v>
          </cell>
          <cell r="D198" t="str">
            <v>Estructura metálica cubierta</v>
          </cell>
          <cell r="E198" t="str">
            <v>gl</v>
          </cell>
        </row>
        <row r="199">
          <cell r="C199" t="str">
            <v>III-0018.0003</v>
          </cell>
          <cell r="D199" t="str">
            <v>Estructura soporte revestimiento</v>
          </cell>
          <cell r="E199" t="str">
            <v>gl</v>
          </cell>
        </row>
        <row r="200">
          <cell r="C200" t="str">
            <v>III-0018.0004</v>
          </cell>
          <cell r="D200" t="str">
            <v>Torre metálica para tanque de reserva</v>
          </cell>
          <cell r="E200" t="str">
            <v>gl</v>
          </cell>
        </row>
        <row r="201">
          <cell r="C201" t="str">
            <v>III-0018.0005</v>
          </cell>
          <cell r="D201" t="str">
            <v>Tapajuntas</v>
          </cell>
          <cell r="E201" t="str">
            <v>ml</v>
          </cell>
        </row>
        <row r="204">
          <cell r="C204" t="str">
            <v>III-0019</v>
          </cell>
          <cell r="D204" t="str">
            <v>INSTALACIONES</v>
          </cell>
        </row>
        <row r="205">
          <cell r="C205" t="str">
            <v>III-0019.0001</v>
          </cell>
          <cell r="D205" t="str">
            <v>Instalación eléctrica (incl.pilastra,proc.cañerias p/2AA,y preveer espacios en tablero gral. p/llaves termomagneticas corresp. Portalamparas 3 cuerpos)</v>
          </cell>
          <cell r="E205" t="str">
            <v>gl</v>
          </cell>
        </row>
        <row r="206">
          <cell r="C206" t="str">
            <v>III-0019.0002</v>
          </cell>
          <cell r="D206" t="str">
            <v>Instalación eléctrica - Fuerza mótriz y media tensión</v>
          </cell>
          <cell r="E206" t="str">
            <v>gl</v>
          </cell>
        </row>
        <row r="207">
          <cell r="C207" t="str">
            <v>III-0019.0003</v>
          </cell>
          <cell r="D207" t="str">
            <v>Instalación eléctrica - Corrientes débiles</v>
          </cell>
          <cell r="E207" t="str">
            <v>gl</v>
          </cell>
        </row>
        <row r="208">
          <cell r="C208" t="str">
            <v>III-0019.0004</v>
          </cell>
          <cell r="D208" t="str">
            <v>Instalación eléctrica - Cañerias y/o bandejas</v>
          </cell>
          <cell r="E208" t="str">
            <v>gl</v>
          </cell>
        </row>
        <row r="209">
          <cell r="C209" t="str">
            <v>III-0019.0005</v>
          </cell>
          <cell r="D209" t="str">
            <v>Instalación eléctrica - Cableado</v>
          </cell>
          <cell r="E209" t="str">
            <v>gl</v>
          </cell>
        </row>
        <row r="210">
          <cell r="C210" t="str">
            <v>III-0019.0006</v>
          </cell>
          <cell r="D210" t="str">
            <v>Instalación eléctrica - Artefactos iluminación</v>
          </cell>
          <cell r="E210" t="str">
            <v>gl</v>
          </cell>
        </row>
        <row r="214">
          <cell r="C214" t="str">
            <v>III-0019.0010</v>
          </cell>
          <cell r="D214" t="str">
            <v>Instalación sanitaria (incl. Base, distrib. AF-AC, artefactos y griferia)</v>
          </cell>
          <cell r="E214" t="str">
            <v>gl</v>
          </cell>
        </row>
        <row r="215">
          <cell r="C215" t="str">
            <v>III-0019.0011</v>
          </cell>
          <cell r="D215" t="str">
            <v>Instalación sanitaria - Base de cloacas</v>
          </cell>
          <cell r="E215" t="str">
            <v>gl</v>
          </cell>
        </row>
        <row r="216">
          <cell r="C216" t="str">
            <v>III-0019.0012</v>
          </cell>
          <cell r="D216" t="str">
            <v>Instalación sanitaria - Provisión de agua potable</v>
          </cell>
          <cell r="E216" t="str">
            <v>gl</v>
          </cell>
        </row>
        <row r="217">
          <cell r="C217" t="str">
            <v>III-0019.0013</v>
          </cell>
          <cell r="D217" t="str">
            <v>Instalación sanitaria - Artefactos y accesorios</v>
          </cell>
          <cell r="E217" t="str">
            <v>gl</v>
          </cell>
        </row>
        <row r="218">
          <cell r="C218" t="str">
            <v>III-0019.0014</v>
          </cell>
          <cell r="D218" t="str">
            <v>Instalación sanitaria - Grifería</v>
          </cell>
          <cell r="E218" t="str">
            <v>gl</v>
          </cell>
        </row>
        <row r="219">
          <cell r="C219" t="str">
            <v>III-0019.0015</v>
          </cell>
          <cell r="D219" t="str">
            <v>Instalación sanitaria - Especial</v>
          </cell>
          <cell r="E219" t="str">
            <v>gl</v>
          </cell>
        </row>
        <row r="220">
          <cell r="C220" t="str">
            <v>III-0019.0016</v>
          </cell>
          <cell r="D220" t="str">
            <v>Instalación sanitaria - Camara Septica 1500 lt con pantalla</v>
          </cell>
          <cell r="E220" t="str">
            <v>gl</v>
          </cell>
        </row>
        <row r="221">
          <cell r="C221" t="str">
            <v>III-0019.0017</v>
          </cell>
          <cell r="D221" t="str">
            <v>Instalacion Sanitaria - Pozo Absorbente diam.1,80x8 m prof.</v>
          </cell>
          <cell r="E221" t="str">
            <v>gl</v>
          </cell>
        </row>
        <row r="222">
          <cell r="C222" t="str">
            <v>III-0019.0020</v>
          </cell>
          <cell r="D222" t="str">
            <v>Instalación de gas (Incl. Cocina 4 hornallas c/horno)</v>
          </cell>
          <cell r="E222" t="str">
            <v>gl</v>
          </cell>
        </row>
        <row r="223">
          <cell r="C223" t="str">
            <v>III-0019.0021</v>
          </cell>
          <cell r="D223" t="str">
            <v>Instalación de gas - Artefactoss</v>
          </cell>
          <cell r="E223" t="str">
            <v>gl</v>
          </cell>
        </row>
        <row r="224">
          <cell r="C224" t="str">
            <v>III-0019.0022</v>
          </cell>
          <cell r="D224" t="str">
            <v>Instalación de gas - Cañería</v>
          </cell>
          <cell r="E224" t="str">
            <v>gl</v>
          </cell>
        </row>
        <row r="225">
          <cell r="C225" t="str">
            <v>III-0019.0023</v>
          </cell>
          <cell r="D225" t="str">
            <v>Instalación de gas - Gabinete para tubos</v>
          </cell>
          <cell r="E225" t="str">
            <v>gl</v>
          </cell>
        </row>
        <row r="226">
          <cell r="C226" t="str">
            <v>III-0019.0030</v>
          </cell>
          <cell r="D226" t="str">
            <v>Instalación termomecánica</v>
          </cell>
          <cell r="E226" t="str">
            <v>gl</v>
          </cell>
        </row>
        <row r="227">
          <cell r="C227" t="str">
            <v>III-0019.0031</v>
          </cell>
          <cell r="D227" t="str">
            <v>Calefon Solar- Termosifonico - Captador por tubo de vacio</v>
          </cell>
          <cell r="E227" t="str">
            <v>u</v>
          </cell>
        </row>
        <row r="228">
          <cell r="C228" t="str">
            <v>III-0019.0040</v>
          </cell>
          <cell r="D228" t="str">
            <v>Instalación servicio contra incendio</v>
          </cell>
          <cell r="E228" t="str">
            <v>gl</v>
          </cell>
        </row>
        <row r="230">
          <cell r="C230" t="str">
            <v>III-0019.0050</v>
          </cell>
          <cell r="D230" t="str">
            <v>Ascensores</v>
          </cell>
          <cell r="E230" t="str">
            <v>gl</v>
          </cell>
        </row>
        <row r="232">
          <cell r="C232" t="str">
            <v>III-0019.0060</v>
          </cell>
          <cell r="D232" t="str">
            <v>Riego</v>
          </cell>
          <cell r="E232" t="str">
            <v>gl</v>
          </cell>
        </row>
        <row r="235">
          <cell r="C235" t="str">
            <v>III-0020</v>
          </cell>
          <cell r="D235" t="str">
            <v>OBRAS EXTERIORES</v>
          </cell>
        </row>
        <row r="236">
          <cell r="C236" t="str">
            <v>III-0020.0001</v>
          </cell>
          <cell r="D236" t="str">
            <v>Parquización</v>
          </cell>
          <cell r="E236" t="str">
            <v>m2</v>
          </cell>
        </row>
        <row r="237">
          <cell r="C237" t="str">
            <v>III-0020.0002</v>
          </cell>
          <cell r="D237" t="str">
            <v>Veredas y canteros</v>
          </cell>
          <cell r="E237" t="str">
            <v>gl</v>
          </cell>
        </row>
        <row r="238">
          <cell r="C238" t="str">
            <v>III-0020.0003</v>
          </cell>
          <cell r="D238" t="str">
            <v>Estacionamiento y demarcacion</v>
          </cell>
          <cell r="E238" t="str">
            <v>gl</v>
          </cell>
        </row>
        <row r="239">
          <cell r="C239" t="str">
            <v>III-0020.0004</v>
          </cell>
          <cell r="D239" t="str">
            <v>Vereda municipal</v>
          </cell>
          <cell r="E239" t="str">
            <v>m2</v>
          </cell>
        </row>
        <row r="240">
          <cell r="C240" t="str">
            <v>III-0020.0005</v>
          </cell>
          <cell r="D240" t="str">
            <v>Mástil bandera</v>
          </cell>
          <cell r="E240" t="str">
            <v>un</v>
          </cell>
        </row>
        <row r="241">
          <cell r="C241" t="str">
            <v>III-0020.0006</v>
          </cell>
          <cell r="D241" t="str">
            <v>Veredas de acceso</v>
          </cell>
          <cell r="E241" t="str">
            <v>m2</v>
          </cell>
        </row>
        <row r="242">
          <cell r="C242" t="str">
            <v>III-0020.0007</v>
          </cell>
          <cell r="D242" t="str">
            <v>Veredin perimetral</v>
          </cell>
          <cell r="E242" t="str">
            <v>m2</v>
          </cell>
        </row>
        <row r="243">
          <cell r="C243" t="str">
            <v>III-0020.0008</v>
          </cell>
          <cell r="D243" t="str">
            <v>Terminación y limpieza</v>
          </cell>
          <cell r="E243" t="str">
            <v>gl</v>
          </cell>
        </row>
        <row r="244">
          <cell r="C244" t="str">
            <v>III-0020.0009</v>
          </cell>
          <cell r="D244" t="str">
            <v>Junta de dilatación</v>
          </cell>
          <cell r="E244" t="str">
            <v>gl</v>
          </cell>
        </row>
        <row r="245">
          <cell r="C245" t="str">
            <v>III-0020.0010</v>
          </cell>
          <cell r="D245" t="str">
            <v>Veredas Veredin perimetral y vereda de acceso</v>
          </cell>
          <cell r="E245" t="str">
            <v>m2</v>
          </cell>
        </row>
        <row r="246">
          <cell r="C246" t="str">
            <v>III-0020.0011</v>
          </cell>
          <cell r="D246" t="str">
            <v>Veredas Veredin perimetral y vereda de acceso con proteccion contra salitre</v>
          </cell>
          <cell r="E246" t="str">
            <v>m2</v>
          </cell>
        </row>
        <row r="247">
          <cell r="C247" t="str">
            <v>III-0020.0012</v>
          </cell>
          <cell r="D247" t="str">
            <v>Contrapiso armado con proteccion contra salitre</v>
          </cell>
          <cell r="E247" t="str">
            <v>m2</v>
          </cell>
        </row>
        <row r="249">
          <cell r="C249" t="str">
            <v>III-0021</v>
          </cell>
          <cell r="D249" t="str">
            <v>SEÑALETICA</v>
          </cell>
        </row>
        <row r="250">
          <cell r="C250" t="str">
            <v>III-0021.0001</v>
          </cell>
          <cell r="D250" t="str">
            <v>Señaletica</v>
          </cell>
          <cell r="E250" t="str">
            <v>gl</v>
          </cell>
        </row>
        <row r="251">
          <cell r="C251" t="str">
            <v>III-0021.0002</v>
          </cell>
          <cell r="D251" t="str">
            <v>Cartel institucional</v>
          </cell>
          <cell r="E251" t="str">
            <v>gl</v>
          </cell>
        </row>
        <row r="255">
          <cell r="C255" t="str">
            <v>III-0022</v>
          </cell>
          <cell r="D255" t="str">
            <v>PROYECTO EJECUTIVO</v>
          </cell>
        </row>
        <row r="256">
          <cell r="C256" t="str">
            <v>III-0022.0001</v>
          </cell>
          <cell r="D256" t="str">
            <v>Proyecto ejecutivo</v>
          </cell>
          <cell r="E256" t="str">
            <v>gl</v>
          </cell>
        </row>
        <row r="257">
          <cell r="C257" t="str">
            <v>III-0022.0002</v>
          </cell>
          <cell r="D257" t="str">
            <v>Proyecto ejecutivo - Arquitectónico</v>
          </cell>
          <cell r="E257" t="str">
            <v>gl</v>
          </cell>
        </row>
        <row r="258">
          <cell r="C258" t="str">
            <v>III-0022.0003</v>
          </cell>
          <cell r="D258" t="str">
            <v>Proyecto ejecutivo - Estructural</v>
          </cell>
          <cell r="E258" t="str">
            <v>gl</v>
          </cell>
        </row>
        <row r="259">
          <cell r="C259" t="str">
            <v>III-0022.0004</v>
          </cell>
          <cell r="D259" t="str">
            <v>Proyecto ejecutivo - Instalación eléctrica</v>
          </cell>
          <cell r="E259" t="str">
            <v>gl</v>
          </cell>
        </row>
        <row r="260">
          <cell r="C260" t="str">
            <v>III-0022.0005</v>
          </cell>
          <cell r="D260" t="str">
            <v>Proyecto ejecutivo - Instalación sanitaria</v>
          </cell>
          <cell r="E260" t="str">
            <v>gl</v>
          </cell>
        </row>
        <row r="261">
          <cell r="C261" t="str">
            <v>III-0022.0006</v>
          </cell>
          <cell r="D261" t="str">
            <v>Proyecto ejecutivo - Instalación gas</v>
          </cell>
          <cell r="E261" t="str">
            <v>gl</v>
          </cell>
        </row>
        <row r="262">
          <cell r="C262" t="str">
            <v>III-0022.0007</v>
          </cell>
          <cell r="D262" t="str">
            <v>Proyecto ejecutivo - Instalación termomecánica</v>
          </cell>
          <cell r="E262" t="str">
            <v>gl</v>
          </cell>
        </row>
        <row r="263">
          <cell r="C263" t="str">
            <v>III-0022.0008</v>
          </cell>
          <cell r="D263" t="str">
            <v>Proyecto ejecutivo - Instalación termomecánica</v>
          </cell>
          <cell r="E263" t="str">
            <v>gl</v>
          </cell>
        </row>
        <row r="266">
          <cell r="C266" t="str">
            <v>III-0023</v>
          </cell>
          <cell r="D266" t="str">
            <v>EQUIPAMIENTO</v>
          </cell>
        </row>
        <row r="267">
          <cell r="C267" t="str">
            <v>III-0023.0001</v>
          </cell>
          <cell r="D267" t="str">
            <v>Pizarrones</v>
          </cell>
          <cell r="E267" t="str">
            <v>m2</v>
          </cell>
        </row>
        <row r="272">
          <cell r="C272" t="str">
            <v>III-0024</v>
          </cell>
          <cell r="D272" t="str">
            <v>ANTEPECHOS Y UMBRALES</v>
          </cell>
        </row>
        <row r="273">
          <cell r="C273" t="str">
            <v>III-0024.0001</v>
          </cell>
          <cell r="D273" t="str">
            <v>Antepechos de hormigón</v>
          </cell>
          <cell r="E273" t="str">
            <v>ml</v>
          </cell>
        </row>
        <row r="274">
          <cell r="C274" t="str">
            <v>III-0024.0002</v>
          </cell>
          <cell r="D274" t="str">
            <v>Antepechos de granito natural</v>
          </cell>
          <cell r="E274" t="str">
            <v>ml</v>
          </cell>
        </row>
        <row r="275">
          <cell r="C275" t="str">
            <v>III-0024.0003</v>
          </cell>
          <cell r="D275" t="str">
            <v>Umbrales de hormigón</v>
          </cell>
          <cell r="E275" t="str">
            <v>ml</v>
          </cell>
        </row>
        <row r="276">
          <cell r="C276" t="str">
            <v>III-0024.0004</v>
          </cell>
          <cell r="D276" t="str">
            <v>Umbrales de granito natural</v>
          </cell>
          <cell r="E276" t="str">
            <v>ml</v>
          </cell>
        </row>
        <row r="279">
          <cell r="C279" t="str">
            <v>III-0025</v>
          </cell>
          <cell r="D279" t="str">
            <v>CIERRE PERIMETRAL</v>
          </cell>
        </row>
        <row r="280">
          <cell r="C280" t="str">
            <v>III-0025.0001</v>
          </cell>
          <cell r="D280" t="str">
            <v>Cerco olímpico</v>
          </cell>
          <cell r="E280" t="str">
            <v>ml</v>
          </cell>
        </row>
        <row r="281">
          <cell r="C281" t="str">
            <v>III-0025.0002</v>
          </cell>
          <cell r="D281" t="str">
            <v>Malla artística</v>
          </cell>
          <cell r="E281" t="str">
            <v>m2</v>
          </cell>
        </row>
        <row r="282">
          <cell r="C282" t="str">
            <v>III-0025.0003</v>
          </cell>
          <cell r="D282" t="str">
            <v>Rejas</v>
          </cell>
          <cell r="E282" t="str">
            <v>m2</v>
          </cell>
        </row>
        <row r="283">
          <cell r="C283" t="str">
            <v>III-0025.0004</v>
          </cell>
          <cell r="D283" t="str">
            <v>Mampostería y malla artística</v>
          </cell>
          <cell r="E283" t="str">
            <v>gl</v>
          </cell>
        </row>
        <row r="284">
          <cell r="C284" t="str">
            <v>III-0025.0005</v>
          </cell>
          <cell r="D284" t="str">
            <v>Marcado de vértices</v>
          </cell>
          <cell r="E284" t="str">
            <v>gl</v>
          </cell>
        </row>
        <row r="288">
          <cell r="C288" t="str">
            <v>III-0026</v>
          </cell>
          <cell r="D288" t="str">
            <v>RED DE AGUA</v>
          </cell>
          <cell r="E288" t="str">
            <v>gl</v>
          </cell>
        </row>
        <row r="289">
          <cell r="C289" t="str">
            <v>III-0026.0001</v>
          </cell>
          <cell r="D289" t="str">
            <v>P.V.C. - K10 - Diámetro 110 mm</v>
          </cell>
          <cell r="E289" t="str">
            <v>m</v>
          </cell>
        </row>
        <row r="290">
          <cell r="C290" t="str">
            <v>III-0026.0002</v>
          </cell>
          <cell r="D290" t="str">
            <v>V.E. - Diámetro 100 mm</v>
          </cell>
          <cell r="E290" t="str">
            <v>u</v>
          </cell>
        </row>
        <row r="291">
          <cell r="C291" t="str">
            <v>III-0026.0003</v>
          </cell>
          <cell r="D291" t="str">
            <v>Hidrantes a bola completos incl. Caja de HF y camara de mamposteria</v>
          </cell>
          <cell r="E291" t="str">
            <v>u</v>
          </cell>
        </row>
        <row r="292">
          <cell r="C292" t="str">
            <v>III-0026.0004</v>
          </cell>
          <cell r="D292" t="str">
            <v>Conexiones domiciliarias K10 kit</v>
          </cell>
          <cell r="E292" t="str">
            <v>u</v>
          </cell>
        </row>
        <row r="293">
          <cell r="C293" t="str">
            <v>III-0026.0005</v>
          </cell>
          <cell r="D293" t="str">
            <v>P.V.C. - K10 - Diámetro 160 mm</v>
          </cell>
          <cell r="E293" t="str">
            <v>m</v>
          </cell>
        </row>
        <row r="294">
          <cell r="C294" t="str">
            <v>III-0026.0006</v>
          </cell>
          <cell r="D294" t="str">
            <v>P.V.C. - K10 - Diámetro 75 mm</v>
          </cell>
          <cell r="E294" t="str">
            <v>m</v>
          </cell>
        </row>
        <row r="295">
          <cell r="C295" t="str">
            <v>III-0026.0007</v>
          </cell>
          <cell r="D295" t="str">
            <v>V.E. - Diámetro 150 mm</v>
          </cell>
          <cell r="E295" t="str">
            <v>u</v>
          </cell>
        </row>
        <row r="296">
          <cell r="C296" t="str">
            <v>III-0026.0008</v>
          </cell>
          <cell r="D296" t="str">
            <v>V.E. - Diámetro 75 mm</v>
          </cell>
          <cell r="E296" t="str">
            <v>u</v>
          </cell>
        </row>
        <row r="297">
          <cell r="C297" t="str">
            <v>III-0026.0009</v>
          </cell>
          <cell r="D297" t="str">
            <v>Provisión,acarreo y colocación de caño recto de PVC K-10 incluido piezas especiales, juntas, etc C PVC  Ø 110</v>
          </cell>
          <cell r="E297" t="str">
            <v>ml</v>
          </cell>
        </row>
        <row r="298">
          <cell r="C298" t="str">
            <v>III-0026.0010</v>
          </cell>
          <cell r="D298" t="str">
            <v>Provisión,acarreo y colocación de caño recto de PVC K-10 incluido piezas especiales, juntas, etc C PVC  Ø 75</v>
          </cell>
          <cell r="E298" t="str">
            <v>ml</v>
          </cell>
        </row>
        <row r="299">
          <cell r="C299" t="str">
            <v>III-0026.0011</v>
          </cell>
          <cell r="D299" t="str">
            <v>Excavacion</v>
          </cell>
          <cell r="E299" t="str">
            <v>m3</v>
          </cell>
        </row>
        <row r="300">
          <cell r="C300" t="str">
            <v>III-0026.0012</v>
          </cell>
          <cell r="D300" t="str">
            <v>cama de asiento</v>
          </cell>
          <cell r="E300" t="str">
            <v>m3</v>
          </cell>
        </row>
        <row r="301">
          <cell r="C301" t="str">
            <v>III-0026.0013</v>
          </cell>
          <cell r="D301" t="str">
            <v>paquete estructural</v>
          </cell>
          <cell r="E301" t="str">
            <v>m3</v>
          </cell>
        </row>
        <row r="302">
          <cell r="C302" t="str">
            <v>III-0026.0014</v>
          </cell>
          <cell r="D302" t="str">
            <v xml:space="preserve">relleno superior </v>
          </cell>
          <cell r="E302" t="str">
            <v>m3</v>
          </cell>
        </row>
        <row r="303">
          <cell r="C303" t="str">
            <v>III-0026.0015</v>
          </cell>
          <cell r="D303" t="str">
            <v>Provisión,acarreo y colocación de de valvulas esclusas completas incluido caja HF y camara de maposteria  Ø 75</v>
          </cell>
          <cell r="E303" t="str">
            <v>u</v>
          </cell>
        </row>
        <row r="304">
          <cell r="C304" t="str">
            <v>III-0026.0016</v>
          </cell>
          <cell r="D304" t="str">
            <v>Provisión,acarreo y colocación de hidrante bola, completos, incluido  caja de HF y camara de mamposteria</v>
          </cell>
          <cell r="E304" t="str">
            <v>u</v>
          </cell>
        </row>
        <row r="305">
          <cell r="C305" t="str">
            <v>III-0026.0017</v>
          </cell>
          <cell r="D305" t="str">
            <v>Provisión,acarreo y colocación de materiales para conexiones domiciliariasde polietileno  K-10- abrazadera,férula, llave maestra y medidor de caudal (incluida UV)</v>
          </cell>
          <cell r="E305" t="str">
            <v>u</v>
          </cell>
        </row>
        <row r="307">
          <cell r="C307" t="str">
            <v>III-0027</v>
          </cell>
          <cell r="D307" t="str">
            <v>ALUMBRADO PÚBLICO</v>
          </cell>
        </row>
        <row r="308">
          <cell r="C308" t="str">
            <v>III-0027.0001</v>
          </cell>
          <cell r="D308" t="str">
            <v>Alumbrado Público</v>
          </cell>
          <cell r="E308" t="str">
            <v>gl</v>
          </cell>
        </row>
        <row r="310">
          <cell r="C310" t="str">
            <v>III-0028</v>
          </cell>
          <cell r="D310" t="str">
            <v>RED COLECTORA</v>
          </cell>
        </row>
        <row r="311">
          <cell r="C311" t="str">
            <v>III-0028.0001</v>
          </cell>
          <cell r="D311" t="str">
            <v>P.V.C. - Diámetro 160 mm</v>
          </cell>
          <cell r="E311" t="str">
            <v>m</v>
          </cell>
        </row>
        <row r="312">
          <cell r="C312" t="str">
            <v>III-0028.0002</v>
          </cell>
          <cell r="D312" t="str">
            <v>Bocas de registro</v>
          </cell>
          <cell r="E312" t="str">
            <v>u</v>
          </cell>
        </row>
        <row r="313">
          <cell r="C313" t="str">
            <v>III-0028.0003</v>
          </cell>
          <cell r="D313" t="str">
            <v>Conexiones domiciliarias</v>
          </cell>
          <cell r="E313" t="str">
            <v>u</v>
          </cell>
        </row>
        <row r="314">
          <cell r="C314" t="str">
            <v>III-0028.0004</v>
          </cell>
          <cell r="D314" t="str">
            <v>Provisión,acarreo y colocación de caño recto de PVC RCP incluido piezas especiales , juntas, etc C PVC - RCP  Ø 160</v>
          </cell>
          <cell r="E314" t="str">
            <v>ml</v>
          </cell>
        </row>
        <row r="315">
          <cell r="C315" t="str">
            <v>III-0028.0005</v>
          </cell>
          <cell r="D315" t="str">
            <v>Excavacion</v>
          </cell>
          <cell r="E315" t="str">
            <v>m3</v>
          </cell>
        </row>
        <row r="316">
          <cell r="C316" t="str">
            <v>III-0028.0006</v>
          </cell>
          <cell r="D316" t="str">
            <v>cama de aciento</v>
          </cell>
          <cell r="E316" t="str">
            <v>m3</v>
          </cell>
        </row>
        <row r="317">
          <cell r="C317" t="str">
            <v>III-0028.0007</v>
          </cell>
          <cell r="D317" t="str">
            <v>paquete estructural</v>
          </cell>
          <cell r="E317" t="str">
            <v>m3</v>
          </cell>
        </row>
        <row r="318">
          <cell r="C318" t="str">
            <v>III-0028.0008</v>
          </cell>
          <cell r="D318" t="str">
            <v xml:space="preserve">relleno superior </v>
          </cell>
          <cell r="E318" t="str">
            <v>m3</v>
          </cell>
        </row>
        <row r="319">
          <cell r="C319" t="str">
            <v>III-0028.0009</v>
          </cell>
          <cell r="D319" t="str">
            <v>Provisión,acarreo y colocación de todos los materiales necesarios  para la ejecucion de Bocas de Registros incluido tapa de HF, etc B.R.  S/ calle</v>
          </cell>
          <cell r="E319" t="str">
            <v>u</v>
          </cell>
        </row>
        <row r="320">
          <cell r="C320" t="str">
            <v>III-0028.0010</v>
          </cell>
          <cell r="D320" t="str">
            <v>Provisión,acarreo y colocación de todos los materiales para la ejecucion de conexiones domiciliarias s/red nueva</v>
          </cell>
          <cell r="E320" t="str">
            <v>u</v>
          </cell>
        </row>
        <row r="321">
          <cell r="C321" t="str">
            <v>III-0028.0011</v>
          </cell>
          <cell r="D321" t="str">
            <v>Provisión,acarreo y colocación de todos los materiales para la ejecucion de conexiones domiciliarias s/red existente</v>
          </cell>
          <cell r="E321" t="str">
            <v>u</v>
          </cell>
        </row>
        <row r="325">
          <cell r="C325" t="str">
            <v>III-0029</v>
          </cell>
          <cell r="D325" t="str">
            <v>URBANIZACION</v>
          </cell>
        </row>
        <row r="326">
          <cell r="C326" t="str">
            <v>III-0029.0001</v>
          </cell>
          <cell r="D326" t="str">
            <v>Limpieza de terreno</v>
          </cell>
          <cell r="E326" t="str">
            <v>gl</v>
          </cell>
        </row>
        <row r="327">
          <cell r="C327" t="str">
            <v>III-0029.0002</v>
          </cell>
          <cell r="D327" t="str">
            <v>Excavación no clasificada</v>
          </cell>
          <cell r="E327" t="str">
            <v>m3</v>
          </cell>
        </row>
        <row r="328">
          <cell r="C328" t="str">
            <v>III-0029.0003</v>
          </cell>
          <cell r="D328" t="str">
            <v>Escarificado y compactación de la subrasante</v>
          </cell>
          <cell r="E328" t="str">
            <v>m2</v>
          </cell>
        </row>
        <row r="329">
          <cell r="C329" t="str">
            <v>III-0029.0004</v>
          </cell>
          <cell r="D329" t="str">
            <v>Construcción de Sub-base</v>
          </cell>
          <cell r="E329" t="str">
            <v>m3</v>
          </cell>
        </row>
        <row r="330">
          <cell r="C330" t="str">
            <v>III-0029.0005</v>
          </cell>
          <cell r="D330" t="str">
            <v>Construcción de Base</v>
          </cell>
          <cell r="E330" t="str">
            <v>m3</v>
          </cell>
        </row>
        <row r="331">
          <cell r="C331" t="str">
            <v>III-0029.0006</v>
          </cell>
          <cell r="D331" t="str">
            <v>Ejecución de cunetas</v>
          </cell>
          <cell r="E331" t="str">
            <v>ml</v>
          </cell>
        </row>
        <row r="332">
          <cell r="C332" t="str">
            <v>III-0029.0007</v>
          </cell>
          <cell r="D332" t="str">
            <v>Riego mendocino</v>
          </cell>
          <cell r="E332" t="str">
            <v>u</v>
          </cell>
        </row>
        <row r="333">
          <cell r="C333" t="str">
            <v>III-0029.0008</v>
          </cell>
          <cell r="D333" t="str">
            <v>Arbolado público</v>
          </cell>
          <cell r="E333" t="str">
            <v>u</v>
          </cell>
        </row>
        <row r="334">
          <cell r="C334" t="str">
            <v>III-0029.0009</v>
          </cell>
          <cell r="D334" t="str">
            <v>Ejecución de veredas</v>
          </cell>
          <cell r="E334" t="str">
            <v>m2</v>
          </cell>
        </row>
        <row r="335">
          <cell r="C335" t="str">
            <v>III-0029.0010</v>
          </cell>
          <cell r="D335" t="str">
            <v>Construcción de pasantes en calles Long. = 8 m</v>
          </cell>
          <cell r="E335" t="str">
            <v>u</v>
          </cell>
        </row>
        <row r="336">
          <cell r="C336" t="str">
            <v>III-0029.0011</v>
          </cell>
          <cell r="D336" t="str">
            <v>Colocación carteles indicadores</v>
          </cell>
          <cell r="E336" t="str">
            <v>u</v>
          </cell>
        </row>
        <row r="337">
          <cell r="C337" t="str">
            <v>III-0029.0012</v>
          </cell>
          <cell r="D337" t="str">
            <v>Construcción de pasarelas peatonales</v>
          </cell>
          <cell r="E337" t="str">
            <v>u</v>
          </cell>
        </row>
        <row r="338">
          <cell r="C338" t="str">
            <v>III-0029.0013</v>
          </cell>
          <cell r="D338" t="str">
            <v>Construccion de pedraplen</v>
          </cell>
          <cell r="E338" t="str">
            <v>m3</v>
          </cell>
        </row>
        <row r="339">
          <cell r="C339" t="str">
            <v>III-0029.0014</v>
          </cell>
          <cell r="D339" t="str">
            <v xml:space="preserve">Terraplen bajo viviendas y veredas </v>
          </cell>
          <cell r="E339" t="str">
            <v>m3</v>
          </cell>
        </row>
        <row r="340">
          <cell r="C340" t="str">
            <v>III-0029.0015</v>
          </cell>
          <cell r="D340" t="str">
            <v>Ejecución de cunetas impermeabilizadas</v>
          </cell>
          <cell r="E340" t="str">
            <v>m</v>
          </cell>
        </row>
        <row r="341">
          <cell r="C341" t="str">
            <v>III-0029.0016</v>
          </cell>
          <cell r="D341" t="str">
            <v>Construcción de pasantes vehiculares SJ320</v>
          </cell>
          <cell r="E341" t="str">
            <v>u</v>
          </cell>
        </row>
        <row r="342">
          <cell r="C342" t="str">
            <v>III-0029.0017</v>
          </cell>
          <cell r="D342" t="str">
            <v>Vertices de lotes</v>
          </cell>
          <cell r="E342" t="str">
            <v>u</v>
          </cell>
        </row>
        <row r="343">
          <cell r="C343" t="str">
            <v>III-0029.0018</v>
          </cell>
          <cell r="D343" t="str">
            <v>Taza de arbolado publico</v>
          </cell>
          <cell r="E343" t="str">
            <v>u</v>
          </cell>
        </row>
        <row r="344">
          <cell r="C344" t="str">
            <v>III-0029.0019</v>
          </cell>
          <cell r="D344" t="str">
            <v>Pasante vehicular sobre canal</v>
          </cell>
          <cell r="E344" t="str">
            <v>m</v>
          </cell>
        </row>
        <row r="345">
          <cell r="C345" t="str">
            <v>III-0029.0020</v>
          </cell>
          <cell r="D345" t="str">
            <v>Puente de acceso vehicular a lotes</v>
          </cell>
          <cell r="E345" t="str">
            <v>u</v>
          </cell>
        </row>
        <row r="346">
          <cell r="C346" t="str">
            <v>III-0029.0021</v>
          </cell>
          <cell r="D346" t="str">
            <v>Tatamiento de espacios verdes</v>
          </cell>
          <cell r="E346" t="str">
            <v>gl</v>
          </cell>
        </row>
        <row r="347">
          <cell r="C347" t="str">
            <v>III-0029.0022</v>
          </cell>
          <cell r="D347" t="str">
            <v xml:space="preserve">Puentes Peatonales </v>
          </cell>
          <cell r="E347" t="str">
            <v>u</v>
          </cell>
        </row>
        <row r="348">
          <cell r="C348" t="str">
            <v>III-0029.0023</v>
          </cell>
          <cell r="D348" t="str">
            <v>Pedraplen bajo vereda</v>
          </cell>
          <cell r="E348" t="str">
            <v>m3</v>
          </cell>
        </row>
        <row r="349">
          <cell r="C349" t="str">
            <v>III-0029.0024</v>
          </cell>
          <cell r="D349" t="str">
            <v>Pedraplenbajo vivienda</v>
          </cell>
          <cell r="E349" t="str">
            <v>m3</v>
          </cell>
        </row>
        <row r="350">
          <cell r="C350" t="str">
            <v>III-0029.0025</v>
          </cell>
          <cell r="D350" t="str">
            <v>Cordon Cuneta</v>
          </cell>
          <cell r="E350" t="str">
            <v>ml</v>
          </cell>
        </row>
        <row r="351">
          <cell r="C351" t="str">
            <v>III-0029.0026</v>
          </cell>
          <cell r="D351" t="str">
            <v>Terraplen bajo Vereda</v>
          </cell>
          <cell r="E351" t="str">
            <v>m3</v>
          </cell>
        </row>
        <row r="352">
          <cell r="C352" t="str">
            <v>III-0029.0027</v>
          </cell>
          <cell r="D352" t="str">
            <v>Terraplen bajo Vivienda</v>
          </cell>
          <cell r="E352" t="str">
            <v>m3</v>
          </cell>
        </row>
        <row r="353">
          <cell r="C353" t="str">
            <v>III-0029.0028</v>
          </cell>
        </row>
        <row r="354">
          <cell r="C354" t="str">
            <v>III-0029.0029</v>
          </cell>
          <cell r="D354" t="str">
            <v>Relleno en frentes de lotes</v>
          </cell>
          <cell r="E354" t="str">
            <v>m3</v>
          </cell>
        </row>
        <row r="357">
          <cell r="C357" t="str">
            <v>III-0030</v>
          </cell>
          <cell r="D357" t="str">
            <v>RED DE GAS NATURAL</v>
          </cell>
          <cell r="E357" t="str">
            <v>gl</v>
          </cell>
        </row>
        <row r="358">
          <cell r="C358" t="str">
            <v>III-0030.0001</v>
          </cell>
          <cell r="D358" t="str">
            <v xml:space="preserve">Cañerías de 63 mm </v>
          </cell>
          <cell r="E358" t="str">
            <v>m</v>
          </cell>
        </row>
        <row r="359">
          <cell r="C359" t="str">
            <v>III-0030.0002</v>
          </cell>
          <cell r="D359" t="str">
            <v>Cañerías de 50 mm</v>
          </cell>
          <cell r="E359" t="str">
            <v>m</v>
          </cell>
        </row>
        <row r="360">
          <cell r="C360" t="str">
            <v>III-0030.0003</v>
          </cell>
          <cell r="D360" t="str">
            <v>Conexiones domiciliarias de polietileno</v>
          </cell>
          <cell r="E360" t="str">
            <v>u</v>
          </cell>
        </row>
        <row r="361">
          <cell r="C361" t="str">
            <v>III-0030.0004</v>
          </cell>
          <cell r="D361" t="str">
            <v xml:space="preserve">Cañerías de 90 mm </v>
          </cell>
          <cell r="E361" t="str">
            <v>m</v>
          </cell>
        </row>
        <row r="366">
          <cell r="C366" t="str">
            <v>III-0031</v>
          </cell>
          <cell r="D366" t="str">
            <v>LIMPIEZA DE DREN EXISTENTE</v>
          </cell>
        </row>
        <row r="367">
          <cell r="C367" t="str">
            <v>III-0031.0001</v>
          </cell>
          <cell r="D367" t="str">
            <v>Limpieza de dren existente</v>
          </cell>
          <cell r="E367" t="str">
            <v>m</v>
          </cell>
        </row>
        <row r="368">
          <cell r="C368" t="str">
            <v>III-0031.0002</v>
          </cell>
          <cell r="D368" t="str">
            <v>Construcción de pasante de hormigon Long. = 20 m</v>
          </cell>
          <cell r="E368" t="str">
            <v>u</v>
          </cell>
        </row>
        <row r="369">
          <cell r="C369" t="str">
            <v>III-0031.0003</v>
          </cell>
          <cell r="D369" t="str">
            <v>Proteccion alambrado olimpico</v>
          </cell>
          <cell r="E369" t="str">
            <v>ml</v>
          </cell>
        </row>
        <row r="371">
          <cell r="C371" t="str">
            <v>III-0032</v>
          </cell>
          <cell r="D371" t="str">
            <v>NEXO RED DE AGUA POTABLE</v>
          </cell>
        </row>
        <row r="372">
          <cell r="C372" t="str">
            <v>III-0032.0001</v>
          </cell>
          <cell r="D372" t="str">
            <v>Balizado y vigilancia continua. Control de tránsito</v>
          </cell>
          <cell r="E372" t="str">
            <v>ml</v>
          </cell>
        </row>
        <row r="373">
          <cell r="C373" t="str">
            <v>III-0032.0002</v>
          </cell>
          <cell r="D373" t="str">
            <v>Aserrado de pavimento</v>
          </cell>
          <cell r="E373" t="str">
            <v>ml</v>
          </cell>
        </row>
        <row r="374">
          <cell r="C374" t="str">
            <v>III-0032.0003</v>
          </cell>
          <cell r="D374" t="str">
            <v>Cañería de PVC - K10 - diámetro 200 mm</v>
          </cell>
          <cell r="E374" t="str">
            <v>ml</v>
          </cell>
        </row>
        <row r="375">
          <cell r="C375" t="str">
            <v>III-0032.0004</v>
          </cell>
          <cell r="D375" t="str">
            <v>Cañería de PVC - K10 - diámetro 160 mm</v>
          </cell>
          <cell r="E375" t="str">
            <v>ml</v>
          </cell>
        </row>
        <row r="376">
          <cell r="C376" t="str">
            <v>III-0032.0005</v>
          </cell>
          <cell r="D376" t="str">
            <v>V.E. - diámetro 200 mm</v>
          </cell>
          <cell r="E376" t="str">
            <v>u</v>
          </cell>
        </row>
        <row r="377">
          <cell r="C377" t="str">
            <v>III-0032.0006</v>
          </cell>
          <cell r="D377" t="str">
            <v>V.E. - diámetro 150 mm</v>
          </cell>
          <cell r="E377" t="str">
            <v>u</v>
          </cell>
        </row>
        <row r="378">
          <cell r="C378" t="str">
            <v>III-0032.0007</v>
          </cell>
          <cell r="D378" t="str">
            <v>Hidrantes a bola completos</v>
          </cell>
          <cell r="E378" t="str">
            <v>u</v>
          </cell>
        </row>
        <row r="379">
          <cell r="C379" t="str">
            <v>III-0032.0008</v>
          </cell>
          <cell r="D379" t="str">
            <v>Reparación de calzada</v>
          </cell>
          <cell r="E379" t="str">
            <v>ml</v>
          </cell>
        </row>
        <row r="388">
          <cell r="C388" t="str">
            <v>III-0033</v>
          </cell>
          <cell r="D388" t="str">
            <v>PLANTA DE TRATAMIENTO DE LÍQUIDOS CLOACALES</v>
          </cell>
        </row>
        <row r="389">
          <cell r="C389" t="str">
            <v>III-0033.0001</v>
          </cell>
          <cell r="D389" t="str">
            <v>Provisión de planta de tratamiento de líquidos cloacales</v>
          </cell>
          <cell r="E389" t="str">
            <v>u</v>
          </cell>
        </row>
        <row r="390">
          <cell r="C390" t="str">
            <v>III-0033.0002</v>
          </cell>
          <cell r="D390" t="str">
            <v>Cañería de descarga de efluentes</v>
          </cell>
          <cell r="E390" t="str">
            <v>ml</v>
          </cell>
        </row>
        <row r="392">
          <cell r="C392" t="str">
            <v>III-0034</v>
          </cell>
          <cell r="D392" t="str">
            <v>ESTABILIZACION DE TERRENOS</v>
          </cell>
        </row>
        <row r="393">
          <cell r="C393" t="str">
            <v>III-0034.0001</v>
          </cell>
          <cell r="D393" t="str">
            <v>Estabilización de terrenos con material granular</v>
          </cell>
          <cell r="E393" t="str">
            <v>m3</v>
          </cell>
        </row>
        <row r="395">
          <cell r="C395" t="str">
            <v>III-0035</v>
          </cell>
          <cell r="D395" t="str">
            <v>RED DE DRENAJE SUBTERRANEO</v>
          </cell>
        </row>
        <row r="396">
          <cell r="C396" t="str">
            <v>III-0035.0001</v>
          </cell>
          <cell r="D396" t="str">
            <v>Cañería ranurada - diámetro 160 mm</v>
          </cell>
          <cell r="E396" t="str">
            <v>ml</v>
          </cell>
        </row>
        <row r="398">
          <cell r="C398" t="str">
            <v>III-0036</v>
          </cell>
          <cell r="D398" t="str">
            <v>NEXO RED DE GAS NATURAL</v>
          </cell>
        </row>
        <row r="399">
          <cell r="C399" t="str">
            <v>III-0036.0001</v>
          </cell>
          <cell r="D399" t="str">
            <v>Cañería - diámetro 90 mm</v>
          </cell>
          <cell r="E399" t="str">
            <v>ml</v>
          </cell>
        </row>
        <row r="400">
          <cell r="C400" t="str">
            <v>III-0036.0002</v>
          </cell>
          <cell r="D400" t="str">
            <v>Tee EF Ø 90 c/bypass</v>
          </cell>
          <cell r="E400" t="str">
            <v>gl</v>
          </cell>
        </row>
        <row r="402">
          <cell r="C402" t="str">
            <v>III-0037</v>
          </cell>
          <cell r="D402" t="str">
            <v>DOCUMENTACION FINAL DE OBRA</v>
          </cell>
        </row>
        <row r="403">
          <cell r="C403" t="str">
            <v>III-0037.0001</v>
          </cell>
          <cell r="D403" t="str">
            <v>Documentación final de obra</v>
          </cell>
          <cell r="E403" t="str">
            <v>gl</v>
          </cell>
        </row>
      </sheetData>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yP"/>
      <sheetName val="AP"/>
      <sheetName val="INSUMOS"/>
      <sheetName val="INDICES"/>
      <sheetName val="AVANCE OBRA"/>
      <sheetName val="PTyCI"/>
      <sheetName val="GG"/>
      <sheetName val="CURVA INVERSIONES"/>
      <sheetName val="CODIGOS ITEMS"/>
      <sheetName val="n"/>
      <sheetName val="P1"/>
      <sheetName val="P2"/>
      <sheetName val="P3"/>
      <sheetName val="P4"/>
      <sheetName val="Gastos Generales"/>
      <sheetName val="Códigos Items"/>
      <sheetName val="Infra"/>
      <sheetName val="Instruccione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sumen General"/>
      <sheetName val="Resumen General LIMPIO"/>
      <sheetName val="CyP LIMPIOS"/>
      <sheetName val="CyP"/>
      <sheetName val="AP"/>
      <sheetName val="INSUMOS"/>
      <sheetName val="INDICES"/>
      <sheetName val="AVANCE OBRA"/>
      <sheetName val="PTyCI"/>
      <sheetName val="PTyCI LIMPIO"/>
      <sheetName val="CURVA INVERSIONES"/>
      <sheetName val="GG"/>
      <sheetName val="CODIGOS ITEMS"/>
      <sheetName val="n"/>
      <sheetName val="COMPATIBILIDAD"/>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C1" t="str">
            <v>III</v>
          </cell>
          <cell r="D1" t="str">
            <v>OBRAS DE VIVIENDA</v>
          </cell>
        </row>
        <row r="3">
          <cell r="C3" t="str">
            <v>III-0001</v>
          </cell>
          <cell r="D3" t="str">
            <v>TRABAJOS PRELIMINARES</v>
          </cell>
        </row>
        <row r="4">
          <cell r="C4" t="str">
            <v>III-0001.0001</v>
          </cell>
          <cell r="D4" t="str">
            <v>Movilización de obra</v>
          </cell>
          <cell r="E4" t="str">
            <v>gl</v>
          </cell>
        </row>
        <row r="5">
          <cell r="C5" t="str">
            <v>III-0001.0002</v>
          </cell>
          <cell r="D5" t="str">
            <v>Obrador</v>
          </cell>
          <cell r="E5" t="str">
            <v>gl</v>
          </cell>
        </row>
        <row r="6">
          <cell r="C6" t="str">
            <v>III-0001.0003</v>
          </cell>
          <cell r="D6" t="str">
            <v>Cartel de obra</v>
          </cell>
          <cell r="E6" t="str">
            <v>gl</v>
          </cell>
        </row>
        <row r="7">
          <cell r="C7" t="str">
            <v>III-0001.0004</v>
          </cell>
          <cell r="D7" t="str">
            <v>Limpieza de terreno</v>
          </cell>
          <cell r="E7" t="str">
            <v>m2</v>
          </cell>
        </row>
        <row r="8">
          <cell r="C8" t="str">
            <v>III-0001.0005</v>
          </cell>
          <cell r="D8" t="str">
            <v>Erradicación de árboles</v>
          </cell>
          <cell r="E8" t="str">
            <v>gl</v>
          </cell>
        </row>
        <row r="9">
          <cell r="C9" t="str">
            <v>III-0001.0006</v>
          </cell>
          <cell r="D9" t="str">
            <v>Demoliciones incluido retiro de material</v>
          </cell>
          <cell r="E9" t="str">
            <v>gl</v>
          </cell>
        </row>
        <row r="10">
          <cell r="C10" t="str">
            <v>III-0001.0007</v>
          </cell>
          <cell r="D10" t="str">
            <v>Replanteo</v>
          </cell>
          <cell r="E10" t="str">
            <v>gl</v>
          </cell>
        </row>
        <row r="11">
          <cell r="C11" t="str">
            <v>III-0001.0008</v>
          </cell>
          <cell r="D11" t="str">
            <v>Preparacion y replanteo</v>
          </cell>
          <cell r="E11" t="str">
            <v>gl</v>
          </cell>
        </row>
        <row r="13">
          <cell r="C13" t="str">
            <v>III-0002</v>
          </cell>
          <cell r="D13" t="str">
            <v>MOVIMIENTOS DE SUELOS</v>
          </cell>
        </row>
        <row r="14">
          <cell r="C14" t="str">
            <v>III-0002.0001</v>
          </cell>
          <cell r="D14" t="str">
            <v>Relleno b/contrapiso interior, veredines perimetrales y veredas de acceso</v>
          </cell>
          <cell r="E14" t="str">
            <v>m3</v>
          </cell>
        </row>
        <row r="15">
          <cell r="C15" t="str">
            <v>III-0002.0002</v>
          </cell>
          <cell r="D15" t="str">
            <v>Excavación para subsuelo</v>
          </cell>
          <cell r="E15" t="str">
            <v>m3</v>
          </cell>
        </row>
        <row r="16">
          <cell r="C16" t="str">
            <v>III-0002.0003</v>
          </cell>
          <cell r="D16" t="str">
            <v>Excavación para fundaciones,explanacion y/o retiro de material proveniente de excavacion</v>
          </cell>
          <cell r="E16" t="str">
            <v>m3</v>
          </cell>
        </row>
        <row r="19">
          <cell r="C19" t="str">
            <v>III-0003</v>
          </cell>
          <cell r="D19" t="str">
            <v>HORMIGONES SIMPLES</v>
          </cell>
        </row>
        <row r="20">
          <cell r="C20" t="str">
            <v>III-0003.0001</v>
          </cell>
          <cell r="D20" t="str">
            <v>Hormigón de limpieza (aislacion contra salitre)</v>
          </cell>
          <cell r="E20" t="str">
            <v>m2</v>
          </cell>
        </row>
        <row r="21">
          <cell r="C21" t="str">
            <v>III-0003.0002</v>
          </cell>
          <cell r="D21" t="str">
            <v>Hormigón para cimientos (H°Ciclopeo- H-13)</v>
          </cell>
          <cell r="E21" t="str">
            <v>m3</v>
          </cell>
        </row>
        <row r="22">
          <cell r="C22" t="str">
            <v>III-0003.0003</v>
          </cell>
          <cell r="D22" t="str">
            <v>Contrapiso</v>
          </cell>
          <cell r="E22" t="str">
            <v>m2</v>
          </cell>
        </row>
        <row r="23">
          <cell r="C23" t="str">
            <v>III-0003.0004</v>
          </cell>
          <cell r="D23" t="str">
            <v>Contrapiso armado</v>
          </cell>
          <cell r="E23" t="str">
            <v>m2</v>
          </cell>
        </row>
        <row r="24">
          <cell r="C24" t="str">
            <v>III-0003.0005</v>
          </cell>
          <cell r="D24" t="str">
            <v>Hormigon para fundaciones - Zapatas</v>
          </cell>
          <cell r="E24" t="str">
            <v>m3</v>
          </cell>
        </row>
        <row r="26">
          <cell r="C26" t="str">
            <v>III-0004</v>
          </cell>
          <cell r="D26" t="str">
            <v>HORMIGON ARMADO</v>
          </cell>
        </row>
        <row r="27">
          <cell r="C27" t="str">
            <v>III-0004.0001</v>
          </cell>
          <cell r="D27" t="str">
            <v>Bases de H° simple</v>
          </cell>
          <cell r="E27" t="str">
            <v>m3</v>
          </cell>
        </row>
        <row r="28">
          <cell r="C28" t="str">
            <v>III-0004.0002</v>
          </cell>
          <cell r="D28" t="str">
            <v>Bases de H° armado</v>
          </cell>
          <cell r="E28" t="str">
            <v>m3</v>
          </cell>
        </row>
        <row r="29">
          <cell r="C29" t="str">
            <v>III-0004.0003</v>
          </cell>
          <cell r="D29" t="str">
            <v>Vigas de fundación y arriostramiento</v>
          </cell>
          <cell r="E29" t="str">
            <v>m3</v>
          </cell>
        </row>
        <row r="30">
          <cell r="C30" t="str">
            <v>III-0004.0004</v>
          </cell>
          <cell r="D30" t="str">
            <v>Vigas de encadenado</v>
          </cell>
          <cell r="E30" t="str">
            <v>m3</v>
          </cell>
        </row>
        <row r="31">
          <cell r="C31" t="str">
            <v>III-0004.0005</v>
          </cell>
          <cell r="D31" t="str">
            <v>Zapatas corridas</v>
          </cell>
        </row>
        <row r="32">
          <cell r="C32" t="str">
            <v>III-0004.0006</v>
          </cell>
          <cell r="D32" t="str">
            <v>Columnas de encadenado</v>
          </cell>
          <cell r="E32" t="str">
            <v>m3</v>
          </cell>
        </row>
        <row r="33">
          <cell r="C33" t="str">
            <v>III-0004.0007</v>
          </cell>
          <cell r="D33" t="str">
            <v>Vigas de carga</v>
          </cell>
          <cell r="E33" t="str">
            <v>m3</v>
          </cell>
        </row>
        <row r="34">
          <cell r="C34" t="str">
            <v>III-0004.0008</v>
          </cell>
          <cell r="D34" t="str">
            <v>Columnas de carga</v>
          </cell>
          <cell r="E34" t="str">
            <v>m3</v>
          </cell>
        </row>
        <row r="35">
          <cell r="C35" t="str">
            <v>III-0004.0009</v>
          </cell>
          <cell r="D35" t="str">
            <v>Tabiques de hormigón armado</v>
          </cell>
          <cell r="E35" t="str">
            <v>m3</v>
          </cell>
        </row>
        <row r="36">
          <cell r="C36" t="str">
            <v>III-0004.0010</v>
          </cell>
          <cell r="D36" t="str">
            <v>Losas de hormigón armado</v>
          </cell>
          <cell r="E36" t="str">
            <v>m3</v>
          </cell>
        </row>
        <row r="37">
          <cell r="C37" t="str">
            <v>III-0004.0011</v>
          </cell>
          <cell r="D37" t="str">
            <v>Losas cerámicas</v>
          </cell>
          <cell r="E37" t="str">
            <v>m2</v>
          </cell>
        </row>
        <row r="38">
          <cell r="C38" t="str">
            <v>III-0004.0012</v>
          </cell>
          <cell r="D38" t="str">
            <v>Escaleras</v>
          </cell>
          <cell r="E38" t="str">
            <v>m3</v>
          </cell>
        </row>
        <row r="39">
          <cell r="C39" t="str">
            <v>III-0004.0013</v>
          </cell>
          <cell r="D39" t="str">
            <v>Hormigón de apoyo - Base tanque de reserva</v>
          </cell>
          <cell r="E39" t="str">
            <v>m3</v>
          </cell>
        </row>
        <row r="40">
          <cell r="C40" t="str">
            <v>III-0004.0014</v>
          </cell>
          <cell r="D40" t="str">
            <v>Dintel de hormigón</v>
          </cell>
          <cell r="E40" t="str">
            <v>m3</v>
          </cell>
        </row>
        <row r="41">
          <cell r="C41" t="str">
            <v>III-0004.0015</v>
          </cell>
          <cell r="D41" t="str">
            <v>Columnas de encadenado, enmarcado y de carga</v>
          </cell>
          <cell r="E41" t="str">
            <v>m3</v>
          </cell>
        </row>
        <row r="42">
          <cell r="C42" t="str">
            <v>III-0004.0016</v>
          </cell>
          <cell r="D42" t="str">
            <v>Vigas de encadenado superior,dintel y carga</v>
          </cell>
          <cell r="E42" t="str">
            <v>m3</v>
          </cell>
        </row>
        <row r="43">
          <cell r="C43" t="str">
            <v>III-0004.0017</v>
          </cell>
          <cell r="D43" t="str">
            <v>Base de Tanque de Reserva</v>
          </cell>
          <cell r="E43" t="str">
            <v>gl</v>
          </cell>
        </row>
        <row r="44">
          <cell r="C44" t="str">
            <v>III-0004.0018</v>
          </cell>
          <cell r="D44" t="str">
            <v>Platea de Fundacion ( e=20 cm)</v>
          </cell>
          <cell r="E44" t="str">
            <v>m3</v>
          </cell>
        </row>
        <row r="45">
          <cell r="C45" t="str">
            <v>III-0005</v>
          </cell>
          <cell r="D45" t="str">
            <v>CONTRAPISOS Y CARPETAS</v>
          </cell>
        </row>
        <row r="46">
          <cell r="C46" t="str">
            <v>III-0005.0001</v>
          </cell>
          <cell r="D46" t="str">
            <v>Contrapiso e = 10 cm</v>
          </cell>
          <cell r="E46" t="str">
            <v>m2</v>
          </cell>
        </row>
        <row r="47">
          <cell r="C47" t="str">
            <v>III-0005.0002</v>
          </cell>
          <cell r="D47" t="str">
            <v>Contrapiso e = 12 cm</v>
          </cell>
          <cell r="E47" t="str">
            <v>m2</v>
          </cell>
        </row>
        <row r="48">
          <cell r="C48" t="str">
            <v>III-0005.0003</v>
          </cell>
          <cell r="D48" t="str">
            <v>Contrapiso e = 15 cm</v>
          </cell>
          <cell r="E48" t="str">
            <v>m2</v>
          </cell>
        </row>
        <row r="49">
          <cell r="C49" t="str">
            <v>III-0005.0004</v>
          </cell>
          <cell r="D49" t="str">
            <v>Contrapiso e = 7 cm - Bajo mesada - Placares</v>
          </cell>
          <cell r="E49" t="str">
            <v>m2</v>
          </cell>
        </row>
        <row r="51">
          <cell r="C51" t="str">
            <v>III-0005.0010</v>
          </cell>
          <cell r="D51" t="str">
            <v>Contrapiso armado e = 10 cm</v>
          </cell>
          <cell r="E51" t="str">
            <v>m2</v>
          </cell>
        </row>
        <row r="52">
          <cell r="C52" t="str">
            <v>III-0005.0011</v>
          </cell>
          <cell r="D52" t="str">
            <v>Contrapiso armado e = 12 cm</v>
          </cell>
          <cell r="E52" t="str">
            <v>m2</v>
          </cell>
        </row>
        <row r="53">
          <cell r="C53" t="str">
            <v>III-0005.0012</v>
          </cell>
          <cell r="D53" t="str">
            <v>Contrapiso armado e = 15 cm</v>
          </cell>
          <cell r="E53" t="str">
            <v>m2</v>
          </cell>
        </row>
        <row r="55">
          <cell r="C55" t="str">
            <v>III-0005.0021</v>
          </cell>
          <cell r="D55" t="str">
            <v>Carpeta sobre contrapiso</v>
          </cell>
          <cell r="E55" t="str">
            <v>m2</v>
          </cell>
        </row>
        <row r="56">
          <cell r="C56" t="str">
            <v>III-0005.0022</v>
          </cell>
          <cell r="D56" t="str">
            <v>Carpeta sobre losa</v>
          </cell>
          <cell r="E56" t="str">
            <v>m2</v>
          </cell>
        </row>
        <row r="57">
          <cell r="C57" t="str">
            <v>III-0005.0023</v>
          </cell>
          <cell r="D57" t="str">
            <v>Carpeta Bajo Ceramico e=4cm</v>
          </cell>
          <cell r="E57" t="str">
            <v>m2</v>
          </cell>
        </row>
        <row r="59">
          <cell r="C59" t="str">
            <v>III-0006</v>
          </cell>
          <cell r="D59" t="str">
            <v>MAMPOSTERIA</v>
          </cell>
        </row>
        <row r="60">
          <cell r="C60" t="str">
            <v>III-0006.0001</v>
          </cell>
          <cell r="D60" t="str">
            <v>Mamposteria Ladrillo cerámico macizo e = 0,10 m</v>
          </cell>
          <cell r="E60" t="str">
            <v>m2</v>
          </cell>
        </row>
        <row r="61">
          <cell r="C61" t="str">
            <v>III-0006.0002</v>
          </cell>
          <cell r="D61" t="str">
            <v>Mamposteria Ladrillo cerámico macizo e = 0,20 m</v>
          </cell>
          <cell r="E61" t="str">
            <v>m2</v>
          </cell>
        </row>
        <row r="62">
          <cell r="C62" t="str">
            <v>III-0006.0003</v>
          </cell>
          <cell r="D62" t="str">
            <v>Ladrillo cerámico macizo e = 0,30 m</v>
          </cell>
          <cell r="E62" t="str">
            <v>m2</v>
          </cell>
        </row>
        <row r="63">
          <cell r="C63" t="str">
            <v>III-0006.0004</v>
          </cell>
          <cell r="D63" t="str">
            <v>Ladrillón cerámico macizo e = 0,20 m</v>
          </cell>
          <cell r="E63" t="str">
            <v>m2</v>
          </cell>
        </row>
        <row r="64">
          <cell r="C64" t="str">
            <v>III-0006.0005</v>
          </cell>
          <cell r="D64" t="str">
            <v>Ladrillo cerámico macizo armada e = 0,10 m</v>
          </cell>
          <cell r="E64" t="str">
            <v>m2</v>
          </cell>
        </row>
        <row r="65">
          <cell r="C65" t="str">
            <v>III-0006.0006</v>
          </cell>
          <cell r="D65" t="str">
            <v>Ladrillo cerámico macizo armada e = 0,20 m</v>
          </cell>
          <cell r="E65" t="str">
            <v>m2</v>
          </cell>
        </row>
        <row r="66">
          <cell r="C66" t="str">
            <v>III-0006.0007</v>
          </cell>
          <cell r="D66" t="str">
            <v>Ladrillo cerámico macizo armada e = 0,30 m</v>
          </cell>
          <cell r="E66" t="str">
            <v>m2</v>
          </cell>
        </row>
        <row r="67">
          <cell r="C67" t="str">
            <v>III-0006.0008</v>
          </cell>
          <cell r="D67" t="str">
            <v>Ladrillón cerámico macizo armada e = 0,20 m</v>
          </cell>
          <cell r="E67" t="str">
            <v>m2</v>
          </cell>
        </row>
        <row r="70">
          <cell r="C70" t="str">
            <v>III-0006.0010</v>
          </cell>
          <cell r="D70" t="str">
            <v>Ladrillo cerámico hueco e = 0,10 m</v>
          </cell>
          <cell r="E70" t="str">
            <v>m2</v>
          </cell>
        </row>
        <row r="71">
          <cell r="C71" t="str">
            <v>III-0006.0011</v>
          </cell>
          <cell r="D71" t="str">
            <v>Ladrillo cerámico hueco e = 0,20 m</v>
          </cell>
          <cell r="E71" t="str">
            <v>m2</v>
          </cell>
        </row>
        <row r="73">
          <cell r="C73" t="str">
            <v>III-0006.0020</v>
          </cell>
          <cell r="D73" t="str">
            <v>Bloque de hormigón e = 0,10 m</v>
          </cell>
          <cell r="E73" t="str">
            <v>m2</v>
          </cell>
        </row>
        <row r="74">
          <cell r="C74" t="str">
            <v>III-0006.0021</v>
          </cell>
          <cell r="D74" t="str">
            <v>Bloque de hormigón e = 0,20 m</v>
          </cell>
          <cell r="E74" t="str">
            <v>m2</v>
          </cell>
        </row>
        <row r="77">
          <cell r="C77" t="str">
            <v>III-0007</v>
          </cell>
          <cell r="D77" t="str">
            <v>AISLACIONES</v>
          </cell>
        </row>
        <row r="78">
          <cell r="C78" t="str">
            <v>III-0007.0001</v>
          </cell>
          <cell r="D78" t="str">
            <v xml:space="preserve"> Capa aisladora Vertical</v>
          </cell>
          <cell r="E78" t="str">
            <v>m2</v>
          </cell>
        </row>
        <row r="79">
          <cell r="C79" t="str">
            <v>III-0007.0002</v>
          </cell>
          <cell r="D79" t="str">
            <v>Capa aisladora horizontal</v>
          </cell>
          <cell r="E79" t="str">
            <v>m2</v>
          </cell>
        </row>
        <row r="80">
          <cell r="C80" t="str">
            <v>III-0007.0003</v>
          </cell>
          <cell r="D80" t="str">
            <v>Blindaje de plomo para rayos</v>
          </cell>
          <cell r="E80" t="str">
            <v>m2</v>
          </cell>
        </row>
        <row r="81">
          <cell r="C81" t="str">
            <v>III-0007.0004</v>
          </cell>
          <cell r="D81" t="str">
            <v>Aislación contra el salitre</v>
          </cell>
          <cell r="E81" t="str">
            <v>m2</v>
          </cell>
        </row>
        <row r="82">
          <cell r="C82" t="str">
            <v>III-0007.0005</v>
          </cell>
          <cell r="D82" t="str">
            <v>Aislaciones - Capa aisladora horizontal y vertical</v>
          </cell>
          <cell r="E82" t="str">
            <v>m2</v>
          </cell>
        </row>
        <row r="84">
          <cell r="C84" t="str">
            <v>III-0008</v>
          </cell>
          <cell r="D84" t="str">
            <v>REVOQUES Y ENLUCIDOS</v>
          </cell>
        </row>
        <row r="85">
          <cell r="C85" t="str">
            <v>III-0008.0001</v>
          </cell>
          <cell r="D85" t="str">
            <v>Revoque grueso interior</v>
          </cell>
          <cell r="E85" t="str">
            <v>m2</v>
          </cell>
        </row>
        <row r="86">
          <cell r="C86" t="str">
            <v>III-0008.0002</v>
          </cell>
          <cell r="D86" t="str">
            <v>Jaharro b/ revestimiento ceramico</v>
          </cell>
          <cell r="E86" t="str">
            <v>m2</v>
          </cell>
        </row>
        <row r="87">
          <cell r="C87" t="str">
            <v>III-0008.0003</v>
          </cell>
          <cell r="D87" t="str">
            <v>Enlucido interior</v>
          </cell>
          <cell r="E87" t="str">
            <v>m2</v>
          </cell>
        </row>
        <row r="88">
          <cell r="C88" t="str">
            <v>III-0008.0004</v>
          </cell>
          <cell r="D88" t="str">
            <v>Enlucido exterior</v>
          </cell>
          <cell r="E88" t="str">
            <v>m2</v>
          </cell>
        </row>
        <row r="89">
          <cell r="C89" t="str">
            <v>III-0008.0005</v>
          </cell>
          <cell r="D89" t="str">
            <v>Jaharro y enlucido interior a la cal</v>
          </cell>
          <cell r="E89" t="str">
            <v>m2</v>
          </cell>
        </row>
        <row r="90">
          <cell r="C90" t="str">
            <v>III-0008.0006</v>
          </cell>
          <cell r="D90" t="str">
            <v>Jaharro y enlucido exterior a la cal</v>
          </cell>
          <cell r="E90" t="str">
            <v>m2</v>
          </cell>
        </row>
        <row r="91">
          <cell r="C91" t="str">
            <v>III-0009</v>
          </cell>
          <cell r="D91" t="str">
            <v>CUBIERTA DE TECHO</v>
          </cell>
        </row>
        <row r="92">
          <cell r="C92" t="str">
            <v>III-0009.0001</v>
          </cell>
          <cell r="D92" t="str">
            <v>Cubierta de techo inaccesible</v>
          </cell>
          <cell r="E92" t="str">
            <v>m2</v>
          </cell>
        </row>
        <row r="93">
          <cell r="C93" t="str">
            <v>III-0009.0002</v>
          </cell>
          <cell r="D93" t="str">
            <v>Cubierta de techo accesible</v>
          </cell>
          <cell r="E93" t="str">
            <v>m2</v>
          </cell>
        </row>
        <row r="94">
          <cell r="C94" t="str">
            <v>III-0009.0003</v>
          </cell>
          <cell r="D94" t="str">
            <v>Aislacion hidraulica c/membrana con al. Esp.4mm s/losa exterior</v>
          </cell>
          <cell r="E94" t="str">
            <v>m2</v>
          </cell>
        </row>
        <row r="95">
          <cell r="C95" t="str">
            <v>III-0009.0004</v>
          </cell>
          <cell r="D95" t="str">
            <v>Rollizo de eucalipto Ø 16cm</v>
          </cell>
          <cell r="E95" t="str">
            <v>ml</v>
          </cell>
        </row>
        <row r="96">
          <cell r="C96" t="str">
            <v>III-0009.0005</v>
          </cell>
          <cell r="D96" t="str">
            <v>Machimbre de Pino 3/4 "</v>
          </cell>
          <cell r="E96" t="str">
            <v>m2</v>
          </cell>
        </row>
        <row r="97">
          <cell r="C97" t="str">
            <v>III-0009.0006</v>
          </cell>
          <cell r="D97" t="str">
            <v>Pintura Asfaltica</v>
          </cell>
          <cell r="E97" t="str">
            <v>m2</v>
          </cell>
        </row>
        <row r="98">
          <cell r="C98" t="str">
            <v>III-0009.0007</v>
          </cell>
          <cell r="D98" t="str">
            <v>Film de Polietileno de 200 micrones</v>
          </cell>
          <cell r="E98" t="str">
            <v>m2</v>
          </cell>
        </row>
        <row r="99">
          <cell r="C99" t="str">
            <v>III-0009.0008</v>
          </cell>
          <cell r="D99" t="str">
            <v>Aislacion Termica</v>
          </cell>
          <cell r="E99" t="str">
            <v>m2</v>
          </cell>
        </row>
        <row r="100">
          <cell r="C100" t="str">
            <v>III-0009.0009</v>
          </cell>
          <cell r="D100" t="str">
            <v>Techo de Madera (rollizo Ø 16cm, machimbre 3/4", pintura asfaltica, polietileno de 200 micrones, barniz protector insecticida )</v>
          </cell>
          <cell r="E100" t="str">
            <v>m2</v>
          </cell>
        </row>
        <row r="101">
          <cell r="C101" t="str">
            <v>III-0009.0010</v>
          </cell>
          <cell r="D101" t="str">
            <v xml:space="preserve">Pergolas Frente y Fondo </v>
          </cell>
          <cell r="E101" t="str">
            <v>gl</v>
          </cell>
        </row>
        <row r="102">
          <cell r="C102" t="str">
            <v>III-0009.0011</v>
          </cell>
          <cell r="D102" t="str">
            <v xml:space="preserve"> Cubierta de Techo Aislacion Termica e Hidraulica</v>
          </cell>
          <cell r="E102" t="str">
            <v>m2</v>
          </cell>
        </row>
        <row r="103">
          <cell r="C103" t="str">
            <v>III-0010</v>
          </cell>
          <cell r="D103" t="str">
            <v>CIELORRASOS</v>
          </cell>
        </row>
        <row r="104">
          <cell r="C104" t="str">
            <v>III-0010.0001</v>
          </cell>
          <cell r="D104" t="str">
            <v>Cielorraso aplicado de yeso</v>
          </cell>
          <cell r="E104" t="str">
            <v>m2</v>
          </cell>
        </row>
        <row r="105">
          <cell r="C105" t="str">
            <v>III-0010.0002</v>
          </cell>
          <cell r="D105" t="str">
            <v>Cielorraso aplicado a la cal</v>
          </cell>
          <cell r="E105" t="str">
            <v>m2</v>
          </cell>
        </row>
        <row r="106">
          <cell r="C106" t="str">
            <v>III-0010.0003</v>
          </cell>
          <cell r="D106" t="str">
            <v>Cielorraso suspendido placa roca de yeso junta tomada</v>
          </cell>
          <cell r="E106" t="str">
            <v>m2</v>
          </cell>
        </row>
        <row r="107">
          <cell r="C107" t="str">
            <v>III-0010.0004</v>
          </cell>
          <cell r="D107" t="str">
            <v>Cielorraso suspendido placa roca de yeso desmontable</v>
          </cell>
          <cell r="E107" t="str">
            <v>m2</v>
          </cell>
        </row>
        <row r="108">
          <cell r="C108" t="str">
            <v>III-0010.0005</v>
          </cell>
          <cell r="D108" t="str">
            <v>Cielorraso suspendido placa roca de yeso locales húmedos</v>
          </cell>
          <cell r="E108" t="str">
            <v>m2</v>
          </cell>
        </row>
        <row r="109">
          <cell r="C109" t="str">
            <v>III-0010.0006</v>
          </cell>
          <cell r="D109" t="str">
            <v>Cielorraso suspendido placa cementicia</v>
          </cell>
          <cell r="E109" t="str">
            <v>m2</v>
          </cell>
        </row>
        <row r="110">
          <cell r="C110" t="str">
            <v>III-0010.0007</v>
          </cell>
          <cell r="D110" t="str">
            <v>Cielorraso modular metálico ( c/ aislación acústica )</v>
          </cell>
          <cell r="E110" t="str">
            <v>m2</v>
          </cell>
        </row>
        <row r="113">
          <cell r="C113" t="str">
            <v>III-0011</v>
          </cell>
          <cell r="D113" t="str">
            <v>REVESTIMIENTOS</v>
          </cell>
        </row>
        <row r="114">
          <cell r="C114" t="str">
            <v>III-0011.0001</v>
          </cell>
          <cell r="D114" t="str">
            <v>Revestimiento cerámico</v>
          </cell>
          <cell r="E114" t="str">
            <v>m2</v>
          </cell>
        </row>
        <row r="115">
          <cell r="C115" t="str">
            <v>III-0011.0002</v>
          </cell>
          <cell r="D115" t="str">
            <v>Revestimiento porcelanato</v>
          </cell>
          <cell r="E115" t="str">
            <v>m2</v>
          </cell>
        </row>
        <row r="116">
          <cell r="C116" t="str">
            <v>III-0011.0003</v>
          </cell>
          <cell r="D116" t="str">
            <v>Revestimiento de piedra</v>
          </cell>
          <cell r="E116" t="str">
            <v>m2</v>
          </cell>
        </row>
        <row r="117">
          <cell r="C117" t="str">
            <v>III-0011.0004</v>
          </cell>
          <cell r="D117" t="str">
            <v>Revestimiento plástico</v>
          </cell>
          <cell r="E117" t="str">
            <v>m2</v>
          </cell>
        </row>
        <row r="118">
          <cell r="C118" t="str">
            <v>III-0011.0005</v>
          </cell>
          <cell r="D118" t="str">
            <v>Revestimiento vinílico</v>
          </cell>
          <cell r="E118" t="str">
            <v>m2</v>
          </cell>
        </row>
        <row r="119">
          <cell r="C119" t="str">
            <v>III-0011.0006</v>
          </cell>
          <cell r="D119" t="str">
            <v>Salpicado Plastico Incluido Jaharro</v>
          </cell>
          <cell r="E119" t="str">
            <v>m2</v>
          </cell>
        </row>
        <row r="121">
          <cell r="C121" t="str">
            <v>III-0012</v>
          </cell>
          <cell r="D121" t="str">
            <v>TABIQUE CONSTRUCCIÓN EN SECO</v>
          </cell>
        </row>
        <row r="122">
          <cell r="C122" t="str">
            <v>III-0012.0001</v>
          </cell>
          <cell r="D122" t="str">
            <v>Tabique placa roca de yeso</v>
          </cell>
          <cell r="E122" t="str">
            <v>m2</v>
          </cell>
        </row>
        <row r="123">
          <cell r="C123" t="str">
            <v>III-0012.0002</v>
          </cell>
          <cell r="D123" t="str">
            <v>Tabique placa roca de yeso para sanitario</v>
          </cell>
          <cell r="E123" t="str">
            <v>m2</v>
          </cell>
        </row>
        <row r="124">
          <cell r="C124" t="str">
            <v>III-0012.0003</v>
          </cell>
          <cell r="D124" t="str">
            <v>Tabique medio forro de placa de yeso</v>
          </cell>
          <cell r="E124" t="str">
            <v>m2</v>
          </cell>
        </row>
        <row r="125">
          <cell r="C125" t="str">
            <v>III-0012.0004</v>
          </cell>
          <cell r="D125" t="str">
            <v>Tabique medio forro de placa de yeso para sanitario</v>
          </cell>
          <cell r="E125" t="str">
            <v>m2</v>
          </cell>
        </row>
        <row r="126">
          <cell r="C126" t="str">
            <v>III-0012.0005</v>
          </cell>
          <cell r="D126" t="str">
            <v>Tabique placa cementicia</v>
          </cell>
          <cell r="E126" t="str">
            <v>m2</v>
          </cell>
        </row>
        <row r="127">
          <cell r="C127" t="str">
            <v>III-0012.0006</v>
          </cell>
          <cell r="D127" t="str">
            <v>Tabique estructura aluminio y placas madera</v>
          </cell>
          <cell r="E127" t="str">
            <v>m2</v>
          </cell>
        </row>
        <row r="130">
          <cell r="C130" t="str">
            <v>III-0013</v>
          </cell>
          <cell r="D130" t="str">
            <v>PISOS Y ZOCALOS</v>
          </cell>
        </row>
        <row r="131">
          <cell r="C131" t="str">
            <v>III-0013.0001</v>
          </cell>
          <cell r="D131" t="str">
            <v>Piso granítico</v>
          </cell>
          <cell r="E131" t="str">
            <v>m2</v>
          </cell>
        </row>
        <row r="132">
          <cell r="C132" t="str">
            <v>III-0013.0002</v>
          </cell>
          <cell r="D132" t="str">
            <v>Piso técnico</v>
          </cell>
          <cell r="E132" t="str">
            <v>m2</v>
          </cell>
        </row>
        <row r="133">
          <cell r="C133" t="str">
            <v>III-0013.0003</v>
          </cell>
          <cell r="D133" t="str">
            <v>Piso granito natural</v>
          </cell>
          <cell r="E133" t="str">
            <v>m2</v>
          </cell>
        </row>
        <row r="134">
          <cell r="C134" t="str">
            <v>III-0013.0004</v>
          </cell>
          <cell r="D134" t="str">
            <v>Piso cemento rodillado</v>
          </cell>
          <cell r="E134" t="str">
            <v>m2</v>
          </cell>
        </row>
        <row r="135">
          <cell r="C135" t="str">
            <v>III-0013.0005</v>
          </cell>
          <cell r="D135" t="str">
            <v>Piso cemento alisado</v>
          </cell>
          <cell r="E135" t="str">
            <v>m2</v>
          </cell>
        </row>
        <row r="136">
          <cell r="C136" t="str">
            <v>III-0013.0006</v>
          </cell>
          <cell r="D136" t="str">
            <v>Piso baldosas piedra lavada</v>
          </cell>
          <cell r="E136" t="str">
            <v>m2</v>
          </cell>
        </row>
        <row r="137">
          <cell r="C137" t="str">
            <v>III-0013.0007</v>
          </cell>
          <cell r="D137" t="str">
            <v>Piso baldosa cerámica incluido umbrales</v>
          </cell>
          <cell r="E137" t="str">
            <v>m2</v>
          </cell>
        </row>
        <row r="138">
          <cell r="C138" t="str">
            <v>III-0013.0008</v>
          </cell>
          <cell r="D138" t="str">
            <v>Pavimentos de HºAº</v>
          </cell>
          <cell r="E138" t="str">
            <v>m2</v>
          </cell>
        </row>
        <row r="140">
          <cell r="C140" t="str">
            <v>III-0013.0010</v>
          </cell>
          <cell r="D140" t="str">
            <v>Zócalo granítico</v>
          </cell>
          <cell r="E140" t="str">
            <v>m2</v>
          </cell>
        </row>
        <row r="141">
          <cell r="C141" t="str">
            <v>III-0013.0011</v>
          </cell>
          <cell r="D141" t="str">
            <v>Zócalo calcáreo</v>
          </cell>
          <cell r="E141" t="str">
            <v>m2</v>
          </cell>
        </row>
        <row r="142">
          <cell r="C142" t="str">
            <v>III-0013.0012</v>
          </cell>
          <cell r="D142" t="str">
            <v>Zócalo granito natural</v>
          </cell>
          <cell r="E142" t="str">
            <v>m2</v>
          </cell>
        </row>
        <row r="143">
          <cell r="C143" t="str">
            <v>III-0013.0013</v>
          </cell>
          <cell r="D143" t="str">
            <v>Zócalo hormigón</v>
          </cell>
          <cell r="E143" t="str">
            <v>m2</v>
          </cell>
        </row>
        <row r="144">
          <cell r="C144" t="str">
            <v>III-0013.0014</v>
          </cell>
          <cell r="D144" t="str">
            <v>Zócalo cerámico</v>
          </cell>
          <cell r="E144" t="str">
            <v>ml</v>
          </cell>
        </row>
        <row r="146">
          <cell r="C146" t="str">
            <v>III-0014</v>
          </cell>
          <cell r="D146" t="str">
            <v>MESADAS</v>
          </cell>
        </row>
        <row r="147">
          <cell r="C147" t="str">
            <v>III-0014.0001</v>
          </cell>
          <cell r="D147" t="str">
            <v>Mesadas granito reconstituido</v>
          </cell>
          <cell r="E147" t="str">
            <v>m2</v>
          </cell>
        </row>
        <row r="148">
          <cell r="C148" t="str">
            <v>III-0014.0002</v>
          </cell>
          <cell r="D148" t="str">
            <v>Mesadas granito natural</v>
          </cell>
          <cell r="E148" t="str">
            <v>m2</v>
          </cell>
        </row>
        <row r="149">
          <cell r="C149" t="str">
            <v>III-0014.0003</v>
          </cell>
          <cell r="D149" t="str">
            <v>Mesadas, campana y ventilaciones (incluida mesada exterior)</v>
          </cell>
          <cell r="E149" t="str">
            <v>gl</v>
          </cell>
        </row>
        <row r="151">
          <cell r="C151" t="str">
            <v>III-0015</v>
          </cell>
          <cell r="D151" t="str">
            <v>VIDRIOS Y ESPEJOS</v>
          </cell>
        </row>
        <row r="152">
          <cell r="C152" t="str">
            <v>III-0015.0001</v>
          </cell>
          <cell r="D152" t="str">
            <v>Vidrio float 3 mm</v>
          </cell>
          <cell r="E152" t="str">
            <v>m2</v>
          </cell>
        </row>
        <row r="153">
          <cell r="C153" t="str">
            <v>III-0015.0002</v>
          </cell>
          <cell r="D153" t="str">
            <v>Vidrio float 4 mm</v>
          </cell>
          <cell r="E153" t="str">
            <v>m2</v>
          </cell>
        </row>
        <row r="154">
          <cell r="C154" t="str">
            <v>III-0015.0003</v>
          </cell>
          <cell r="D154" t="str">
            <v>Vidrio float 5 mm</v>
          </cell>
          <cell r="E154" t="str">
            <v>m2</v>
          </cell>
        </row>
        <row r="155">
          <cell r="C155" t="str">
            <v>III-0015.0004</v>
          </cell>
          <cell r="D155" t="str">
            <v>Provision y colocacion de vidrios</v>
          </cell>
          <cell r="E155" t="str">
            <v>m2</v>
          </cell>
        </row>
        <row r="156">
          <cell r="C156" t="str">
            <v>III-0015.0010</v>
          </cell>
          <cell r="D156" t="str">
            <v>Laminado de seguridad (float 3+PVB+float 3)</v>
          </cell>
          <cell r="E156" t="str">
            <v>m2</v>
          </cell>
        </row>
        <row r="157">
          <cell r="C157" t="str">
            <v>III-0015.0011</v>
          </cell>
          <cell r="D157" t="str">
            <v>Laminado de seguridad (float 4+PVB+float 4)</v>
          </cell>
          <cell r="E157" t="str">
            <v>m2</v>
          </cell>
        </row>
        <row r="158">
          <cell r="C158" t="str">
            <v>III-0015.0012</v>
          </cell>
          <cell r="D158" t="str">
            <v>Provision y colocacion de vidrios 3mm</v>
          </cell>
          <cell r="E158" t="str">
            <v>m2</v>
          </cell>
        </row>
        <row r="159">
          <cell r="C159" t="str">
            <v>III-0015.0013</v>
          </cell>
          <cell r="D159" t="str">
            <v>Provision y colocacion de vidrios 4mm</v>
          </cell>
          <cell r="E159" t="str">
            <v>m2</v>
          </cell>
        </row>
        <row r="161">
          <cell r="C161" t="str">
            <v>III-0015.0020</v>
          </cell>
          <cell r="D161" t="str">
            <v>Doble Vidrio Hermético (3+9+3)</v>
          </cell>
          <cell r="E161" t="str">
            <v>m2</v>
          </cell>
        </row>
        <row r="162">
          <cell r="C162" t="str">
            <v>III-0015.0021</v>
          </cell>
          <cell r="D162" t="str">
            <v>Doble Vidrio Hermético (4+9+4)</v>
          </cell>
          <cell r="E162" t="str">
            <v>m2</v>
          </cell>
        </row>
        <row r="163">
          <cell r="C163" t="str">
            <v>III-0015.0022</v>
          </cell>
          <cell r="D163" t="str">
            <v>Doble Vidrio Hermético (3+12+3)</v>
          </cell>
          <cell r="E163" t="str">
            <v>m2</v>
          </cell>
        </row>
        <row r="165">
          <cell r="C165" t="str">
            <v>III-0015.0030</v>
          </cell>
          <cell r="D165" t="str">
            <v>Espejos</v>
          </cell>
          <cell r="E165" t="str">
            <v>m2</v>
          </cell>
        </row>
        <row r="168">
          <cell r="C168" t="str">
            <v>III-0016</v>
          </cell>
          <cell r="D168" t="str">
            <v>PINTURAS</v>
          </cell>
        </row>
        <row r="169">
          <cell r="C169" t="str">
            <v>III-0016.0001</v>
          </cell>
          <cell r="D169" t="str">
            <v>Látex muro interior</v>
          </cell>
          <cell r="E169" t="str">
            <v>m2</v>
          </cell>
        </row>
        <row r="170">
          <cell r="C170" t="str">
            <v>III-0016.0002</v>
          </cell>
          <cell r="D170" t="str">
            <v>Látex muro exterior</v>
          </cell>
          <cell r="E170" t="str">
            <v>m2</v>
          </cell>
        </row>
        <row r="171">
          <cell r="C171" t="str">
            <v>III-0016.0003</v>
          </cell>
          <cell r="D171" t="str">
            <v>Látex cielorraso anti hongos</v>
          </cell>
          <cell r="E171" t="str">
            <v>m2</v>
          </cell>
        </row>
        <row r="172">
          <cell r="C172" t="str">
            <v>III-0016.0004</v>
          </cell>
          <cell r="D172" t="str">
            <v>Látex muro H° Visto</v>
          </cell>
          <cell r="E172" t="str">
            <v>m2</v>
          </cell>
        </row>
        <row r="173">
          <cell r="C173" t="str">
            <v>III-0016.0005</v>
          </cell>
          <cell r="D173" t="str">
            <v>Pintura en cielorrasos</v>
          </cell>
          <cell r="E173" t="str">
            <v>m2</v>
          </cell>
        </row>
        <row r="177">
          <cell r="C177" t="str">
            <v>III-0016.0010</v>
          </cell>
          <cell r="D177" t="str">
            <v>Esmalte sintético muro interior</v>
          </cell>
          <cell r="E177" t="str">
            <v>m2</v>
          </cell>
        </row>
        <row r="178">
          <cell r="C178" t="str">
            <v>III-0016.0011</v>
          </cell>
          <cell r="D178" t="str">
            <v>Esmalte sintético muro exterior</v>
          </cell>
          <cell r="E178" t="str">
            <v>m2</v>
          </cell>
        </row>
        <row r="179">
          <cell r="C179" t="str">
            <v>III-0016.0012</v>
          </cell>
          <cell r="D179" t="str">
            <v>Esmalte sintético sobre carpintería madera</v>
          </cell>
          <cell r="E179" t="str">
            <v>m2</v>
          </cell>
        </row>
        <row r="180">
          <cell r="C180" t="str">
            <v>III-0016.0013</v>
          </cell>
          <cell r="D180" t="str">
            <v>Esmalte sintético sobre carpintería metalica</v>
          </cell>
          <cell r="E180" t="str">
            <v>m2</v>
          </cell>
        </row>
        <row r="183">
          <cell r="C183" t="str">
            <v>III-0017</v>
          </cell>
          <cell r="D183" t="str">
            <v>CARPINTERIAS</v>
          </cell>
        </row>
        <row r="184">
          <cell r="C184" t="str">
            <v>III-0017.0001</v>
          </cell>
          <cell r="D184" t="str">
            <v>Carpintería madera</v>
          </cell>
          <cell r="E184" t="str">
            <v>gl</v>
          </cell>
        </row>
        <row r="185">
          <cell r="C185" t="str">
            <v>III-0017.0002</v>
          </cell>
          <cell r="D185" t="str">
            <v>Carpintería metálica</v>
          </cell>
          <cell r="E185" t="str">
            <v>gl</v>
          </cell>
        </row>
        <row r="186">
          <cell r="C186" t="str">
            <v>III-0017.0003</v>
          </cell>
          <cell r="D186" t="str">
            <v>Carpintería aluminio</v>
          </cell>
          <cell r="E186" t="str">
            <v>gl</v>
          </cell>
        </row>
        <row r="187">
          <cell r="C187" t="str">
            <v>III-0017.0004</v>
          </cell>
          <cell r="D187" t="str">
            <v>Puertas</v>
          </cell>
          <cell r="E187" t="str">
            <v>un</v>
          </cell>
        </row>
        <row r="188">
          <cell r="C188" t="str">
            <v>III-0017.0005</v>
          </cell>
          <cell r="D188" t="str">
            <v>Ventanas</v>
          </cell>
          <cell r="E188" t="str">
            <v>un</v>
          </cell>
        </row>
        <row r="189">
          <cell r="C189" t="str">
            <v>III-0017.0006</v>
          </cell>
          <cell r="D189" t="str">
            <v>Rejas</v>
          </cell>
          <cell r="E189" t="str">
            <v>m2</v>
          </cell>
        </row>
        <row r="190">
          <cell r="C190" t="str">
            <v>III-0017.0007</v>
          </cell>
          <cell r="D190" t="str">
            <v>Piel de Vidrio</v>
          </cell>
          <cell r="E190" t="str">
            <v>m2</v>
          </cell>
        </row>
        <row r="191">
          <cell r="C191" t="str">
            <v>III-0017.0008</v>
          </cell>
          <cell r="D191" t="str">
            <v>Parasoles</v>
          </cell>
          <cell r="E191" t="str">
            <v>m2</v>
          </cell>
        </row>
        <row r="192">
          <cell r="C192" t="str">
            <v>III-0017.0009</v>
          </cell>
          <cell r="D192" t="str">
            <v>Bastidor soporte carpintería</v>
          </cell>
          <cell r="E192" t="str">
            <v>gl</v>
          </cell>
        </row>
        <row r="193">
          <cell r="C193" t="str">
            <v>III-0017.0010</v>
          </cell>
          <cell r="D193" t="str">
            <v>Carpinterias metálica, aluminio y madera</v>
          </cell>
          <cell r="E193" t="str">
            <v>gl</v>
          </cell>
        </row>
        <row r="194">
          <cell r="C194" t="str">
            <v>III-0017.0011</v>
          </cell>
          <cell r="D194" t="str">
            <v>Carpinterias metálica, aluminio y madera - Especial</v>
          </cell>
          <cell r="E194" t="str">
            <v>gl</v>
          </cell>
        </row>
        <row r="196">
          <cell r="C196" t="str">
            <v>III-0018</v>
          </cell>
          <cell r="D196" t="str">
            <v>ESTRUCTURAS METALICAS</v>
          </cell>
        </row>
        <row r="197">
          <cell r="C197" t="str">
            <v>III-0018.0001</v>
          </cell>
          <cell r="D197" t="str">
            <v>Estructura metálica escalera</v>
          </cell>
          <cell r="E197" t="str">
            <v>gl</v>
          </cell>
        </row>
        <row r="198">
          <cell r="C198" t="str">
            <v>III-0018.0002</v>
          </cell>
          <cell r="D198" t="str">
            <v>Estructura metálica cubierta</v>
          </cell>
          <cell r="E198" t="str">
            <v>gl</v>
          </cell>
        </row>
        <row r="199">
          <cell r="C199" t="str">
            <v>III-0018.0003</v>
          </cell>
          <cell r="D199" t="str">
            <v>Estructura soporte revestimiento</v>
          </cell>
          <cell r="E199" t="str">
            <v>gl</v>
          </cell>
        </row>
        <row r="200">
          <cell r="C200" t="str">
            <v>III-0018.0004</v>
          </cell>
          <cell r="D200" t="str">
            <v>Torre metálica para tanque de reserva</v>
          </cell>
          <cell r="E200" t="str">
            <v>gl</v>
          </cell>
        </row>
        <row r="201">
          <cell r="C201" t="str">
            <v>III-0018.0005</v>
          </cell>
          <cell r="D201" t="str">
            <v>Tapajuntas</v>
          </cell>
          <cell r="E201" t="str">
            <v>ml</v>
          </cell>
        </row>
        <row r="204">
          <cell r="C204" t="str">
            <v>III-0019</v>
          </cell>
          <cell r="D204" t="str">
            <v>INSTALACIONES</v>
          </cell>
        </row>
        <row r="205">
          <cell r="C205" t="str">
            <v>III-0019.0001</v>
          </cell>
          <cell r="D205" t="str">
            <v>Instalación eléctrica (incl.pilastra,proc.cañerias p/2AA,y preveer espacios en tablero gral. p/llaves termomagneticas corresp. Portalamparas 3 cuerpos)</v>
          </cell>
          <cell r="E205" t="str">
            <v>gl</v>
          </cell>
        </row>
        <row r="206">
          <cell r="C206" t="str">
            <v>III-0019.0002</v>
          </cell>
          <cell r="D206" t="str">
            <v>Instalación eléctrica - Fuerza mótriz y media tensión</v>
          </cell>
          <cell r="E206" t="str">
            <v>gl</v>
          </cell>
        </row>
        <row r="207">
          <cell r="C207" t="str">
            <v>III-0019.0003</v>
          </cell>
          <cell r="D207" t="str">
            <v>Instalación eléctrica - Corrientes débiles</v>
          </cell>
          <cell r="E207" t="str">
            <v>gl</v>
          </cell>
        </row>
        <row r="208">
          <cell r="C208" t="str">
            <v>III-0019.0004</v>
          </cell>
          <cell r="D208" t="str">
            <v>Instalación eléctrica - Cañerias y/o bandejas</v>
          </cell>
          <cell r="E208" t="str">
            <v>gl</v>
          </cell>
        </row>
        <row r="209">
          <cell r="C209" t="str">
            <v>III-0019.0005</v>
          </cell>
          <cell r="D209" t="str">
            <v>Instalación eléctrica - Cableado</v>
          </cell>
          <cell r="E209" t="str">
            <v>gl</v>
          </cell>
        </row>
        <row r="210">
          <cell r="C210" t="str">
            <v>III-0019.0006</v>
          </cell>
          <cell r="D210" t="str">
            <v>Instalación eléctrica - Artefactos iluminación</v>
          </cell>
          <cell r="E210" t="str">
            <v>gl</v>
          </cell>
        </row>
        <row r="214">
          <cell r="C214" t="str">
            <v>III-0019.0010</v>
          </cell>
          <cell r="D214" t="str">
            <v>Instalación sanitaria (incl. Base, distrib. AF-AC, artefactos y griferia)</v>
          </cell>
          <cell r="E214" t="str">
            <v>gl</v>
          </cell>
        </row>
        <row r="215">
          <cell r="C215" t="str">
            <v>III-0019.0011</v>
          </cell>
          <cell r="D215" t="str">
            <v>Instalación sanitaria - Base de cloacas</v>
          </cell>
          <cell r="E215" t="str">
            <v>gl</v>
          </cell>
        </row>
        <row r="216">
          <cell r="C216" t="str">
            <v>III-0019.0012</v>
          </cell>
          <cell r="D216" t="str">
            <v>Instalación sanitaria - Provisión de agua potable</v>
          </cell>
          <cell r="E216" t="str">
            <v>gl</v>
          </cell>
        </row>
        <row r="217">
          <cell r="C217" t="str">
            <v>III-0019.0013</v>
          </cell>
          <cell r="D217" t="str">
            <v>Instalación sanitaria - Artefactos y accesorios</v>
          </cell>
          <cell r="E217" t="str">
            <v>gl</v>
          </cell>
        </row>
        <row r="218">
          <cell r="C218" t="str">
            <v>III-0019.0014</v>
          </cell>
          <cell r="D218" t="str">
            <v>Instalación sanitaria - Grifería</v>
          </cell>
          <cell r="E218" t="str">
            <v>gl</v>
          </cell>
        </row>
        <row r="219">
          <cell r="C219" t="str">
            <v>III-0019.0015</v>
          </cell>
          <cell r="D219" t="str">
            <v>Instalación sanitaria - Especial</v>
          </cell>
          <cell r="E219" t="str">
            <v>gl</v>
          </cell>
        </row>
        <row r="220">
          <cell r="C220" t="str">
            <v>III-0019.0016</v>
          </cell>
          <cell r="D220" t="str">
            <v>Instalación sanitaria - Camara Septica 1500 lt con pantalla</v>
          </cell>
          <cell r="E220" t="str">
            <v>gl</v>
          </cell>
        </row>
        <row r="221">
          <cell r="C221" t="str">
            <v>III-0019.0017</v>
          </cell>
          <cell r="D221" t="str">
            <v>Instalacion Sanitaria - Pozo Absorbente diam.1,80x8 m prof.</v>
          </cell>
          <cell r="E221" t="str">
            <v>gl</v>
          </cell>
        </row>
        <row r="222">
          <cell r="C222" t="str">
            <v>III-0019.0020</v>
          </cell>
          <cell r="D222" t="str">
            <v>Instalación de gas (Incl. Cocina 4 hornallas c/horno)</v>
          </cell>
          <cell r="E222" t="str">
            <v>gl</v>
          </cell>
        </row>
        <row r="223">
          <cell r="C223" t="str">
            <v>III-0019.0021</v>
          </cell>
          <cell r="D223" t="str">
            <v>Instalación de gas - Artefactoss</v>
          </cell>
          <cell r="E223" t="str">
            <v>gl</v>
          </cell>
        </row>
        <row r="224">
          <cell r="C224" t="str">
            <v>III-0019.0022</v>
          </cell>
          <cell r="D224" t="str">
            <v>Instalación de gas - Cañería</v>
          </cell>
          <cell r="E224" t="str">
            <v>gl</v>
          </cell>
        </row>
        <row r="225">
          <cell r="C225" t="str">
            <v>III-0019.0023</v>
          </cell>
          <cell r="D225" t="str">
            <v>Instalación de gas - Gabinete para tubos</v>
          </cell>
          <cell r="E225" t="str">
            <v>gl</v>
          </cell>
        </row>
        <row r="226">
          <cell r="C226" t="str">
            <v>III-0019.0030</v>
          </cell>
          <cell r="D226" t="str">
            <v>Instalación termomecánica</v>
          </cell>
          <cell r="E226" t="str">
            <v>gl</v>
          </cell>
        </row>
        <row r="227">
          <cell r="C227" t="str">
            <v>III-0019.0031</v>
          </cell>
          <cell r="D227" t="str">
            <v>Calefon Solar- Termosifonico - Captador por tubo de vacio</v>
          </cell>
          <cell r="E227" t="str">
            <v>u</v>
          </cell>
        </row>
        <row r="228">
          <cell r="C228" t="str">
            <v>III-0019.0040</v>
          </cell>
          <cell r="D228" t="str">
            <v>Instalación servicio contra incendio</v>
          </cell>
          <cell r="E228" t="str">
            <v>gl</v>
          </cell>
        </row>
        <row r="230">
          <cell r="C230" t="str">
            <v>III-0019.0050</v>
          </cell>
          <cell r="D230" t="str">
            <v>Ascensores</v>
          </cell>
          <cell r="E230" t="str">
            <v>gl</v>
          </cell>
        </row>
        <row r="232">
          <cell r="C232" t="str">
            <v>III-0019.0060</v>
          </cell>
          <cell r="D232" t="str">
            <v>Riego</v>
          </cell>
          <cell r="E232" t="str">
            <v>gl</v>
          </cell>
        </row>
        <row r="235">
          <cell r="C235" t="str">
            <v>III-0020</v>
          </cell>
          <cell r="D235" t="str">
            <v>OBRAS EXTERIORES</v>
          </cell>
        </row>
        <row r="236">
          <cell r="C236" t="str">
            <v>III-0020.0001</v>
          </cell>
          <cell r="D236" t="str">
            <v>Parquización</v>
          </cell>
          <cell r="E236" t="str">
            <v>m2</v>
          </cell>
        </row>
        <row r="237">
          <cell r="C237" t="str">
            <v>III-0020.0002</v>
          </cell>
          <cell r="D237" t="str">
            <v>Veredas y canteros</v>
          </cell>
          <cell r="E237" t="str">
            <v>gl</v>
          </cell>
        </row>
        <row r="238">
          <cell r="C238" t="str">
            <v>III-0020.0003</v>
          </cell>
          <cell r="D238" t="str">
            <v>Estacionamiento y demarcacion</v>
          </cell>
          <cell r="E238" t="str">
            <v>gl</v>
          </cell>
        </row>
        <row r="239">
          <cell r="C239" t="str">
            <v>III-0020.0004</v>
          </cell>
          <cell r="D239" t="str">
            <v>Vereda municipal</v>
          </cell>
          <cell r="E239" t="str">
            <v>m2</v>
          </cell>
        </row>
        <row r="240">
          <cell r="C240" t="str">
            <v>III-0020.0005</v>
          </cell>
          <cell r="D240" t="str">
            <v>Mástil bandera</v>
          </cell>
          <cell r="E240" t="str">
            <v>un</v>
          </cell>
        </row>
        <row r="241">
          <cell r="C241" t="str">
            <v>III-0020.0006</v>
          </cell>
          <cell r="D241" t="str">
            <v>Veredas de acceso</v>
          </cell>
          <cell r="E241" t="str">
            <v>m2</v>
          </cell>
        </row>
        <row r="242">
          <cell r="C242" t="str">
            <v>III-0020.0007</v>
          </cell>
          <cell r="D242" t="str">
            <v>Veredin perimetral</v>
          </cell>
          <cell r="E242" t="str">
            <v>m2</v>
          </cell>
        </row>
        <row r="243">
          <cell r="C243" t="str">
            <v>III-0020.0008</v>
          </cell>
          <cell r="D243" t="str">
            <v>Terminación y limpieza</v>
          </cell>
          <cell r="E243" t="str">
            <v>gl</v>
          </cell>
        </row>
        <row r="244">
          <cell r="C244" t="str">
            <v>III-0020.0009</v>
          </cell>
          <cell r="D244" t="str">
            <v>Junta de dilatación</v>
          </cell>
          <cell r="E244" t="str">
            <v>gl</v>
          </cell>
        </row>
        <row r="245">
          <cell r="C245" t="str">
            <v>III-0020.0010</v>
          </cell>
          <cell r="D245" t="str">
            <v>Veredas Veredin perimetral y vereda de acceso</v>
          </cell>
          <cell r="E245" t="str">
            <v>m2</v>
          </cell>
        </row>
        <row r="246">
          <cell r="C246" t="str">
            <v>III-0020.0011</v>
          </cell>
          <cell r="D246" t="str">
            <v>Veredas Veredin perimetral y vereda de acceso con proteccion contra salitre</v>
          </cell>
          <cell r="E246" t="str">
            <v>m2</v>
          </cell>
        </row>
        <row r="247">
          <cell r="C247" t="str">
            <v>III-0020.0012</v>
          </cell>
          <cell r="D247" t="str">
            <v>Contrapiso armado con proteccion contra salitre</v>
          </cell>
          <cell r="E247" t="str">
            <v>m2</v>
          </cell>
        </row>
        <row r="249">
          <cell r="C249" t="str">
            <v>III-0021</v>
          </cell>
          <cell r="D249" t="str">
            <v>SEÑALETICA</v>
          </cell>
        </row>
        <row r="250">
          <cell r="C250" t="str">
            <v>III-0021.0001</v>
          </cell>
          <cell r="D250" t="str">
            <v>Señaletica</v>
          </cell>
          <cell r="E250" t="str">
            <v>gl</v>
          </cell>
        </row>
        <row r="251">
          <cell r="C251" t="str">
            <v>III-0021.0002</v>
          </cell>
          <cell r="D251" t="str">
            <v>Cartel institucional</v>
          </cell>
          <cell r="E251" t="str">
            <v>gl</v>
          </cell>
        </row>
        <row r="255">
          <cell r="C255" t="str">
            <v>III-0022</v>
          </cell>
          <cell r="D255" t="str">
            <v>PROYECTO EJECUTIVO</v>
          </cell>
        </row>
        <row r="256">
          <cell r="C256" t="str">
            <v>III-0022.0001</v>
          </cell>
          <cell r="D256" t="str">
            <v>Proyecto ejecutivo</v>
          </cell>
          <cell r="E256" t="str">
            <v>gl</v>
          </cell>
        </row>
        <row r="257">
          <cell r="C257" t="str">
            <v>III-0022.0002</v>
          </cell>
          <cell r="D257" t="str">
            <v>Proyecto ejecutivo - Arquitectónico</v>
          </cell>
          <cell r="E257" t="str">
            <v>gl</v>
          </cell>
        </row>
        <row r="258">
          <cell r="C258" t="str">
            <v>III-0022.0003</v>
          </cell>
          <cell r="D258" t="str">
            <v>Proyecto ejecutivo - Estructural</v>
          </cell>
          <cell r="E258" t="str">
            <v>gl</v>
          </cell>
        </row>
        <row r="259">
          <cell r="C259" t="str">
            <v>III-0022.0004</v>
          </cell>
          <cell r="D259" t="str">
            <v>Proyecto ejecutivo - Instalación eléctrica</v>
          </cell>
          <cell r="E259" t="str">
            <v>gl</v>
          </cell>
        </row>
        <row r="260">
          <cell r="C260" t="str">
            <v>III-0022.0005</v>
          </cell>
          <cell r="D260" t="str">
            <v>Proyecto ejecutivo - Instalación sanitaria</v>
          </cell>
          <cell r="E260" t="str">
            <v>gl</v>
          </cell>
        </row>
        <row r="261">
          <cell r="C261" t="str">
            <v>III-0022.0006</v>
          </cell>
          <cell r="D261" t="str">
            <v>Proyecto ejecutivo - Instalación gas</v>
          </cell>
          <cell r="E261" t="str">
            <v>gl</v>
          </cell>
        </row>
        <row r="262">
          <cell r="C262" t="str">
            <v>III-0022.0007</v>
          </cell>
          <cell r="D262" t="str">
            <v>Proyecto ejecutivo - Instalación termomecánica</v>
          </cell>
          <cell r="E262" t="str">
            <v>gl</v>
          </cell>
        </row>
        <row r="263">
          <cell r="C263" t="str">
            <v>III-0022.0008</v>
          </cell>
          <cell r="D263" t="str">
            <v>Proyecto ejecutivo - Instalación termomecánica</v>
          </cell>
          <cell r="E263" t="str">
            <v>gl</v>
          </cell>
        </row>
        <row r="266">
          <cell r="C266" t="str">
            <v>III-0023</v>
          </cell>
          <cell r="D266" t="str">
            <v>EQUIPAMIENTO</v>
          </cell>
        </row>
        <row r="267">
          <cell r="C267" t="str">
            <v>III-0023.0001</v>
          </cell>
          <cell r="D267" t="str">
            <v>Pizarrones</v>
          </cell>
          <cell r="E267" t="str">
            <v>m2</v>
          </cell>
        </row>
        <row r="272">
          <cell r="C272" t="str">
            <v>III-0024</v>
          </cell>
          <cell r="D272" t="str">
            <v>ANTEPECHOS Y UMBRALES</v>
          </cell>
        </row>
        <row r="273">
          <cell r="C273" t="str">
            <v>III-0024.0001</v>
          </cell>
          <cell r="D273" t="str">
            <v>Antepechos de hormigón</v>
          </cell>
          <cell r="E273" t="str">
            <v>ml</v>
          </cell>
        </row>
        <row r="274">
          <cell r="C274" t="str">
            <v>III-0024.0002</v>
          </cell>
          <cell r="D274" t="str">
            <v>Antepechos de granito natural</v>
          </cell>
          <cell r="E274" t="str">
            <v>ml</v>
          </cell>
        </row>
        <row r="275">
          <cell r="C275" t="str">
            <v>III-0024.0003</v>
          </cell>
          <cell r="D275" t="str">
            <v>Umbrales de hormigón</v>
          </cell>
          <cell r="E275" t="str">
            <v>ml</v>
          </cell>
        </row>
        <row r="276">
          <cell r="C276" t="str">
            <v>III-0024.0004</v>
          </cell>
          <cell r="D276" t="str">
            <v>Umbrales de granito natural</v>
          </cell>
          <cell r="E276" t="str">
            <v>ml</v>
          </cell>
        </row>
        <row r="279">
          <cell r="C279" t="str">
            <v>III-0025</v>
          </cell>
          <cell r="D279" t="str">
            <v>CIERRE PERIMETRAL</v>
          </cell>
        </row>
        <row r="280">
          <cell r="C280" t="str">
            <v>III-0025.0001</v>
          </cell>
          <cell r="D280" t="str">
            <v>Cerco olímpico</v>
          </cell>
          <cell r="E280" t="str">
            <v>ml</v>
          </cell>
        </row>
        <row r="281">
          <cell r="C281" t="str">
            <v>III-0025.0002</v>
          </cell>
          <cell r="D281" t="str">
            <v>Malla artística</v>
          </cell>
          <cell r="E281" t="str">
            <v>m2</v>
          </cell>
        </row>
        <row r="282">
          <cell r="C282" t="str">
            <v>III-0025.0003</v>
          </cell>
          <cell r="D282" t="str">
            <v>Rejas</v>
          </cell>
          <cell r="E282" t="str">
            <v>m2</v>
          </cell>
        </row>
        <row r="283">
          <cell r="C283" t="str">
            <v>III-0025.0004</v>
          </cell>
          <cell r="D283" t="str">
            <v>Mampostería y malla artística</v>
          </cell>
          <cell r="E283" t="str">
            <v>gl</v>
          </cell>
        </row>
        <row r="284">
          <cell r="C284" t="str">
            <v>III-0025.0005</v>
          </cell>
          <cell r="D284" t="str">
            <v>Marcado de vértices</v>
          </cell>
          <cell r="E284" t="str">
            <v>gl</v>
          </cell>
        </row>
        <row r="288">
          <cell r="C288" t="str">
            <v>III-0026</v>
          </cell>
          <cell r="D288" t="str">
            <v>RED DE AGUA</v>
          </cell>
          <cell r="E288" t="str">
            <v>gl</v>
          </cell>
        </row>
        <row r="289">
          <cell r="C289" t="str">
            <v>III-0026.0001</v>
          </cell>
          <cell r="D289" t="str">
            <v>P.V.C. - K10 - Diámetro 110 mm</v>
          </cell>
          <cell r="E289" t="str">
            <v>m</v>
          </cell>
        </row>
        <row r="290">
          <cell r="C290" t="str">
            <v>III-0026.0002</v>
          </cell>
          <cell r="D290" t="str">
            <v>V.E. - Diámetro 100 mm</v>
          </cell>
          <cell r="E290" t="str">
            <v>u</v>
          </cell>
        </row>
        <row r="291">
          <cell r="C291" t="str">
            <v>III-0026.0003</v>
          </cell>
          <cell r="D291" t="str">
            <v>Hidrantes a bola completos incl. Caja de HF y camara de mamposteria</v>
          </cell>
          <cell r="E291" t="str">
            <v>u</v>
          </cell>
        </row>
        <row r="292">
          <cell r="C292" t="str">
            <v>III-0026.0004</v>
          </cell>
          <cell r="D292" t="str">
            <v>Conexiones domiciliarias K10 kit</v>
          </cell>
          <cell r="E292" t="str">
            <v>u</v>
          </cell>
        </row>
        <row r="293">
          <cell r="C293" t="str">
            <v>III-0026.0005</v>
          </cell>
          <cell r="D293" t="str">
            <v>P.V.C. - K10 - Diámetro 160 mm</v>
          </cell>
          <cell r="E293" t="str">
            <v>m</v>
          </cell>
        </row>
        <row r="294">
          <cell r="C294" t="str">
            <v>III-0026.0006</v>
          </cell>
          <cell r="D294" t="str">
            <v>P.V.C. - K10 - Diámetro 75 mm</v>
          </cell>
          <cell r="E294" t="str">
            <v>m</v>
          </cell>
        </row>
        <row r="295">
          <cell r="C295" t="str">
            <v>III-0026.0007</v>
          </cell>
          <cell r="D295" t="str">
            <v>V.E. - Diámetro 150 mm</v>
          </cell>
          <cell r="E295" t="str">
            <v>u</v>
          </cell>
        </row>
        <row r="296">
          <cell r="C296" t="str">
            <v>III-0026.0008</v>
          </cell>
          <cell r="D296" t="str">
            <v>V.E. - Diámetro 75 mm</v>
          </cell>
          <cell r="E296" t="str">
            <v>u</v>
          </cell>
        </row>
        <row r="297">
          <cell r="C297" t="str">
            <v>III-0026.0009</v>
          </cell>
          <cell r="D297" t="str">
            <v>Provisión,acarreo y colocación de caño recto de PVC K-10 incluido piezas especiales, juntas, etc C PVC  Ø 110</v>
          </cell>
          <cell r="E297" t="str">
            <v>ml</v>
          </cell>
        </row>
        <row r="298">
          <cell r="C298" t="str">
            <v>III-0026.0010</v>
          </cell>
          <cell r="D298" t="str">
            <v>Provisión,acarreo y colocación de caño recto de PVC K-10 incluido piezas especiales, juntas, etc C PVC  Ø 75</v>
          </cell>
          <cell r="E298" t="str">
            <v>ml</v>
          </cell>
        </row>
        <row r="299">
          <cell r="C299" t="str">
            <v>III-0026.0011</v>
          </cell>
          <cell r="D299" t="str">
            <v>Excavacion</v>
          </cell>
          <cell r="E299" t="str">
            <v>m3</v>
          </cell>
        </row>
        <row r="300">
          <cell r="C300" t="str">
            <v>III-0026.0012</v>
          </cell>
          <cell r="D300" t="str">
            <v>cama de asiento</v>
          </cell>
          <cell r="E300" t="str">
            <v>m3</v>
          </cell>
        </row>
        <row r="301">
          <cell r="C301" t="str">
            <v>III-0026.0013</v>
          </cell>
          <cell r="D301" t="str">
            <v>paquete estructural</v>
          </cell>
          <cell r="E301" t="str">
            <v>m3</v>
          </cell>
        </row>
        <row r="302">
          <cell r="C302" t="str">
            <v>III-0026.0014</v>
          </cell>
          <cell r="D302" t="str">
            <v xml:space="preserve">relleno superior </v>
          </cell>
          <cell r="E302" t="str">
            <v>m3</v>
          </cell>
        </row>
        <row r="303">
          <cell r="C303" t="str">
            <v>III-0026.0015</v>
          </cell>
          <cell r="D303" t="str">
            <v>Provisión,acarreo y colocación de de valvulas esclusas completas incluido caja HF y camara de maposteria  Ø 75</v>
          </cell>
          <cell r="E303" t="str">
            <v>u</v>
          </cell>
        </row>
        <row r="304">
          <cell r="C304" t="str">
            <v>III-0026.0016</v>
          </cell>
          <cell r="D304" t="str">
            <v>Provisión,acarreo y colocación de hidrante bola, completos, incluido  caja de HF y camara de mamposteria</v>
          </cell>
          <cell r="E304" t="str">
            <v>u</v>
          </cell>
        </row>
        <row r="305">
          <cell r="C305" t="str">
            <v>III-0026.0017</v>
          </cell>
          <cell r="D305" t="str">
            <v>Provisión,acarreo y colocación de materiales para conexiones domiciliariasde polietileno  K-10- abrazadera,férula, llave maestra y medidor de caudal (incluida UV)</v>
          </cell>
          <cell r="E305" t="str">
            <v>u</v>
          </cell>
        </row>
        <row r="307">
          <cell r="C307" t="str">
            <v>III-0027</v>
          </cell>
          <cell r="D307" t="str">
            <v>ALUMBRADO PÚBLICO</v>
          </cell>
        </row>
        <row r="308">
          <cell r="C308" t="str">
            <v>III-0027.0001</v>
          </cell>
          <cell r="D308" t="str">
            <v>Alumbrado Público</v>
          </cell>
          <cell r="E308" t="str">
            <v>gl</v>
          </cell>
        </row>
        <row r="310">
          <cell r="C310" t="str">
            <v>III-0028</v>
          </cell>
          <cell r="D310" t="str">
            <v>RED COLECTORA</v>
          </cell>
        </row>
        <row r="311">
          <cell r="C311" t="str">
            <v>III-0028.0001</v>
          </cell>
          <cell r="D311" t="str">
            <v>P.V.C. - Diámetro 160 mm</v>
          </cell>
          <cell r="E311" t="str">
            <v>m</v>
          </cell>
        </row>
        <row r="312">
          <cell r="C312" t="str">
            <v>III-0028.0002</v>
          </cell>
          <cell r="D312" t="str">
            <v>Bocas de registro</v>
          </cell>
          <cell r="E312" t="str">
            <v>u</v>
          </cell>
        </row>
        <row r="313">
          <cell r="C313" t="str">
            <v>III-0028.0003</v>
          </cell>
          <cell r="D313" t="str">
            <v>Conexiones domiciliarias</v>
          </cell>
          <cell r="E313" t="str">
            <v>u</v>
          </cell>
        </row>
        <row r="314">
          <cell r="C314" t="str">
            <v>III-0028.0004</v>
          </cell>
          <cell r="D314" t="str">
            <v>Provisión,acarreo y colocación de caño recto de PVC RCP incluido piezas especiales , juntas, etc C PVC - RCP  Ø 160</v>
          </cell>
          <cell r="E314" t="str">
            <v>ml</v>
          </cell>
        </row>
        <row r="315">
          <cell r="C315" t="str">
            <v>III-0028.0005</v>
          </cell>
          <cell r="D315" t="str">
            <v>Excavacion</v>
          </cell>
          <cell r="E315" t="str">
            <v>m3</v>
          </cell>
        </row>
        <row r="316">
          <cell r="C316" t="str">
            <v>III-0028.0006</v>
          </cell>
          <cell r="D316" t="str">
            <v>cama de aciento</v>
          </cell>
          <cell r="E316" t="str">
            <v>m3</v>
          </cell>
        </row>
        <row r="317">
          <cell r="C317" t="str">
            <v>III-0028.0007</v>
          </cell>
          <cell r="D317" t="str">
            <v>paquete estructural</v>
          </cell>
          <cell r="E317" t="str">
            <v>m3</v>
          </cell>
        </row>
        <row r="318">
          <cell r="C318" t="str">
            <v>III-0028.0008</v>
          </cell>
          <cell r="D318" t="str">
            <v xml:space="preserve">relleno superior </v>
          </cell>
          <cell r="E318" t="str">
            <v>m3</v>
          </cell>
        </row>
        <row r="319">
          <cell r="C319" t="str">
            <v>III-0028.0009</v>
          </cell>
          <cell r="D319" t="str">
            <v>Provisión,acarreo y colocación de todos los materiales necesarios  para la ejecucion de Bocas de Registros incluido tapa de HF, etc B.R.  S/ calle</v>
          </cell>
          <cell r="E319" t="str">
            <v>u</v>
          </cell>
        </row>
        <row r="320">
          <cell r="C320" t="str">
            <v>III-0028.0010</v>
          </cell>
          <cell r="D320" t="str">
            <v>Provisión,acarreo y colocación de todos los materiales para la ejecucion de conexiones domiciliarias s/red nueva</v>
          </cell>
          <cell r="E320" t="str">
            <v>u</v>
          </cell>
        </row>
        <row r="321">
          <cell r="C321" t="str">
            <v>III-0028.0011</v>
          </cell>
          <cell r="D321" t="str">
            <v>Provisión,acarreo y colocación de todos los materiales para la ejecucion de conexiones domiciliarias s/red existente</v>
          </cell>
          <cell r="E321" t="str">
            <v>u</v>
          </cell>
        </row>
        <row r="325">
          <cell r="C325" t="str">
            <v>III-0029</v>
          </cell>
          <cell r="D325" t="str">
            <v>URBANIZACION</v>
          </cell>
        </row>
        <row r="326">
          <cell r="C326" t="str">
            <v>III-0029.0001</v>
          </cell>
          <cell r="D326" t="str">
            <v>Limpieza de terreno</v>
          </cell>
          <cell r="E326" t="str">
            <v>gl</v>
          </cell>
        </row>
        <row r="327">
          <cell r="C327" t="str">
            <v>III-0029.0002</v>
          </cell>
          <cell r="D327" t="str">
            <v>Excavación no clasificada</v>
          </cell>
          <cell r="E327" t="str">
            <v>m3</v>
          </cell>
        </row>
        <row r="328">
          <cell r="C328" t="str">
            <v>III-0029.0003</v>
          </cell>
          <cell r="D328" t="str">
            <v>Escarificado y compactación de la subrasante</v>
          </cell>
          <cell r="E328" t="str">
            <v>m2</v>
          </cell>
        </row>
        <row r="329">
          <cell r="C329" t="str">
            <v>III-0029.0004</v>
          </cell>
          <cell r="D329" t="str">
            <v>Construcción de Sub-base</v>
          </cell>
          <cell r="E329" t="str">
            <v>m3</v>
          </cell>
        </row>
        <row r="330">
          <cell r="C330" t="str">
            <v>III-0029.0005</v>
          </cell>
          <cell r="D330" t="str">
            <v>Construcción de Base</v>
          </cell>
          <cell r="E330" t="str">
            <v>m3</v>
          </cell>
        </row>
        <row r="331">
          <cell r="C331" t="str">
            <v>III-0029.0006</v>
          </cell>
          <cell r="D331" t="str">
            <v>Ejecución de cunetas</v>
          </cell>
          <cell r="E331" t="str">
            <v>ml</v>
          </cell>
        </row>
        <row r="332">
          <cell r="C332" t="str">
            <v>III-0029.0007</v>
          </cell>
          <cell r="D332" t="str">
            <v>Riego mendocino</v>
          </cell>
          <cell r="E332" t="str">
            <v>u</v>
          </cell>
        </row>
        <row r="333">
          <cell r="C333" t="str">
            <v>III-0029.0008</v>
          </cell>
          <cell r="D333" t="str">
            <v>Arbolado público</v>
          </cell>
          <cell r="E333" t="str">
            <v>u</v>
          </cell>
        </row>
        <row r="334">
          <cell r="C334" t="str">
            <v>III-0029.0009</v>
          </cell>
          <cell r="D334" t="str">
            <v>Ejecución de veredas</v>
          </cell>
          <cell r="E334" t="str">
            <v>m2</v>
          </cell>
        </row>
        <row r="335">
          <cell r="C335" t="str">
            <v>III-0029.0010</v>
          </cell>
          <cell r="D335" t="str">
            <v>Construcción de pasantes en calles Long. = 8 m</v>
          </cell>
          <cell r="E335" t="str">
            <v>u</v>
          </cell>
        </row>
        <row r="336">
          <cell r="C336" t="str">
            <v>III-0029.0011</v>
          </cell>
          <cell r="D336" t="str">
            <v>Colocación carteles indicadores</v>
          </cell>
          <cell r="E336" t="str">
            <v>u</v>
          </cell>
        </row>
        <row r="337">
          <cell r="C337" t="str">
            <v>III-0029.0012</v>
          </cell>
          <cell r="D337" t="str">
            <v>Construcción de pasarelas peatonales</v>
          </cell>
          <cell r="E337" t="str">
            <v>u</v>
          </cell>
        </row>
        <row r="338">
          <cell r="C338" t="str">
            <v>III-0029.0013</v>
          </cell>
          <cell r="D338" t="str">
            <v>Construccion de pedraplen</v>
          </cell>
          <cell r="E338" t="str">
            <v>m3</v>
          </cell>
        </row>
        <row r="339">
          <cell r="C339" t="str">
            <v>III-0029.0014</v>
          </cell>
          <cell r="D339" t="str">
            <v xml:space="preserve">Terraplen bajo viviendas y veredas </v>
          </cell>
          <cell r="E339" t="str">
            <v>m3</v>
          </cell>
        </row>
        <row r="340">
          <cell r="C340" t="str">
            <v>III-0029.0015</v>
          </cell>
          <cell r="D340" t="str">
            <v>Ejecución de cunetas impermeabilizadas</v>
          </cell>
          <cell r="E340" t="str">
            <v>m</v>
          </cell>
        </row>
        <row r="341">
          <cell r="C341" t="str">
            <v>III-0029.0016</v>
          </cell>
          <cell r="D341" t="str">
            <v>Construcción de pasantes vehiculares SJ320</v>
          </cell>
          <cell r="E341" t="str">
            <v>u</v>
          </cell>
        </row>
        <row r="342">
          <cell r="C342" t="str">
            <v>III-0029.0017</v>
          </cell>
          <cell r="D342" t="str">
            <v>Vertices de lotes</v>
          </cell>
          <cell r="E342" t="str">
            <v>u</v>
          </cell>
        </row>
        <row r="343">
          <cell r="C343" t="str">
            <v>III-0029.0018</v>
          </cell>
          <cell r="D343" t="str">
            <v>Taza de arbolado publico</v>
          </cell>
          <cell r="E343" t="str">
            <v>u</v>
          </cell>
        </row>
        <row r="344">
          <cell r="C344" t="str">
            <v>III-0029.0019</v>
          </cell>
          <cell r="D344" t="str">
            <v>Pasante vehicular sobre canal</v>
          </cell>
          <cell r="E344" t="str">
            <v>m</v>
          </cell>
        </row>
        <row r="345">
          <cell r="C345" t="str">
            <v>III-0029.0020</v>
          </cell>
          <cell r="D345" t="str">
            <v>Puente de acceso vehicular a lotes</v>
          </cell>
          <cell r="E345" t="str">
            <v>u</v>
          </cell>
        </row>
        <row r="346">
          <cell r="C346" t="str">
            <v>III-0029.0021</v>
          </cell>
          <cell r="D346" t="str">
            <v>Tatamiento de espacios verdes</v>
          </cell>
          <cell r="E346" t="str">
            <v>gl</v>
          </cell>
        </row>
        <row r="347">
          <cell r="C347" t="str">
            <v>III-0029.0022</v>
          </cell>
          <cell r="D347" t="str">
            <v xml:space="preserve">Puentes Peatonales </v>
          </cell>
          <cell r="E347" t="str">
            <v>u</v>
          </cell>
        </row>
        <row r="348">
          <cell r="C348" t="str">
            <v>III-0029.0023</v>
          </cell>
          <cell r="D348" t="str">
            <v>Pedraplen bajo vereda</v>
          </cell>
          <cell r="E348" t="str">
            <v>m3</v>
          </cell>
        </row>
        <row r="349">
          <cell r="C349" t="str">
            <v>III-0029.0024</v>
          </cell>
          <cell r="D349" t="str">
            <v>Pedraplenbajo vivienda</v>
          </cell>
          <cell r="E349" t="str">
            <v>m3</v>
          </cell>
        </row>
        <row r="350">
          <cell r="C350" t="str">
            <v>III-0029.0025</v>
          </cell>
          <cell r="D350" t="str">
            <v>Cordon Cuneta</v>
          </cell>
          <cell r="E350" t="str">
            <v>ml</v>
          </cell>
        </row>
        <row r="351">
          <cell r="C351" t="str">
            <v>III-0029.0026</v>
          </cell>
          <cell r="D351" t="str">
            <v>Terraplen bajo Vereda</v>
          </cell>
          <cell r="E351" t="str">
            <v>m3</v>
          </cell>
        </row>
        <row r="352">
          <cell r="C352" t="str">
            <v>III-0029.0027</v>
          </cell>
          <cell r="D352" t="str">
            <v>Terraplen bajo Vivienda</v>
          </cell>
          <cell r="E352" t="str">
            <v>m3</v>
          </cell>
        </row>
        <row r="353">
          <cell r="C353" t="str">
            <v>III-0029.0028</v>
          </cell>
        </row>
        <row r="354">
          <cell r="C354" t="str">
            <v>III-0029.0029</v>
          </cell>
          <cell r="D354" t="str">
            <v>Relleno en frentes de lotes</v>
          </cell>
          <cell r="E354" t="str">
            <v>m3</v>
          </cell>
        </row>
        <row r="357">
          <cell r="C357" t="str">
            <v>III-0030</v>
          </cell>
          <cell r="D357" t="str">
            <v>RED DE GAS NATURAL</v>
          </cell>
          <cell r="E357" t="str">
            <v>gl</v>
          </cell>
        </row>
        <row r="358">
          <cell r="C358" t="str">
            <v>III-0030.0001</v>
          </cell>
          <cell r="D358" t="str">
            <v xml:space="preserve">Cañerías de 63 mm </v>
          </cell>
          <cell r="E358" t="str">
            <v>m</v>
          </cell>
        </row>
        <row r="359">
          <cell r="C359" t="str">
            <v>III-0030.0002</v>
          </cell>
          <cell r="D359" t="str">
            <v>Cañerías de 50 mm</v>
          </cell>
          <cell r="E359" t="str">
            <v>m</v>
          </cell>
        </row>
        <row r="360">
          <cell r="C360" t="str">
            <v>III-0030.0003</v>
          </cell>
          <cell r="D360" t="str">
            <v>Conexiones domiciliarias de polietileno</v>
          </cell>
          <cell r="E360" t="str">
            <v>u</v>
          </cell>
        </row>
        <row r="361">
          <cell r="C361" t="str">
            <v>III-0030.0004</v>
          </cell>
          <cell r="D361" t="str">
            <v xml:space="preserve">Cañerías de 90 mm </v>
          </cell>
          <cell r="E361" t="str">
            <v>m</v>
          </cell>
        </row>
        <row r="366">
          <cell r="C366" t="str">
            <v>III-0031</v>
          </cell>
          <cell r="D366" t="str">
            <v>LIMPIEZA DE DREN EXISTENTE</v>
          </cell>
        </row>
        <row r="367">
          <cell r="C367" t="str">
            <v>III-0031.0001</v>
          </cell>
          <cell r="D367" t="str">
            <v>Limpieza de dren existente</v>
          </cell>
          <cell r="E367" t="str">
            <v>m</v>
          </cell>
        </row>
        <row r="368">
          <cell r="C368" t="str">
            <v>III-0031.0002</v>
          </cell>
          <cell r="D368" t="str">
            <v>Construcción de pasante de hormigon Long. = 20 m</v>
          </cell>
          <cell r="E368" t="str">
            <v>u</v>
          </cell>
        </row>
        <row r="369">
          <cell r="C369" t="str">
            <v>III-0031.0003</v>
          </cell>
          <cell r="D369" t="str">
            <v>Proteccion alambrado olimpico</v>
          </cell>
          <cell r="E369" t="str">
            <v>ml</v>
          </cell>
        </row>
        <row r="371">
          <cell r="C371" t="str">
            <v>III-0032</v>
          </cell>
          <cell r="D371" t="str">
            <v>NEXO RED DE AGUA POTABLE</v>
          </cell>
        </row>
        <row r="372">
          <cell r="C372" t="str">
            <v>III-0032.0001</v>
          </cell>
          <cell r="D372" t="str">
            <v>Balizado y vigilancia continua. Control de tránsito</v>
          </cell>
          <cell r="E372" t="str">
            <v>ml</v>
          </cell>
        </row>
        <row r="373">
          <cell r="C373" t="str">
            <v>III-0032.0002</v>
          </cell>
          <cell r="D373" t="str">
            <v>Aserrado de pavimento</v>
          </cell>
          <cell r="E373" t="str">
            <v>ml</v>
          </cell>
        </row>
        <row r="374">
          <cell r="C374" t="str">
            <v>III-0032.0003</v>
          </cell>
          <cell r="D374" t="str">
            <v>Cañería de PVC - K10 - diámetro 200 mm</v>
          </cell>
          <cell r="E374" t="str">
            <v>ml</v>
          </cell>
        </row>
        <row r="375">
          <cell r="C375" t="str">
            <v>III-0032.0004</v>
          </cell>
          <cell r="D375" t="str">
            <v>Cañería de PVC - K10 - diámetro 160 mm</v>
          </cell>
          <cell r="E375" t="str">
            <v>ml</v>
          </cell>
        </row>
        <row r="376">
          <cell r="C376" t="str">
            <v>III-0032.0005</v>
          </cell>
          <cell r="D376" t="str">
            <v>V.E. - diámetro 200 mm</v>
          </cell>
          <cell r="E376" t="str">
            <v>u</v>
          </cell>
        </row>
        <row r="377">
          <cell r="C377" t="str">
            <v>III-0032.0006</v>
          </cell>
          <cell r="D377" t="str">
            <v>V.E. - diámetro 150 mm</v>
          </cell>
          <cell r="E377" t="str">
            <v>u</v>
          </cell>
        </row>
        <row r="378">
          <cell r="C378" t="str">
            <v>III-0032.0007</v>
          </cell>
          <cell r="D378" t="str">
            <v>Hidrantes a bola completos</v>
          </cell>
          <cell r="E378" t="str">
            <v>u</v>
          </cell>
        </row>
        <row r="379">
          <cell r="C379" t="str">
            <v>III-0032.0008</v>
          </cell>
          <cell r="D379" t="str">
            <v>Reparación de calzada</v>
          </cell>
          <cell r="E379" t="str">
            <v>ml</v>
          </cell>
        </row>
        <row r="388">
          <cell r="C388" t="str">
            <v>III-0033</v>
          </cell>
          <cell r="D388" t="str">
            <v>PLANTA DE TRATAMIENTO DE LÍQUIDOS CLOACALES</v>
          </cell>
        </row>
        <row r="389">
          <cell r="C389" t="str">
            <v>III-0033.0001</v>
          </cell>
          <cell r="D389" t="str">
            <v>Provisión de planta de tratamiento de líquidos cloacales</v>
          </cell>
          <cell r="E389" t="str">
            <v>u</v>
          </cell>
        </row>
        <row r="390">
          <cell r="C390" t="str">
            <v>III-0033.0002</v>
          </cell>
          <cell r="D390" t="str">
            <v>Cañería de descarga de efluentes</v>
          </cell>
          <cell r="E390" t="str">
            <v>ml</v>
          </cell>
        </row>
        <row r="392">
          <cell r="C392" t="str">
            <v>III-0034</v>
          </cell>
          <cell r="D392" t="str">
            <v>ESTABILIZACION DE TERRENOS</v>
          </cell>
        </row>
        <row r="393">
          <cell r="C393" t="str">
            <v>III-0034.0001</v>
          </cell>
          <cell r="D393" t="str">
            <v>Estabilización de terrenos con material granular</v>
          </cell>
          <cell r="E393" t="str">
            <v>m3</v>
          </cell>
        </row>
        <row r="395">
          <cell r="C395" t="str">
            <v>III-0035</v>
          </cell>
          <cell r="D395" t="str">
            <v>RED DE DRENAJE SUBTERRANEO</v>
          </cell>
        </row>
        <row r="396">
          <cell r="C396" t="str">
            <v>III-0035.0001</v>
          </cell>
          <cell r="D396" t="str">
            <v>Cañería ranurada - diámetro 160 mm</v>
          </cell>
          <cell r="E396" t="str">
            <v>ml</v>
          </cell>
        </row>
        <row r="398">
          <cell r="C398" t="str">
            <v>III-0036</v>
          </cell>
          <cell r="D398" t="str">
            <v>NEXO RED DE GAS NATURAL</v>
          </cell>
        </row>
        <row r="399">
          <cell r="C399" t="str">
            <v>III-0036.0001</v>
          </cell>
          <cell r="D399" t="str">
            <v>Cañería - diámetro 90 mm</v>
          </cell>
          <cell r="E399" t="str">
            <v>ml</v>
          </cell>
        </row>
        <row r="400">
          <cell r="C400" t="str">
            <v>III-0036.0002</v>
          </cell>
          <cell r="D400" t="str">
            <v>Tee EF Ø 90 c/bypass</v>
          </cell>
          <cell r="E400" t="str">
            <v>gl</v>
          </cell>
        </row>
        <row r="402">
          <cell r="C402" t="str">
            <v>III-0037</v>
          </cell>
          <cell r="D402" t="str">
            <v>DOCUMENTACION FINAL DE OBRA</v>
          </cell>
        </row>
        <row r="403">
          <cell r="C403" t="str">
            <v>III-0037.0001</v>
          </cell>
          <cell r="D403" t="str">
            <v>Documentación final de obra</v>
          </cell>
          <cell r="E403" t="str">
            <v>gl</v>
          </cell>
        </row>
      </sheetData>
      <sheetData sheetId="13"/>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
    <pageSetUpPr fitToPage="1"/>
  </sheetPr>
  <dimension ref="A1:I20"/>
  <sheetViews>
    <sheetView showGridLines="0" showZeros="0" tabSelected="1" zoomScale="110" zoomScaleNormal="110" zoomScaleSheetLayoutView="90" workbookViewId="0">
      <selection activeCell="C9" sqref="C9"/>
    </sheetView>
  </sheetViews>
  <sheetFormatPr baseColWidth="10" defaultColWidth="11.42578125" defaultRowHeight="12.75"/>
  <cols>
    <col min="1" max="1" width="35.7109375" style="84" customWidth="1"/>
    <col min="2" max="2" width="11.7109375" style="84" customWidth="1"/>
    <col min="3" max="3" width="70.7109375" style="84" customWidth="1"/>
    <col min="4" max="4" width="9.7109375" style="84" customWidth="1"/>
    <col min="5" max="5" width="14.7109375" style="84" customWidth="1"/>
    <col min="6" max="6" width="19.140625" style="84" customWidth="1"/>
    <col min="7" max="7" width="40.7109375" style="84" customWidth="1"/>
    <col min="8" max="8" width="14.7109375" style="84" customWidth="1"/>
    <col min="9" max="16384" width="11.42578125" style="84"/>
  </cols>
  <sheetData>
    <row r="1" spans="1:9">
      <c r="A1" s="563" t="s">
        <v>1147</v>
      </c>
      <c r="B1" s="564"/>
      <c r="C1" s="564"/>
      <c r="D1" s="564"/>
      <c r="E1" s="565"/>
    </row>
    <row r="2" spans="1:9" s="90" customFormat="1" ht="20.100000000000001" customHeight="1">
      <c r="A2" s="83" t="s">
        <v>11</v>
      </c>
      <c r="C2" s="487" t="s">
        <v>1157</v>
      </c>
      <c r="D2" s="83"/>
      <c r="E2" s="83"/>
    </row>
    <row r="3" spans="1:9" s="92" customFormat="1" ht="20.100000000000001" customHeight="1">
      <c r="A3" s="91" t="s">
        <v>12</v>
      </c>
      <c r="C3" s="487" t="s">
        <v>1390</v>
      </c>
      <c r="D3" s="93"/>
      <c r="E3" s="93"/>
    </row>
    <row r="4" spans="1:9" s="92" customFormat="1" ht="20.100000000000001" customHeight="1">
      <c r="A4" s="91" t="s">
        <v>20</v>
      </c>
      <c r="C4" s="327" t="s">
        <v>1391</v>
      </c>
      <c r="D4" s="93"/>
      <c r="E4" s="93"/>
    </row>
    <row r="5" spans="1:9" s="92" customFormat="1" ht="20.100000000000001" customHeight="1">
      <c r="A5" s="91" t="s">
        <v>19</v>
      </c>
      <c r="C5" s="549" t="s">
        <v>1230</v>
      </c>
    </row>
    <row r="6" spans="1:9" s="92" customFormat="1" ht="20.100000000000001" customHeight="1">
      <c r="A6" s="91" t="s">
        <v>40</v>
      </c>
      <c r="C6" s="550" t="s">
        <v>1388</v>
      </c>
    </row>
    <row r="7" spans="1:9" s="92" customFormat="1" ht="20.100000000000001" customHeight="1">
      <c r="A7" s="91" t="s">
        <v>22</v>
      </c>
      <c r="C7" s="328">
        <v>29189620.009999998</v>
      </c>
    </row>
    <row r="8" spans="1:9" s="92" customFormat="1" ht="20.100000000000001" customHeight="1">
      <c r="A8" s="91" t="s">
        <v>1127</v>
      </c>
      <c r="C8" s="552">
        <v>0.1</v>
      </c>
    </row>
    <row r="9" spans="1:9" s="92" customFormat="1" ht="20.100000000000001" customHeight="1">
      <c r="A9" s="91" t="s">
        <v>1125</v>
      </c>
      <c r="C9" s="631">
        <v>43222</v>
      </c>
    </row>
    <row r="10" spans="1:9" s="92" customFormat="1" ht="20.100000000000001" customHeight="1">
      <c r="A10" s="91" t="s">
        <v>21</v>
      </c>
      <c r="C10" s="551">
        <v>240</v>
      </c>
    </row>
    <row r="11" spans="1:9" s="92" customFormat="1" ht="20.100000000000001" customHeight="1">
      <c r="A11" s="91"/>
      <c r="C11" s="94"/>
    </row>
    <row r="12" spans="1:9">
      <c r="A12" s="563" t="s">
        <v>1148</v>
      </c>
      <c r="B12" s="564"/>
      <c r="C12" s="564"/>
      <c r="D12" s="564"/>
      <c r="E12" s="565"/>
    </row>
    <row r="13" spans="1:9" s="92" customFormat="1" ht="20.100000000000001" customHeight="1">
      <c r="A13" s="91" t="s">
        <v>13</v>
      </c>
      <c r="C13" s="329"/>
    </row>
    <row r="14" spans="1:9" ht="20.100000000000001" customHeight="1">
      <c r="A14" s="91" t="s">
        <v>1144</v>
      </c>
      <c r="B14" s="433"/>
      <c r="C14" s="552" t="e">
        <f>+ROUND(GG_Pesos/(RGP!H51+RGP!J51),4)</f>
        <v>#DIV/0!</v>
      </c>
      <c r="D14" s="82"/>
      <c r="I14" s="95"/>
    </row>
    <row r="15" spans="1:9" ht="20.100000000000001" customHeight="1">
      <c r="A15" s="91" t="s">
        <v>1143</v>
      </c>
      <c r="B15" s="433"/>
      <c r="C15" s="553"/>
      <c r="D15" s="82"/>
      <c r="I15" s="95"/>
    </row>
    <row r="16" spans="1:9" ht="20.100000000000001" customHeight="1">
      <c r="A16" s="91" t="s">
        <v>1142</v>
      </c>
      <c r="B16" s="433"/>
      <c r="C16" s="552">
        <v>2.4E-2</v>
      </c>
      <c r="D16" s="82"/>
      <c r="I16" s="95"/>
    </row>
    <row r="17" spans="1:9" ht="20.100000000000001" customHeight="1">
      <c r="A17" s="91" t="s">
        <v>1167</v>
      </c>
      <c r="B17" s="433"/>
      <c r="C17" s="552">
        <v>0.105</v>
      </c>
      <c r="D17" s="82"/>
      <c r="I17" s="95"/>
    </row>
    <row r="18" spans="1:9" ht="20.100000000000001" customHeight="1">
      <c r="A18" s="91" t="s">
        <v>1168</v>
      </c>
      <c r="B18" s="433"/>
      <c r="C18" s="552">
        <v>0.21</v>
      </c>
      <c r="D18" s="82"/>
      <c r="I18" s="95"/>
    </row>
    <row r="19" spans="1:9" ht="20.100000000000001" customHeight="1">
      <c r="A19" s="91" t="s">
        <v>1169</v>
      </c>
      <c r="C19" s="554" t="e">
        <f>+CyP!G71/CyP!G62</f>
        <v>#DIV/0!</v>
      </c>
    </row>
    <row r="20" spans="1:9" ht="20.100000000000001" customHeight="1">
      <c r="A20" s="91" t="s">
        <v>1170</v>
      </c>
      <c r="C20" s="554" t="e">
        <f>+CyP!G114/CyP!G105</f>
        <v>#DIV/0!</v>
      </c>
    </row>
  </sheetData>
  <sheetProtection password="F171" sheet="1" objects="1" scenarios="1" formatCells="0"/>
  <mergeCells count="2">
    <mergeCell ref="A1:E1"/>
    <mergeCell ref="A12:E12"/>
  </mergeCells>
  <conditionalFormatting sqref="B14:B17 D14:D17">
    <cfRule type="expression" dxfId="124" priority="27" stopIfTrue="1">
      <formula>#REF!=1</formula>
    </cfRule>
  </conditionalFormatting>
  <conditionalFormatting sqref="B15:B16">
    <cfRule type="expression" dxfId="123" priority="34" stopIfTrue="1">
      <formula>#REF!=1</formula>
    </cfRule>
  </conditionalFormatting>
  <conditionalFormatting sqref="B14:B17 D14:D17">
    <cfRule type="expression" dxfId="122" priority="35" stopIfTrue="1">
      <formula>#REF!=1</formula>
    </cfRule>
  </conditionalFormatting>
  <conditionalFormatting sqref="B17">
    <cfRule type="expression" dxfId="121" priority="25" stopIfTrue="1">
      <formula>#REF!=1</formula>
    </cfRule>
  </conditionalFormatting>
  <conditionalFormatting sqref="B15:B16">
    <cfRule type="expression" dxfId="120" priority="20" stopIfTrue="1">
      <formula>#REF!=1</formula>
    </cfRule>
  </conditionalFormatting>
  <conditionalFormatting sqref="B14 B17">
    <cfRule type="expression" dxfId="119" priority="16" stopIfTrue="1">
      <formula>#REF!=1</formula>
    </cfRule>
  </conditionalFormatting>
  <conditionalFormatting sqref="B14">
    <cfRule type="expression" dxfId="118" priority="15" stopIfTrue="1">
      <formula>#REF!=1</formula>
    </cfRule>
  </conditionalFormatting>
  <conditionalFormatting sqref="B18 D18">
    <cfRule type="expression" dxfId="117" priority="3" stopIfTrue="1">
      <formula>#REF!=1</formula>
    </cfRule>
  </conditionalFormatting>
  <conditionalFormatting sqref="B18 D18">
    <cfRule type="expression" dxfId="116" priority="4" stopIfTrue="1">
      <formula>#REF!=1</formula>
    </cfRule>
  </conditionalFormatting>
  <conditionalFormatting sqref="B18">
    <cfRule type="expression" dxfId="115" priority="2" stopIfTrue="1">
      <formula>#REF!=1</formula>
    </cfRule>
  </conditionalFormatting>
  <conditionalFormatting sqref="B18">
    <cfRule type="expression" dxfId="114" priority="1" stopIfTrue="1">
      <formula>#REF!=1</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HF r:id="rId2"/>
</worksheet>
</file>

<file path=xl/worksheets/sheet10.xml><?xml version="1.0" encoding="utf-8"?>
<worksheet xmlns="http://schemas.openxmlformats.org/spreadsheetml/2006/main" xmlns:r="http://schemas.openxmlformats.org/officeDocument/2006/relationships">
  <dimension ref="A1:G271"/>
  <sheetViews>
    <sheetView showGridLines="0" showZeros="0" view="pageBreakPreview" zoomScale="90" zoomScaleNormal="120" zoomScaleSheetLayoutView="90" workbookViewId="0">
      <selection activeCell="H23" sqref="H23"/>
    </sheetView>
  </sheetViews>
  <sheetFormatPr baseColWidth="10" defaultColWidth="11.42578125" defaultRowHeight="15" customHeight="1"/>
  <cols>
    <col min="1" max="1" width="40.7109375" style="240" customWidth="1"/>
    <col min="2" max="2" width="10.7109375" style="240" customWidth="1"/>
    <col min="3" max="3" width="15.7109375" style="240" customWidth="1"/>
    <col min="4" max="4" width="18.28515625" style="525" bestFit="1" customWidth="1"/>
    <col min="5" max="5" width="62.5703125" style="430" customWidth="1"/>
    <col min="6" max="6" width="13.28515625" style="114" customWidth="1"/>
    <col min="7" max="7" width="14" style="441" customWidth="1"/>
    <col min="8" max="16384" width="11.42578125" style="114"/>
  </cols>
  <sheetData>
    <row r="1" spans="1:7" s="425" customFormat="1" ht="15" customHeight="1">
      <c r="A1" s="534" t="s">
        <v>1139</v>
      </c>
      <c r="B1" s="439"/>
      <c r="C1" s="437"/>
      <c r="D1" s="535"/>
      <c r="F1" s="437"/>
      <c r="G1" s="438"/>
    </row>
    <row r="2" spans="1:7" s="425" customFormat="1" ht="15" customHeight="1">
      <c r="A2" s="437"/>
      <c r="B2" s="439"/>
      <c r="C2" s="437"/>
      <c r="D2" s="535"/>
      <c r="F2" s="437"/>
      <c r="G2" s="438"/>
    </row>
    <row r="3" spans="1:7" s="436" customFormat="1" ht="15" customHeight="1">
      <c r="A3" s="426" t="s">
        <v>1149</v>
      </c>
      <c r="B3" s="426" t="s">
        <v>1180</v>
      </c>
      <c r="C3" s="426" t="s">
        <v>1138</v>
      </c>
      <c r="D3" s="426" t="s">
        <v>1136</v>
      </c>
      <c r="E3" s="426" t="s">
        <v>1137</v>
      </c>
      <c r="F3" s="439"/>
      <c r="G3" s="440"/>
    </row>
    <row r="4" spans="1:7" s="436" customFormat="1" ht="15" customHeight="1">
      <c r="A4" s="536" t="s">
        <v>1177</v>
      </c>
      <c r="B4" s="431"/>
      <c r="C4" s="431"/>
      <c r="D4" s="254"/>
      <c r="E4" s="427"/>
      <c r="F4" s="439"/>
      <c r="G4" s="440"/>
    </row>
    <row r="5" spans="1:7" ht="15" customHeight="1">
      <c r="A5" s="499"/>
      <c r="B5" s="500"/>
      <c r="C5" s="501"/>
      <c r="D5" s="502"/>
      <c r="E5" s="428" t="str">
        <f>+IF(A5="","",VLOOKUP(D5,Indices!$A:$F,5,FALSE))</f>
        <v/>
      </c>
    </row>
    <row r="6" spans="1:7" ht="15" customHeight="1">
      <c r="A6" s="499"/>
      <c r="B6" s="500"/>
      <c r="C6" s="501"/>
      <c r="D6" s="502"/>
      <c r="E6" s="428" t="str">
        <f>+IF(A6="","",VLOOKUP(D6,Indices!$A:$F,5,FALSE))</f>
        <v/>
      </c>
    </row>
    <row r="7" spans="1:7" ht="15" customHeight="1">
      <c r="A7" s="499"/>
      <c r="B7" s="500"/>
      <c r="C7" s="501"/>
      <c r="D7" s="502"/>
      <c r="E7" s="428" t="str">
        <f>+IF(A7="","",VLOOKUP(D7,Indices!$A:$F,5,FALSE))</f>
        <v/>
      </c>
    </row>
    <row r="8" spans="1:7" ht="15" customHeight="1">
      <c r="A8" s="499"/>
      <c r="B8" s="500"/>
      <c r="C8" s="501"/>
      <c r="D8" s="502"/>
      <c r="E8" s="428" t="str">
        <f>+IF(A8="","",VLOOKUP(D8,Indices!$A:$F,5,FALSE))</f>
        <v/>
      </c>
    </row>
    <row r="9" spans="1:7" ht="15" customHeight="1">
      <c r="A9" s="499"/>
      <c r="B9" s="500"/>
      <c r="C9" s="501"/>
      <c r="D9" s="502"/>
      <c r="E9" s="428" t="str">
        <f>+IF(A9="","",VLOOKUP(D9,Indices!$A:$F,5,FALSE))</f>
        <v/>
      </c>
    </row>
    <row r="10" spans="1:7" ht="15" customHeight="1">
      <c r="A10" s="499"/>
      <c r="B10" s="500"/>
      <c r="C10" s="501"/>
      <c r="D10" s="502"/>
      <c r="E10" s="428" t="str">
        <f>+IF(A10="","",VLOOKUP(D10,Indices!$A:$F,5,FALSE))</f>
        <v/>
      </c>
    </row>
    <row r="11" spans="1:7" ht="15" customHeight="1">
      <c r="A11" s="499"/>
      <c r="B11" s="500"/>
      <c r="C11" s="501"/>
      <c r="D11" s="502"/>
      <c r="E11" s="428" t="str">
        <f>+IF(A11="","",VLOOKUP(D11,Indices!$A:$F,5,FALSE))</f>
        <v/>
      </c>
    </row>
    <row r="12" spans="1:7" ht="15" customHeight="1">
      <c r="A12" s="499"/>
      <c r="B12" s="500"/>
      <c r="C12" s="501"/>
      <c r="D12" s="502"/>
      <c r="E12" s="428" t="str">
        <f>+IF(A12="","",VLOOKUP(D12,Indices!$A:$F,5,FALSE))</f>
        <v/>
      </c>
    </row>
    <row r="13" spans="1:7" s="436" customFormat="1" ht="15" customHeight="1">
      <c r="A13" s="499"/>
      <c r="B13" s="500"/>
      <c r="C13" s="501"/>
      <c r="D13" s="502"/>
      <c r="E13" s="428" t="str">
        <f>+IF(A13="","",VLOOKUP(D13,Indices!$A:$F,5,FALSE))</f>
        <v/>
      </c>
      <c r="F13" s="439"/>
      <c r="G13" s="440"/>
    </row>
    <row r="14" spans="1:7" s="436" customFormat="1" ht="15" customHeight="1">
      <c r="A14" s="499"/>
      <c r="B14" s="500"/>
      <c r="C14" s="501"/>
      <c r="D14" s="502"/>
      <c r="E14" s="428" t="str">
        <f>+IF(A14="","",VLOOKUP(D14,Indices!$A:$F,5,FALSE))</f>
        <v/>
      </c>
      <c r="F14" s="439"/>
      <c r="G14" s="440"/>
    </row>
    <row r="15" spans="1:7" s="436" customFormat="1" ht="15" customHeight="1">
      <c r="A15" s="499"/>
      <c r="B15" s="500"/>
      <c r="C15" s="501"/>
      <c r="D15" s="502"/>
      <c r="E15" s="428" t="str">
        <f>+IF(A15="","",VLOOKUP(D15,Indices!$A:$F,5,FALSE))</f>
        <v/>
      </c>
      <c r="F15" s="439"/>
      <c r="G15" s="440"/>
    </row>
    <row r="16" spans="1:7" s="436" customFormat="1" ht="15" customHeight="1">
      <c r="A16" s="499"/>
      <c r="B16" s="500"/>
      <c r="C16" s="501"/>
      <c r="D16" s="502"/>
      <c r="E16" s="428" t="str">
        <f>+IF(A16="","",VLOOKUP(D16,Indices!$A:$F,5,FALSE))</f>
        <v/>
      </c>
      <c r="F16" s="439"/>
      <c r="G16" s="440"/>
    </row>
    <row r="17" spans="1:7" s="436" customFormat="1" ht="15" customHeight="1">
      <c r="A17" s="499"/>
      <c r="B17" s="500"/>
      <c r="C17" s="501"/>
      <c r="D17" s="502"/>
      <c r="E17" s="428" t="str">
        <f>+IF(A17="","",VLOOKUP(D17,Indices!$A:$F,5,FALSE))</f>
        <v/>
      </c>
      <c r="F17" s="439"/>
      <c r="G17" s="440"/>
    </row>
    <row r="18" spans="1:7" s="436" customFormat="1" ht="15" customHeight="1">
      <c r="A18" s="499"/>
      <c r="B18" s="500"/>
      <c r="C18" s="501"/>
      <c r="D18" s="502"/>
      <c r="E18" s="428" t="str">
        <f>+IF(A18="","",VLOOKUP(D18,Indices!$A:$F,5,FALSE))</f>
        <v/>
      </c>
      <c r="F18" s="439"/>
      <c r="G18" s="440"/>
    </row>
    <row r="19" spans="1:7" s="436" customFormat="1" ht="15" customHeight="1">
      <c r="A19" s="499"/>
      <c r="B19" s="500"/>
      <c r="C19" s="501"/>
      <c r="D19" s="502"/>
      <c r="E19" s="428" t="str">
        <f>+IF(A19="","",VLOOKUP(D19,Indices!$A:$F,5,FALSE))</f>
        <v/>
      </c>
      <c r="F19" s="439"/>
      <c r="G19" s="440"/>
    </row>
    <row r="20" spans="1:7" s="436" customFormat="1" ht="15" customHeight="1">
      <c r="A20" s="254"/>
      <c r="B20" s="431"/>
      <c r="C20" s="431"/>
      <c r="D20" s="254"/>
      <c r="E20" s="427"/>
      <c r="F20" s="431"/>
      <c r="G20" s="442"/>
    </row>
    <row r="21" spans="1:7" s="436" customFormat="1" ht="15" customHeight="1">
      <c r="A21" s="536" t="s">
        <v>1178</v>
      </c>
      <c r="B21" s="431"/>
      <c r="C21" s="431"/>
      <c r="D21" s="254"/>
      <c r="E21" s="427"/>
      <c r="F21" s="431"/>
      <c r="G21" s="442"/>
    </row>
    <row r="22" spans="1:7" ht="15" customHeight="1">
      <c r="A22" s="233"/>
      <c r="B22" s="498"/>
      <c r="C22" s="503"/>
      <c r="D22" s="233"/>
      <c r="E22" s="428" t="str">
        <f>+IF(A22="","",VLOOKUP(D22,Indices!$A:$F,5,FALSE))</f>
        <v/>
      </c>
      <c r="F22" s="443"/>
      <c r="G22" s="443"/>
    </row>
    <row r="23" spans="1:7" ht="15" customHeight="1">
      <c r="A23" s="233"/>
      <c r="B23" s="498"/>
      <c r="C23" s="503"/>
      <c r="D23" s="233"/>
      <c r="E23" s="428" t="str">
        <f>+IF(A23="","",VLOOKUP(D23,Indices!$A:$F,5,FALSE))</f>
        <v/>
      </c>
      <c r="F23" s="121"/>
    </row>
    <row r="24" spans="1:7" ht="15" customHeight="1">
      <c r="A24" s="233"/>
      <c r="B24" s="498"/>
      <c r="C24" s="503"/>
      <c r="D24" s="233"/>
      <c r="E24" s="428" t="str">
        <f>+IF(A24="","",VLOOKUP(D24,Indices!$A:$F,5,FALSE))</f>
        <v/>
      </c>
      <c r="F24" s="121"/>
    </row>
    <row r="25" spans="1:7" ht="15" customHeight="1">
      <c r="A25" s="233"/>
      <c r="B25" s="498"/>
      <c r="C25" s="503"/>
      <c r="D25" s="233"/>
      <c r="E25" s="428" t="str">
        <f>+IF(A25="","",VLOOKUP(D25,Indices!$A:$F,5,FALSE))</f>
        <v/>
      </c>
      <c r="F25" s="121"/>
    </row>
    <row r="26" spans="1:7" ht="15" customHeight="1">
      <c r="A26" s="233"/>
      <c r="B26" s="498"/>
      <c r="C26" s="503"/>
      <c r="D26" s="233"/>
      <c r="E26" s="428" t="str">
        <f>+IF(A26="","",VLOOKUP(D26,Indices!$A:$F,5,FALSE))</f>
        <v/>
      </c>
      <c r="F26" s="120"/>
    </row>
    <row r="27" spans="1:7" ht="15" customHeight="1">
      <c r="A27" s="233"/>
      <c r="B27" s="498"/>
      <c r="C27" s="503"/>
      <c r="D27" s="233"/>
      <c r="E27" s="428" t="str">
        <f>+IF(A27="","",VLOOKUP(D27,Indices!$A:$F,5,FALSE))</f>
        <v/>
      </c>
      <c r="F27" s="121"/>
    </row>
    <row r="28" spans="1:7" s="436" customFormat="1" ht="15" customHeight="1">
      <c r="A28" s="233"/>
      <c r="B28" s="498"/>
      <c r="C28" s="503"/>
      <c r="D28" s="233"/>
      <c r="E28" s="428" t="str">
        <f>+IF(A28="","",VLOOKUP(D28,Indices!$A:$F,5,FALSE))</f>
        <v/>
      </c>
      <c r="F28" s="121"/>
      <c r="G28" s="441"/>
    </row>
    <row r="29" spans="1:7" s="436" customFormat="1" ht="15" customHeight="1">
      <c r="A29" s="233"/>
      <c r="B29" s="498"/>
      <c r="C29" s="503"/>
      <c r="D29" s="233"/>
      <c r="E29" s="428" t="str">
        <f>+IF(A29="","",VLOOKUP(D29,Indices!$A:$F,5,FALSE))</f>
        <v/>
      </c>
      <c r="F29" s="121"/>
      <c r="G29" s="441"/>
    </row>
    <row r="30" spans="1:7" s="436" customFormat="1" ht="15" customHeight="1">
      <c r="A30" s="233"/>
      <c r="B30" s="498"/>
      <c r="C30" s="503"/>
      <c r="D30" s="233"/>
      <c r="E30" s="428" t="str">
        <f>+IF(A30="","",VLOOKUP(D30,Indices!$A:$F,5,FALSE))</f>
        <v/>
      </c>
      <c r="F30" s="121"/>
      <c r="G30" s="441"/>
    </row>
    <row r="31" spans="1:7" s="436" customFormat="1" ht="15" customHeight="1">
      <c r="A31" s="233"/>
      <c r="B31" s="498"/>
      <c r="C31" s="503"/>
      <c r="D31" s="233"/>
      <c r="E31" s="428" t="str">
        <f>+IF(A31="","",VLOOKUP(D31,Indices!$A:$F,5,FALSE))</f>
        <v/>
      </c>
      <c r="F31" s="121"/>
      <c r="G31" s="441"/>
    </row>
    <row r="32" spans="1:7" s="436" customFormat="1" ht="15" customHeight="1">
      <c r="A32" s="233"/>
      <c r="B32" s="498"/>
      <c r="C32" s="503"/>
      <c r="D32" s="233"/>
      <c r="E32" s="428" t="str">
        <f>+IF(A32="","",VLOOKUP(D32,Indices!$A:$F,5,FALSE))</f>
        <v/>
      </c>
      <c r="F32" s="121"/>
      <c r="G32" s="441"/>
    </row>
    <row r="33" spans="1:7" s="436" customFormat="1" ht="15" customHeight="1">
      <c r="A33" s="233"/>
      <c r="B33" s="498"/>
      <c r="C33" s="503"/>
      <c r="D33" s="233"/>
      <c r="E33" s="428" t="str">
        <f>+IF(A33="","",VLOOKUP(D33,Indices!$A:$F,5,FALSE))</f>
        <v/>
      </c>
      <c r="F33" s="121"/>
      <c r="G33" s="441"/>
    </row>
    <row r="34" spans="1:7" s="436" customFormat="1" ht="15" customHeight="1">
      <c r="A34" s="233"/>
      <c r="B34" s="498"/>
      <c r="C34" s="503"/>
      <c r="D34" s="233"/>
      <c r="E34" s="428" t="str">
        <f>+IF(A34="","",VLOOKUP(D34,Indices!$A:$F,5,FALSE))</f>
        <v/>
      </c>
      <c r="F34" s="121"/>
      <c r="G34" s="441"/>
    </row>
    <row r="35" spans="1:7" s="436" customFormat="1" ht="15" customHeight="1">
      <c r="A35" s="233"/>
      <c r="B35" s="498"/>
      <c r="C35" s="503"/>
      <c r="D35" s="233"/>
      <c r="E35" s="428" t="str">
        <f>+IF(A35="","",VLOOKUP(D35,Indices!$A:$F,5,FALSE))</f>
        <v/>
      </c>
      <c r="F35" s="121"/>
      <c r="G35" s="441"/>
    </row>
    <row r="36" spans="1:7" s="436" customFormat="1" ht="15" customHeight="1">
      <c r="A36" s="233"/>
      <c r="B36" s="498"/>
      <c r="C36" s="503"/>
      <c r="D36" s="233"/>
      <c r="E36" s="428" t="str">
        <f>+IF(A36="","",VLOOKUP(D36,Indices!$A:$F,5,FALSE))</f>
        <v/>
      </c>
      <c r="F36" s="121"/>
      <c r="G36" s="441"/>
    </row>
    <row r="37" spans="1:7" s="436" customFormat="1" ht="15" customHeight="1">
      <c r="A37" s="233"/>
      <c r="B37" s="498"/>
      <c r="C37" s="503"/>
      <c r="D37" s="233"/>
      <c r="E37" s="428" t="str">
        <f>+IF(A37="","",VLOOKUP(D37,Indices!$A:$F,5,FALSE))</f>
        <v/>
      </c>
      <c r="F37" s="121"/>
      <c r="G37" s="441"/>
    </row>
    <row r="38" spans="1:7" s="436" customFormat="1" ht="15" customHeight="1">
      <c r="A38" s="233"/>
      <c r="B38" s="498"/>
      <c r="C38" s="503"/>
      <c r="D38" s="233"/>
      <c r="E38" s="428" t="str">
        <f>+IF(A38="","",VLOOKUP(D38,Indices!$A:$F,5,FALSE))</f>
        <v/>
      </c>
      <c r="F38" s="121"/>
      <c r="G38" s="441"/>
    </row>
    <row r="39" spans="1:7" s="436" customFormat="1" ht="15" customHeight="1">
      <c r="A39" s="499"/>
      <c r="B39" s="498"/>
      <c r="C39" s="503"/>
      <c r="D39" s="233"/>
      <c r="E39" s="428" t="str">
        <f>+IF(A39="","",VLOOKUP(D39,Indices!$A:$F,5,FALSE))</f>
        <v/>
      </c>
      <c r="F39" s="121"/>
      <c r="G39" s="441"/>
    </row>
    <row r="40" spans="1:7" s="436" customFormat="1" ht="15" customHeight="1">
      <c r="A40" s="233"/>
      <c r="B40" s="498"/>
      <c r="C40" s="503"/>
      <c r="D40" s="502"/>
      <c r="E40" s="428" t="str">
        <f>+IF(A40="","",VLOOKUP(D40,Indices!$A:$F,5,FALSE))</f>
        <v/>
      </c>
      <c r="F40" s="121"/>
      <c r="G40" s="441"/>
    </row>
    <row r="41" spans="1:7" s="436" customFormat="1" ht="15" customHeight="1">
      <c r="A41" s="499"/>
      <c r="B41" s="498"/>
      <c r="C41" s="503"/>
      <c r="D41" s="502"/>
      <c r="E41" s="428" t="str">
        <f>+IF(A41="","",VLOOKUP(D41,Indices!$A:$F,5,FALSE))</f>
        <v/>
      </c>
      <c r="F41" s="121"/>
      <c r="G41" s="441"/>
    </row>
    <row r="42" spans="1:7" s="436" customFormat="1" ht="15" customHeight="1">
      <c r="A42" s="499"/>
      <c r="B42" s="498"/>
      <c r="C42" s="503"/>
      <c r="D42" s="502"/>
      <c r="E42" s="428" t="str">
        <f>+IF(A42="","",VLOOKUP(D42,Indices!$A:$F,5,FALSE))</f>
        <v/>
      </c>
      <c r="F42" s="121"/>
      <c r="G42" s="441"/>
    </row>
    <row r="43" spans="1:7" s="436" customFormat="1" ht="15" customHeight="1">
      <c r="A43" s="499"/>
      <c r="B43" s="498"/>
      <c r="C43" s="503"/>
      <c r="D43" s="502"/>
      <c r="E43" s="428" t="str">
        <f>+IF(A43="","",VLOOKUP(D43,Indices!$A:$F,5,FALSE))</f>
        <v/>
      </c>
      <c r="F43" s="121"/>
      <c r="G43" s="441"/>
    </row>
    <row r="44" spans="1:7" s="436" customFormat="1" ht="15" customHeight="1">
      <c r="A44" s="499"/>
      <c r="B44" s="498"/>
      <c r="C44" s="503"/>
      <c r="D44" s="504"/>
      <c r="E44" s="428" t="str">
        <f>+IF(A44="","",VLOOKUP(D44,Indices!$A:$F,5,FALSE))</f>
        <v/>
      </c>
      <c r="F44" s="121"/>
      <c r="G44" s="441"/>
    </row>
    <row r="45" spans="1:7" s="436" customFormat="1" ht="15" customHeight="1">
      <c r="A45" s="499"/>
      <c r="B45" s="498"/>
      <c r="C45" s="503"/>
      <c r="D45" s="504"/>
      <c r="E45" s="428" t="str">
        <f>+IF(A45="","",VLOOKUP(D45,Indices!$A:$F,5,FALSE))</f>
        <v/>
      </c>
      <c r="F45" s="121"/>
      <c r="G45" s="441"/>
    </row>
    <row r="46" spans="1:7" s="436" customFormat="1" ht="15" customHeight="1">
      <c r="A46" s="499"/>
      <c r="B46" s="498"/>
      <c r="C46" s="503"/>
      <c r="D46" s="233"/>
      <c r="E46" s="428" t="str">
        <f>+IF(A46="","",VLOOKUP(D46,Indices!$A:$F,5,FALSE))</f>
        <v/>
      </c>
      <c r="F46" s="121"/>
      <c r="G46" s="441"/>
    </row>
    <row r="47" spans="1:7" s="436" customFormat="1" ht="15" customHeight="1">
      <c r="A47" s="239"/>
      <c r="B47" s="505"/>
      <c r="C47" s="503"/>
      <c r="D47" s="233"/>
      <c r="E47" s="428" t="str">
        <f>+IF(A47="","",VLOOKUP(D47,Indices!$A:$F,5,FALSE))</f>
        <v/>
      </c>
      <c r="F47" s="121"/>
      <c r="G47" s="441"/>
    </row>
    <row r="48" spans="1:7" s="436" customFormat="1" ht="15" customHeight="1">
      <c r="A48" s="239"/>
      <c r="B48" s="505"/>
      <c r="C48" s="503"/>
      <c r="D48" s="233"/>
      <c r="E48" s="428" t="str">
        <f>+IF(A48="","",VLOOKUP(D48,Indices!$A:$F,5,FALSE))</f>
        <v/>
      </c>
      <c r="F48" s="121"/>
      <c r="G48" s="441"/>
    </row>
    <row r="49" spans="1:7" s="436" customFormat="1" ht="15" customHeight="1">
      <c r="A49" s="239"/>
      <c r="B49" s="505"/>
      <c r="C49" s="503"/>
      <c r="D49" s="502"/>
      <c r="E49" s="428" t="str">
        <f>+IF(A49="","",VLOOKUP(D49,Indices!$A:$F,5,FALSE))</f>
        <v/>
      </c>
      <c r="F49" s="121"/>
      <c r="G49" s="441"/>
    </row>
    <row r="50" spans="1:7" s="436" customFormat="1" ht="15" customHeight="1">
      <c r="A50" s="499"/>
      <c r="B50" s="498"/>
      <c r="C50" s="503"/>
      <c r="D50" s="233"/>
      <c r="E50" s="428" t="str">
        <f>+IF(A50="","",VLOOKUP(D50,Indices!$A:$F,5,FALSE))</f>
        <v/>
      </c>
      <c r="F50" s="121"/>
      <c r="G50" s="441"/>
    </row>
    <row r="51" spans="1:7" s="436" customFormat="1" ht="15" customHeight="1">
      <c r="A51" s="239"/>
      <c r="B51" s="505"/>
      <c r="C51" s="503"/>
      <c r="D51" s="233"/>
      <c r="E51" s="428" t="str">
        <f>+IF(A51="","",VLOOKUP(D51,Indices!$A:$F,5,FALSE))</f>
        <v/>
      </c>
      <c r="F51" s="121"/>
      <c r="G51" s="441"/>
    </row>
    <row r="52" spans="1:7" s="436" customFormat="1" ht="15" customHeight="1">
      <c r="A52" s="537"/>
      <c r="B52" s="431"/>
      <c r="C52" s="121"/>
      <c r="D52" s="254"/>
      <c r="E52" s="429"/>
      <c r="F52" s="121"/>
      <c r="G52" s="441"/>
    </row>
    <row r="53" spans="1:7" s="436" customFormat="1" ht="15" customHeight="1">
      <c r="A53" s="536" t="s">
        <v>1179</v>
      </c>
      <c r="B53" s="431"/>
      <c r="C53" s="431"/>
      <c r="D53" s="254"/>
      <c r="E53" s="430"/>
      <c r="F53" s="431"/>
      <c r="G53" s="441"/>
    </row>
    <row r="54" spans="1:7" s="436" customFormat="1" ht="15" customHeight="1">
      <c r="A54" s="538" t="s">
        <v>1221</v>
      </c>
      <c r="B54" s="431"/>
      <c r="C54" s="431"/>
      <c r="D54" s="254"/>
      <c r="E54" s="430"/>
      <c r="F54" s="431"/>
      <c r="G54" s="441"/>
    </row>
    <row r="55" spans="1:7" s="436" customFormat="1" ht="15" customHeight="1">
      <c r="A55" s="233"/>
      <c r="B55" s="498"/>
      <c r="C55" s="503"/>
      <c r="D55" s="233"/>
      <c r="E55" s="428" t="str">
        <f>+IF(A55="","",VLOOKUP(D55,Indices!$A:$F,5,FALSE))</f>
        <v/>
      </c>
      <c r="F55" s="121"/>
      <c r="G55" s="441"/>
    </row>
    <row r="56" spans="1:7" s="436" customFormat="1" ht="15" customHeight="1">
      <c r="A56" s="233"/>
      <c r="B56" s="498"/>
      <c r="C56" s="503"/>
      <c r="D56" s="233"/>
      <c r="E56" s="428" t="str">
        <f>+IF(A56="","",VLOOKUP(D56,Indices!$A:$F,5,FALSE))</f>
        <v/>
      </c>
      <c r="F56" s="121"/>
      <c r="G56" s="441"/>
    </row>
    <row r="57" spans="1:7" s="436" customFormat="1" ht="15" customHeight="1">
      <c r="A57" s="233"/>
      <c r="B57" s="498"/>
      <c r="C57" s="503"/>
      <c r="D57" s="233"/>
      <c r="E57" s="428" t="str">
        <f>+IF(A57="","",VLOOKUP(D57,Indices!$A:$F,5,FALSE))</f>
        <v/>
      </c>
      <c r="F57" s="121"/>
      <c r="G57" s="441"/>
    </row>
    <row r="58" spans="1:7" s="436" customFormat="1" ht="15" customHeight="1">
      <c r="A58" s="233"/>
      <c r="B58" s="498"/>
      <c r="C58" s="503"/>
      <c r="D58" s="233"/>
      <c r="E58" s="428" t="str">
        <f>+IF(A58="","",VLOOKUP(D58,Indices!$A:$F,5,FALSE))</f>
        <v/>
      </c>
      <c r="F58" s="121"/>
      <c r="G58" s="441"/>
    </row>
    <row r="59" spans="1:7" s="436" customFormat="1" ht="15" customHeight="1">
      <c r="A59" s="233"/>
      <c r="B59" s="498"/>
      <c r="C59" s="503"/>
      <c r="D59" s="233"/>
      <c r="E59" s="428" t="str">
        <f>+IF(A59="","",VLOOKUP(D59,Indices!$A:$F,5,FALSE))</f>
        <v/>
      </c>
      <c r="F59" s="121"/>
      <c r="G59" s="441"/>
    </row>
    <row r="60" spans="1:7" s="436" customFormat="1" ht="15" customHeight="1">
      <c r="A60" s="233"/>
      <c r="B60" s="498"/>
      <c r="C60" s="503"/>
      <c r="D60" s="233"/>
      <c r="E60" s="428" t="str">
        <f>+IF(A60="","",VLOOKUP(D60,Indices!$A:$F,5,FALSE))</f>
        <v/>
      </c>
      <c r="F60" s="121"/>
      <c r="G60" s="441"/>
    </row>
    <row r="61" spans="1:7" s="436" customFormat="1" ht="15" customHeight="1">
      <c r="A61" s="233"/>
      <c r="B61" s="498"/>
      <c r="C61" s="503"/>
      <c r="D61" s="233"/>
      <c r="E61" s="428" t="str">
        <f>+IF(A61="","",VLOOKUP(D61,Indices!$A:$F,5,FALSE))</f>
        <v/>
      </c>
      <c r="F61" s="121"/>
      <c r="G61" s="441"/>
    </row>
    <row r="62" spans="1:7" s="436" customFormat="1" ht="15" customHeight="1">
      <c r="A62" s="233"/>
      <c r="B62" s="498"/>
      <c r="C62" s="503"/>
      <c r="D62" s="233"/>
      <c r="E62" s="428" t="str">
        <f>+IF(A62="","",VLOOKUP(D62,Indices!$A:$F,5,FALSE))</f>
        <v/>
      </c>
      <c r="F62" s="121"/>
      <c r="G62" s="441"/>
    </row>
    <row r="63" spans="1:7" s="436" customFormat="1" ht="15" customHeight="1">
      <c r="A63" s="233"/>
      <c r="B63" s="498"/>
      <c r="C63" s="503"/>
      <c r="D63" s="233"/>
      <c r="E63" s="428" t="str">
        <f>+IF(A63="","",VLOOKUP(D63,Indices!$A:$F,5,FALSE))</f>
        <v/>
      </c>
      <c r="F63" s="121"/>
      <c r="G63" s="441"/>
    </row>
    <row r="64" spans="1:7" s="436" customFormat="1" ht="15" customHeight="1">
      <c r="A64" s="233"/>
      <c r="B64" s="498"/>
      <c r="C64" s="503"/>
      <c r="D64" s="233"/>
      <c r="E64" s="428" t="str">
        <f>+IF(A64="","",VLOOKUP(D64,Indices!$A:$F,5,FALSE))</f>
        <v/>
      </c>
      <c r="F64" s="121"/>
      <c r="G64" s="441"/>
    </row>
    <row r="65" spans="1:7" s="436" customFormat="1" ht="15" customHeight="1">
      <c r="A65" s="233"/>
      <c r="B65" s="498"/>
      <c r="C65" s="503"/>
      <c r="D65" s="506"/>
      <c r="E65" s="428" t="str">
        <f>+IF(A65="","",VLOOKUP(D65,Indices!$A:$F,5,FALSE))</f>
        <v/>
      </c>
      <c r="F65" s="121"/>
      <c r="G65" s="441"/>
    </row>
    <row r="66" spans="1:7" s="436" customFormat="1" ht="15" customHeight="1">
      <c r="A66" s="233"/>
      <c r="B66" s="498"/>
      <c r="C66" s="503"/>
      <c r="D66" s="233"/>
      <c r="E66" s="428" t="str">
        <f>+IF(A66="","",VLOOKUP(D66,Indices!$A:$F,5,FALSE))</f>
        <v/>
      </c>
      <c r="F66" s="121"/>
      <c r="G66" s="441"/>
    </row>
    <row r="67" spans="1:7" s="436" customFormat="1" ht="15" customHeight="1">
      <c r="A67" s="233"/>
      <c r="B67" s="498"/>
      <c r="C67" s="503"/>
      <c r="D67" s="233"/>
      <c r="E67" s="428" t="str">
        <f>+IF(A67="","",VLOOKUP(D67,Indices!$A:$F,5,FALSE))</f>
        <v/>
      </c>
      <c r="F67" s="121"/>
      <c r="G67" s="441"/>
    </row>
    <row r="68" spans="1:7" s="436" customFormat="1" ht="15" customHeight="1">
      <c r="A68" s="233"/>
      <c r="B68" s="498"/>
      <c r="C68" s="503"/>
      <c r="D68" s="233"/>
      <c r="E68" s="428" t="str">
        <f>+IF(A68="","",VLOOKUP(D68,Indices!$A:$F,5,FALSE))</f>
        <v/>
      </c>
      <c r="F68" s="121"/>
      <c r="G68" s="441"/>
    </row>
    <row r="69" spans="1:7" s="436" customFormat="1" ht="15" customHeight="1">
      <c r="A69" s="233"/>
      <c r="B69" s="498"/>
      <c r="C69" s="503"/>
      <c r="D69" s="233"/>
      <c r="E69" s="428" t="str">
        <f>+IF(A69="","",VLOOKUP(D69,Indices!$A:$F,5,FALSE))</f>
        <v/>
      </c>
      <c r="F69" s="121"/>
      <c r="G69" s="441"/>
    </row>
    <row r="70" spans="1:7" s="436" customFormat="1" ht="15" customHeight="1">
      <c r="A70" s="233"/>
      <c r="B70" s="498"/>
      <c r="C70" s="503"/>
      <c r="D70" s="233"/>
      <c r="E70" s="428" t="str">
        <f>+IF(A70="","",VLOOKUP(D70,Indices!$A:$F,5,FALSE))</f>
        <v/>
      </c>
      <c r="F70" s="121"/>
      <c r="G70" s="441"/>
    </row>
    <row r="71" spans="1:7" s="436" customFormat="1" ht="15" customHeight="1">
      <c r="A71" s="233"/>
      <c r="B71" s="498"/>
      <c r="C71" s="503"/>
      <c r="D71" s="233"/>
      <c r="E71" s="428" t="str">
        <f>+IF(A71="","",VLOOKUP(D71,Indices!$A:$F,5,FALSE))</f>
        <v/>
      </c>
      <c r="F71" s="121"/>
      <c r="G71" s="441"/>
    </row>
    <row r="72" spans="1:7" s="436" customFormat="1" ht="15" customHeight="1">
      <c r="A72" s="233"/>
      <c r="B72" s="498"/>
      <c r="C72" s="503"/>
      <c r="D72" s="233"/>
      <c r="E72" s="428" t="str">
        <f>+IF(A72="","",VLOOKUP(D72,Indices!$A:$F,5,FALSE))</f>
        <v/>
      </c>
      <c r="F72" s="121"/>
      <c r="G72" s="441"/>
    </row>
    <row r="73" spans="1:7" s="436" customFormat="1" ht="15" customHeight="1">
      <c r="A73" s="233"/>
      <c r="B73" s="498"/>
      <c r="C73" s="503"/>
      <c r="D73" s="233"/>
      <c r="E73" s="428" t="str">
        <f>+IF(A73="","",VLOOKUP(D73,Indices!$A:$F,5,FALSE))</f>
        <v/>
      </c>
      <c r="F73" s="121"/>
      <c r="G73" s="441"/>
    </row>
    <row r="74" spans="1:7" s="436" customFormat="1" ht="15" customHeight="1">
      <c r="A74" s="233"/>
      <c r="B74" s="498"/>
      <c r="C74" s="503"/>
      <c r="D74" s="506"/>
      <c r="E74" s="428" t="str">
        <f>+IF(A74="","",VLOOKUP(D74,Indices!$A:$F,5,FALSE))</f>
        <v/>
      </c>
      <c r="F74" s="121"/>
      <c r="G74" s="441"/>
    </row>
    <row r="75" spans="1:7" s="436" customFormat="1" ht="15" customHeight="1">
      <c r="A75" s="233"/>
      <c r="B75" s="498"/>
      <c r="C75" s="503"/>
      <c r="D75" s="506"/>
      <c r="E75" s="428" t="str">
        <f>+IF(A75="","",VLOOKUP(D75,Indices!$A:$F,5,FALSE))</f>
        <v/>
      </c>
      <c r="F75" s="121"/>
      <c r="G75" s="441"/>
    </row>
    <row r="76" spans="1:7" s="436" customFormat="1" ht="15" customHeight="1">
      <c r="A76" s="233"/>
      <c r="B76" s="498"/>
      <c r="C76" s="503"/>
      <c r="D76" s="506"/>
      <c r="E76" s="428" t="str">
        <f>+IF(A76="","",VLOOKUP(D76,Indices!$A:$F,5,FALSE))</f>
        <v/>
      </c>
      <c r="F76" s="121"/>
      <c r="G76" s="441"/>
    </row>
    <row r="77" spans="1:7" s="436" customFormat="1" ht="15" customHeight="1">
      <c r="A77" s="233"/>
      <c r="B77" s="498"/>
      <c r="C77" s="503"/>
      <c r="D77" s="233"/>
      <c r="E77" s="428" t="str">
        <f>+IF(A77="","",VLOOKUP(D77,Indices!$A:$F,5,FALSE))</f>
        <v/>
      </c>
      <c r="F77" s="121"/>
      <c r="G77" s="441"/>
    </row>
    <row r="78" spans="1:7" s="436" customFormat="1" ht="15" customHeight="1">
      <c r="A78" s="233"/>
      <c r="B78" s="498"/>
      <c r="C78" s="503"/>
      <c r="D78" s="233"/>
      <c r="E78" s="428" t="str">
        <f>+IF(A78="","",VLOOKUP(D78,Indices!$A:$F,5,FALSE))</f>
        <v/>
      </c>
      <c r="F78" s="121"/>
      <c r="G78" s="441"/>
    </row>
    <row r="79" spans="1:7" s="436" customFormat="1" ht="15" customHeight="1">
      <c r="A79" s="233"/>
      <c r="B79" s="498"/>
      <c r="C79" s="503"/>
      <c r="D79" s="233"/>
      <c r="E79" s="428" t="str">
        <f>+IF(A79="","",VLOOKUP(D79,Indices!$A:$F,5,FALSE))</f>
        <v/>
      </c>
      <c r="F79" s="121"/>
      <c r="G79" s="441"/>
    </row>
    <row r="80" spans="1:7" s="436" customFormat="1" ht="15" customHeight="1">
      <c r="A80" s="233"/>
      <c r="B80" s="498"/>
      <c r="C80" s="503"/>
      <c r="D80" s="233"/>
      <c r="E80" s="428" t="str">
        <f>+IF(A80="","",VLOOKUP(D80,Indices!$A:$F,5,FALSE))</f>
        <v/>
      </c>
      <c r="F80" s="121"/>
      <c r="G80" s="441"/>
    </row>
    <row r="81" spans="1:7" s="436" customFormat="1" ht="15" customHeight="1">
      <c r="A81" s="233"/>
      <c r="B81" s="498"/>
      <c r="C81" s="503"/>
      <c r="D81" s="233"/>
      <c r="E81" s="428" t="str">
        <f>+IF(A81="","",VLOOKUP(D81,Indices!$A:$F,5,FALSE))</f>
        <v/>
      </c>
      <c r="F81" s="121"/>
      <c r="G81" s="441"/>
    </row>
    <row r="82" spans="1:7" s="436" customFormat="1" ht="15" customHeight="1">
      <c r="A82" s="233"/>
      <c r="B82" s="498"/>
      <c r="C82" s="503"/>
      <c r="D82" s="233"/>
      <c r="E82" s="428" t="str">
        <f>+IF(A82="","",VLOOKUP(D82,Indices!$A:$F,5,FALSE))</f>
        <v/>
      </c>
      <c r="F82" s="121"/>
      <c r="G82" s="441"/>
    </row>
    <row r="83" spans="1:7" s="436" customFormat="1" ht="15" customHeight="1">
      <c r="A83" s="507"/>
      <c r="B83" s="498"/>
      <c r="C83" s="503"/>
      <c r="D83" s="233"/>
      <c r="E83" s="428" t="str">
        <f>+IF(A83="","",VLOOKUP(D83,Indices!$A:$F,5,FALSE))</f>
        <v/>
      </c>
      <c r="F83" s="121"/>
      <c r="G83" s="441"/>
    </row>
    <row r="84" spans="1:7" s="436" customFormat="1" ht="15" customHeight="1">
      <c r="A84" s="233"/>
      <c r="B84" s="498"/>
      <c r="C84" s="503"/>
      <c r="D84" s="233"/>
      <c r="E84" s="428" t="str">
        <f>+IF(A84="","",VLOOKUP(D84,Indices!$A:$F,5,FALSE))</f>
        <v/>
      </c>
      <c r="F84" s="121"/>
      <c r="G84" s="441"/>
    </row>
    <row r="85" spans="1:7" s="436" customFormat="1" ht="15" customHeight="1">
      <c r="A85" s="233"/>
      <c r="B85" s="498"/>
      <c r="C85" s="503"/>
      <c r="D85" s="233"/>
      <c r="E85" s="428" t="str">
        <f>+IF(A85="","",VLOOKUP(D85,Indices!$A:$F,5,FALSE))</f>
        <v/>
      </c>
      <c r="F85" s="121"/>
      <c r="G85" s="441"/>
    </row>
    <row r="86" spans="1:7" s="436" customFormat="1" ht="15" customHeight="1">
      <c r="A86" s="233"/>
      <c r="B86" s="498"/>
      <c r="C86" s="503"/>
      <c r="D86" s="233"/>
      <c r="E86" s="428" t="str">
        <f>+IF(A86="","",VLOOKUP(D86,Indices!$A:$F,5,FALSE))</f>
        <v/>
      </c>
      <c r="F86" s="121"/>
      <c r="G86" s="441"/>
    </row>
    <row r="87" spans="1:7" s="436" customFormat="1" ht="15" customHeight="1">
      <c r="A87" s="233"/>
      <c r="B87" s="498"/>
      <c r="C87" s="503"/>
      <c r="D87" s="504"/>
      <c r="E87" s="428" t="str">
        <f>+IF(A87="","",VLOOKUP(D87,Indices!$A:$F,5,FALSE))</f>
        <v/>
      </c>
      <c r="F87" s="121"/>
      <c r="G87" s="441"/>
    </row>
    <row r="88" spans="1:7" s="436" customFormat="1" ht="15" customHeight="1">
      <c r="A88" s="233"/>
      <c r="B88" s="498"/>
      <c r="C88" s="503"/>
      <c r="D88" s="233"/>
      <c r="E88" s="428" t="str">
        <f>+IF(A88="","",VLOOKUP(D88,Indices!$A:$F,5,FALSE))</f>
        <v/>
      </c>
      <c r="F88" s="121"/>
      <c r="G88" s="441"/>
    </row>
    <row r="89" spans="1:7" s="436" customFormat="1" ht="15" customHeight="1">
      <c r="A89" s="233"/>
      <c r="B89" s="498"/>
      <c r="C89" s="503"/>
      <c r="D89" s="233"/>
      <c r="E89" s="428" t="str">
        <f>+IF(A89="","",VLOOKUP(D89,Indices!$A:$F,5,FALSE))</f>
        <v/>
      </c>
      <c r="F89" s="121"/>
      <c r="G89" s="441"/>
    </row>
    <row r="90" spans="1:7" s="436" customFormat="1" ht="15" customHeight="1">
      <c r="A90" s="507"/>
      <c r="B90" s="498"/>
      <c r="C90" s="503"/>
      <c r="D90" s="233"/>
      <c r="E90" s="428" t="str">
        <f>+IF(A90="","",VLOOKUP(D90,Indices!$A:$F,5,FALSE))</f>
        <v/>
      </c>
      <c r="F90" s="121"/>
      <c r="G90" s="441"/>
    </row>
    <row r="91" spans="1:7" s="436" customFormat="1" ht="15" customHeight="1">
      <c r="A91" s="233"/>
      <c r="B91" s="498"/>
      <c r="C91" s="503"/>
      <c r="D91" s="233"/>
      <c r="E91" s="428" t="str">
        <f>+IF(A91="","",VLOOKUP(D91,Indices!$A:$F,5,FALSE))</f>
        <v/>
      </c>
      <c r="F91" s="121"/>
      <c r="G91" s="441"/>
    </row>
    <row r="92" spans="1:7" s="436" customFormat="1" ht="15" customHeight="1">
      <c r="A92" s="233"/>
      <c r="B92" s="498"/>
      <c r="C92" s="503"/>
      <c r="D92" s="233"/>
      <c r="E92" s="428" t="str">
        <f>+IF(A92="","",VLOOKUP(D92,Indices!$A:$F,5,FALSE))</f>
        <v/>
      </c>
      <c r="F92" s="121"/>
      <c r="G92" s="441"/>
    </row>
    <row r="93" spans="1:7" s="436" customFormat="1" ht="15" customHeight="1">
      <c r="A93" s="233"/>
      <c r="B93" s="498"/>
      <c r="C93" s="503"/>
      <c r="D93" s="233"/>
      <c r="E93" s="428" t="str">
        <f>+IF(A93="","",VLOOKUP(D93,Indices!$A:$F,5,FALSE))</f>
        <v/>
      </c>
      <c r="F93" s="121"/>
      <c r="G93" s="441"/>
    </row>
    <row r="94" spans="1:7" s="436" customFormat="1" ht="15" customHeight="1">
      <c r="A94" s="233"/>
      <c r="B94" s="498"/>
      <c r="C94" s="503"/>
      <c r="D94" s="233"/>
      <c r="E94" s="428" t="str">
        <f>+IF(A94="","",VLOOKUP(D94,Indices!$A:$F,5,FALSE))</f>
        <v/>
      </c>
      <c r="F94" s="121"/>
      <c r="G94" s="441"/>
    </row>
    <row r="95" spans="1:7" s="436" customFormat="1" ht="15" customHeight="1">
      <c r="A95" s="233"/>
      <c r="B95" s="498"/>
      <c r="C95" s="503"/>
      <c r="D95" s="233"/>
      <c r="E95" s="428" t="str">
        <f>+IF(A95="","",VLOOKUP(D95,Indices!$A:$F,5,FALSE))</f>
        <v/>
      </c>
      <c r="F95" s="121"/>
      <c r="G95" s="441"/>
    </row>
    <row r="96" spans="1:7" s="436" customFormat="1" ht="15" customHeight="1">
      <c r="A96" s="242"/>
      <c r="B96" s="498"/>
      <c r="C96" s="508"/>
      <c r="D96" s="233"/>
      <c r="E96" s="428" t="str">
        <f>+IF(A96="","",VLOOKUP(D96,Indices!$A:$F,5,FALSE))</f>
        <v/>
      </c>
      <c r="F96" s="132"/>
      <c r="G96" s="441"/>
    </row>
    <row r="97" spans="1:7" s="436" customFormat="1" ht="15" customHeight="1">
      <c r="A97" s="242"/>
      <c r="B97" s="498"/>
      <c r="C97" s="508"/>
      <c r="D97" s="233"/>
      <c r="E97" s="428" t="str">
        <f>+IF(A97="","",VLOOKUP(D97,Indices!$A:$F,5,FALSE))</f>
        <v/>
      </c>
      <c r="F97" s="132"/>
      <c r="G97" s="441"/>
    </row>
    <row r="98" spans="1:7" s="436" customFormat="1" ht="15" customHeight="1">
      <c r="A98" s="242"/>
      <c r="B98" s="498"/>
      <c r="C98" s="508"/>
      <c r="D98" s="233"/>
      <c r="E98" s="428" t="str">
        <f>+IF(A98="","",VLOOKUP(D98,Indices!$A:$F,5,FALSE))</f>
        <v/>
      </c>
      <c r="F98" s="132"/>
      <c r="G98" s="441"/>
    </row>
    <row r="99" spans="1:7" s="436" customFormat="1" ht="15" customHeight="1">
      <c r="A99" s="242"/>
      <c r="B99" s="498"/>
      <c r="C99" s="508"/>
      <c r="D99" s="233"/>
      <c r="E99" s="428" t="str">
        <f>+IF(A99="","",VLOOKUP(D99,Indices!$A:$F,5,FALSE))</f>
        <v/>
      </c>
      <c r="F99" s="132"/>
      <c r="G99" s="441"/>
    </row>
    <row r="100" spans="1:7" s="436" customFormat="1" ht="15" customHeight="1">
      <c r="A100" s="242"/>
      <c r="B100" s="498"/>
      <c r="C100" s="508"/>
      <c r="D100" s="233"/>
      <c r="E100" s="428" t="str">
        <f>+IF(A100="","",VLOOKUP(D100,Indices!$A:$F,5,FALSE))</f>
        <v/>
      </c>
      <c r="F100" s="132"/>
      <c r="G100" s="441"/>
    </row>
    <row r="101" spans="1:7" s="436" customFormat="1" ht="15" customHeight="1">
      <c r="A101" s="242"/>
      <c r="B101" s="498"/>
      <c r="C101" s="508"/>
      <c r="D101" s="233"/>
      <c r="E101" s="428" t="str">
        <f>+IF(A101="","",VLOOKUP(D101,Indices!$A:$F,5,FALSE))</f>
        <v/>
      </c>
      <c r="F101" s="132"/>
      <c r="G101" s="441"/>
    </row>
    <row r="102" spans="1:7" s="436" customFormat="1" ht="15" customHeight="1">
      <c r="A102" s="242"/>
      <c r="B102" s="498"/>
      <c r="C102" s="508"/>
      <c r="D102" s="233"/>
      <c r="E102" s="428" t="str">
        <f>+IF(A102="","",VLOOKUP(D102,Indices!$A:$F,5,FALSE))</f>
        <v/>
      </c>
      <c r="F102" s="132"/>
      <c r="G102" s="441"/>
    </row>
    <row r="103" spans="1:7" s="436" customFormat="1" ht="15" customHeight="1">
      <c r="A103" s="242"/>
      <c r="B103" s="498"/>
      <c r="C103" s="508"/>
      <c r="D103" s="233"/>
      <c r="E103" s="428" t="str">
        <f>+IF(A103="","",VLOOKUP(D103,Indices!$A:$F,5,FALSE))</f>
        <v/>
      </c>
      <c r="F103" s="132"/>
      <c r="G103" s="441"/>
    </row>
    <row r="104" spans="1:7" s="436" customFormat="1" ht="15" customHeight="1">
      <c r="A104" s="242"/>
      <c r="B104" s="498"/>
      <c r="C104" s="508"/>
      <c r="D104" s="233"/>
      <c r="E104" s="428" t="str">
        <f>+IF(A104="","",VLOOKUP(D104,Indices!$A:$F,5,FALSE))</f>
        <v/>
      </c>
      <c r="F104" s="132"/>
      <c r="G104" s="441"/>
    </row>
    <row r="105" spans="1:7" s="436" customFormat="1" ht="15" customHeight="1">
      <c r="A105" s="233"/>
      <c r="B105" s="498"/>
      <c r="C105" s="503"/>
      <c r="D105" s="233"/>
      <c r="E105" s="428" t="str">
        <f>+IF(A105="","",VLOOKUP(D105,Indices!$A:$F,5,FALSE))</f>
        <v/>
      </c>
      <c r="F105" s="121"/>
      <c r="G105" s="441"/>
    </row>
    <row r="106" spans="1:7" s="436" customFormat="1" ht="15" customHeight="1">
      <c r="A106" s="507"/>
      <c r="B106" s="498"/>
      <c r="C106" s="503"/>
      <c r="D106" s="233"/>
      <c r="E106" s="428" t="str">
        <f>+IF(A106="","",VLOOKUP(D106,Indices!$A:$F,5,FALSE))</f>
        <v/>
      </c>
      <c r="F106" s="121"/>
      <c r="G106" s="441"/>
    </row>
    <row r="107" spans="1:7" s="436" customFormat="1" ht="15" customHeight="1">
      <c r="A107" s="233"/>
      <c r="B107" s="509"/>
      <c r="C107" s="510"/>
      <c r="D107" s="233"/>
      <c r="E107" s="428" t="str">
        <f>+IF(A107="","",VLOOKUP(D107,Indices!$A:$F,5,FALSE))</f>
        <v/>
      </c>
      <c r="F107" s="444"/>
      <c r="G107" s="441"/>
    </row>
    <row r="108" spans="1:7" s="436" customFormat="1" ht="15" customHeight="1">
      <c r="A108" s="233"/>
      <c r="B108" s="509"/>
      <c r="C108" s="503"/>
      <c r="D108" s="233"/>
      <c r="E108" s="428" t="str">
        <f>+IF(A108="","",VLOOKUP(D108,Indices!$A:$F,5,FALSE))</f>
        <v/>
      </c>
      <c r="F108" s="121"/>
      <c r="G108" s="441"/>
    </row>
    <row r="109" spans="1:7" s="436" customFormat="1" ht="15" customHeight="1">
      <c r="A109" s="233"/>
      <c r="B109" s="498"/>
      <c r="C109" s="503"/>
      <c r="D109" s="233"/>
      <c r="E109" s="428" t="str">
        <f>+IF(A109="","",VLOOKUP(D109,Indices!$A:$F,5,FALSE))</f>
        <v/>
      </c>
      <c r="F109" s="121"/>
      <c r="G109" s="441"/>
    </row>
    <row r="110" spans="1:7" s="436" customFormat="1" ht="15" customHeight="1">
      <c r="A110" s="233"/>
      <c r="B110" s="498"/>
      <c r="C110" s="503"/>
      <c r="D110" s="504"/>
      <c r="E110" s="428" t="str">
        <f>+IF(A110="","",VLOOKUP(D110,Indices!$A:$F,5,FALSE))</f>
        <v/>
      </c>
      <c r="F110" s="121"/>
      <c r="G110" s="441"/>
    </row>
    <row r="111" spans="1:7" s="436" customFormat="1" ht="15" customHeight="1">
      <c r="A111" s="233"/>
      <c r="B111" s="498"/>
      <c r="C111" s="503"/>
      <c r="D111" s="504"/>
      <c r="E111" s="428" t="str">
        <f>+IF(A111="","",VLOOKUP(D111,Indices!$A:$F,5,FALSE))</f>
        <v/>
      </c>
      <c r="F111" s="121"/>
      <c r="G111" s="441"/>
    </row>
    <row r="112" spans="1:7" s="436" customFormat="1" ht="15" customHeight="1">
      <c r="A112" s="233"/>
      <c r="B112" s="498"/>
      <c r="C112" s="503"/>
      <c r="D112" s="233"/>
      <c r="E112" s="428" t="str">
        <f>+IF(A112="","",VLOOKUP(D112,Indices!$A:$F,5,FALSE))</f>
        <v/>
      </c>
      <c r="F112" s="121"/>
      <c r="G112" s="441"/>
    </row>
    <row r="113" spans="1:7" s="436" customFormat="1" ht="15" customHeight="1">
      <c r="A113" s="233"/>
      <c r="B113" s="498"/>
      <c r="C113" s="503"/>
      <c r="D113" s="504"/>
      <c r="E113" s="428" t="str">
        <f>+IF(A113="","",VLOOKUP(D113,Indices!$A:$F,5,FALSE))</f>
        <v/>
      </c>
      <c r="F113" s="121"/>
      <c r="G113" s="441"/>
    </row>
    <row r="114" spans="1:7" s="436" customFormat="1" ht="15" customHeight="1">
      <c r="A114" s="233"/>
      <c r="B114" s="498"/>
      <c r="C114" s="503"/>
      <c r="D114" s="233"/>
      <c r="E114" s="428" t="str">
        <f>+IF(A114="","",VLOOKUP(D114,Indices!$A:$F,5,FALSE))</f>
        <v/>
      </c>
      <c r="F114" s="121"/>
      <c r="G114" s="441"/>
    </row>
    <row r="115" spans="1:7" s="436" customFormat="1" ht="15" customHeight="1">
      <c r="A115" s="233"/>
      <c r="B115" s="498"/>
      <c r="C115" s="503"/>
      <c r="D115" s="233"/>
      <c r="E115" s="428" t="str">
        <f>+IF(A115="","",VLOOKUP(D115,Indices!$A:$F,5,FALSE))</f>
        <v/>
      </c>
      <c r="F115" s="121"/>
      <c r="G115" s="441"/>
    </row>
    <row r="116" spans="1:7" s="436" customFormat="1" ht="15" customHeight="1">
      <c r="A116" s="233"/>
      <c r="B116" s="498"/>
      <c r="C116" s="503"/>
      <c r="D116" s="233"/>
      <c r="E116" s="428" t="str">
        <f>+IF(A116="","",VLOOKUP(D116,Indices!$A:$F,5,FALSE))</f>
        <v/>
      </c>
      <c r="F116" s="121"/>
      <c r="G116" s="441"/>
    </row>
    <row r="117" spans="1:7" s="436" customFormat="1" ht="15" customHeight="1">
      <c r="A117" s="233"/>
      <c r="B117" s="498"/>
      <c r="C117" s="503"/>
      <c r="D117" s="233"/>
      <c r="E117" s="428" t="str">
        <f>+IF(A117="","",VLOOKUP(D117,Indices!$A:$F,5,FALSE))</f>
        <v/>
      </c>
      <c r="F117" s="121"/>
      <c r="G117" s="441"/>
    </row>
    <row r="118" spans="1:7" s="436" customFormat="1" ht="15" customHeight="1">
      <c r="A118" s="233"/>
      <c r="B118" s="498"/>
      <c r="C118" s="503"/>
      <c r="D118" s="233"/>
      <c r="E118" s="428" t="str">
        <f>+IF(A118="","",VLOOKUP(D118,Indices!$A:$F,5,FALSE))</f>
        <v/>
      </c>
      <c r="F118" s="121"/>
      <c r="G118" s="441"/>
    </row>
    <row r="119" spans="1:7" s="436" customFormat="1" ht="15" customHeight="1">
      <c r="A119" s="242"/>
      <c r="B119" s="498"/>
      <c r="C119" s="503"/>
      <c r="D119" s="233"/>
      <c r="E119" s="428" t="str">
        <f>+IF(A119="","",VLOOKUP(D119,Indices!$A:$F,5,FALSE))</f>
        <v/>
      </c>
      <c r="F119" s="121"/>
      <c r="G119" s="441"/>
    </row>
    <row r="120" spans="1:7" s="436" customFormat="1" ht="15" customHeight="1">
      <c r="A120" s="242"/>
      <c r="B120" s="498"/>
      <c r="C120" s="503"/>
      <c r="D120" s="233"/>
      <c r="E120" s="428" t="str">
        <f>+IF(A120="","",VLOOKUP(D120,Indices!$A:$F,5,FALSE))</f>
        <v/>
      </c>
      <c r="F120" s="121"/>
      <c r="G120" s="441"/>
    </row>
    <row r="121" spans="1:7" s="436" customFormat="1" ht="15" customHeight="1">
      <c r="A121" s="242"/>
      <c r="B121" s="498"/>
      <c r="C121" s="503"/>
      <c r="D121" s="233"/>
      <c r="E121" s="428" t="str">
        <f>+IF(A121="","",VLOOKUP(D121,Indices!$A:$F,5,FALSE))</f>
        <v/>
      </c>
      <c r="F121" s="121"/>
      <c r="G121" s="441"/>
    </row>
    <row r="122" spans="1:7" s="436" customFormat="1" ht="15" customHeight="1">
      <c r="A122" s="242"/>
      <c r="B122" s="498"/>
      <c r="C122" s="503"/>
      <c r="D122" s="233"/>
      <c r="E122" s="428" t="str">
        <f>+IF(A122="","",VLOOKUP(D122,Indices!$A:$F,5,FALSE))</f>
        <v/>
      </c>
      <c r="F122" s="121"/>
      <c r="G122" s="441"/>
    </row>
    <row r="123" spans="1:7" s="436" customFormat="1" ht="15" customHeight="1">
      <c r="A123" s="242"/>
      <c r="B123" s="498"/>
      <c r="C123" s="503"/>
      <c r="D123" s="233"/>
      <c r="E123" s="428" t="str">
        <f>+IF(A123="","",VLOOKUP(D123,Indices!$A:$F,5,FALSE))</f>
        <v/>
      </c>
      <c r="F123" s="121"/>
      <c r="G123" s="441"/>
    </row>
    <row r="124" spans="1:7" s="436" customFormat="1" ht="15" customHeight="1">
      <c r="A124" s="228"/>
      <c r="B124" s="498"/>
      <c r="C124" s="503"/>
      <c r="D124" s="233"/>
      <c r="E124" s="428" t="str">
        <f>+IF(A124="","",VLOOKUP(D124,Indices!$A:$F,5,FALSE))</f>
        <v/>
      </c>
      <c r="F124" s="121"/>
      <c r="G124" s="441"/>
    </row>
    <row r="125" spans="1:7" s="436" customFormat="1" ht="15" customHeight="1">
      <c r="A125" s="254"/>
      <c r="B125" s="431"/>
      <c r="C125" s="121"/>
      <c r="D125" s="254"/>
      <c r="E125" s="429"/>
      <c r="F125" s="121"/>
      <c r="G125" s="441"/>
    </row>
    <row r="126" spans="1:7" s="436" customFormat="1" ht="15" customHeight="1">
      <c r="A126" s="538" t="s">
        <v>1226</v>
      </c>
      <c r="B126" s="431"/>
      <c r="C126" s="121"/>
      <c r="D126" s="254"/>
      <c r="E126" s="429"/>
      <c r="F126" s="121"/>
      <c r="G126" s="441"/>
    </row>
    <row r="127" spans="1:7" s="436" customFormat="1" ht="15" customHeight="1">
      <c r="A127" s="233"/>
      <c r="B127" s="498"/>
      <c r="C127" s="503"/>
      <c r="D127" s="233"/>
      <c r="E127" s="428" t="str">
        <f>+IF(A127="","",VLOOKUP(D127,Indices!$A:$F,5,FALSE))</f>
        <v/>
      </c>
      <c r="F127" s="121"/>
      <c r="G127" s="441"/>
    </row>
    <row r="128" spans="1:7" s="436" customFormat="1" ht="15" customHeight="1">
      <c r="A128" s="511"/>
      <c r="B128" s="509"/>
      <c r="C128" s="510"/>
      <c r="D128" s="233"/>
      <c r="E128" s="428" t="str">
        <f>+IF(A128="","",VLOOKUP(D128,Indices!$A:$F,5,FALSE))</f>
        <v/>
      </c>
      <c r="F128" s="444"/>
      <c r="G128" s="441"/>
    </row>
    <row r="129" spans="1:7" s="436" customFormat="1" ht="15" customHeight="1">
      <c r="A129" s="511"/>
      <c r="B129" s="509"/>
      <c r="C129" s="510"/>
      <c r="D129" s="233"/>
      <c r="E129" s="428" t="str">
        <f>+IF(A129="","",VLOOKUP(D129,Indices!$A:$F,5,FALSE))</f>
        <v/>
      </c>
      <c r="F129" s="444"/>
      <c r="G129" s="441"/>
    </row>
    <row r="130" spans="1:7" s="436" customFormat="1" ht="15" customHeight="1">
      <c r="A130" s="242"/>
      <c r="B130" s="509"/>
      <c r="C130" s="510"/>
      <c r="D130" s="233"/>
      <c r="E130" s="428" t="str">
        <f>+IF(A130="","",VLOOKUP(D130,Indices!$A:$F,5,FALSE))</f>
        <v/>
      </c>
      <c r="F130" s="444"/>
      <c r="G130" s="441"/>
    </row>
    <row r="131" spans="1:7" s="436" customFormat="1" ht="15" customHeight="1">
      <c r="A131" s="242"/>
      <c r="B131" s="509"/>
      <c r="C131" s="510"/>
      <c r="D131" s="233"/>
      <c r="E131" s="428" t="str">
        <f>+IF(A131="","",VLOOKUP(D131,Indices!$A:$F,5,FALSE))</f>
        <v/>
      </c>
      <c r="F131" s="444"/>
      <c r="G131" s="441"/>
    </row>
    <row r="132" spans="1:7" s="436" customFormat="1" ht="15" customHeight="1">
      <c r="A132" s="233"/>
      <c r="B132" s="498"/>
      <c r="C132" s="503"/>
      <c r="D132" s="233"/>
      <c r="E132" s="428" t="str">
        <f>+IF(A132="","",VLOOKUP(D132,Indices!$A:$F,5,FALSE))</f>
        <v/>
      </c>
      <c r="F132" s="121"/>
      <c r="G132" s="441"/>
    </row>
    <row r="133" spans="1:7" s="436" customFormat="1" ht="15" customHeight="1">
      <c r="A133" s="233"/>
      <c r="B133" s="498"/>
      <c r="C133" s="503"/>
      <c r="D133" s="233"/>
      <c r="E133" s="428" t="str">
        <f>+IF(A133="","",VLOOKUP(D133,Indices!$A:$F,5,FALSE))</f>
        <v/>
      </c>
      <c r="F133" s="121"/>
      <c r="G133" s="441"/>
    </row>
    <row r="134" spans="1:7" s="436" customFormat="1" ht="15" customHeight="1">
      <c r="A134" s="233"/>
      <c r="B134" s="498"/>
      <c r="C134" s="503"/>
      <c r="D134" s="233"/>
      <c r="E134" s="428" t="str">
        <f>+IF(A134="","",VLOOKUP(D134,Indices!$A:$F,5,FALSE))</f>
        <v/>
      </c>
      <c r="F134" s="121"/>
      <c r="G134" s="441"/>
    </row>
    <row r="135" spans="1:7" s="436" customFormat="1" ht="15" customHeight="1">
      <c r="A135" s="233"/>
      <c r="B135" s="498"/>
      <c r="C135" s="503"/>
      <c r="D135" s="233"/>
      <c r="E135" s="428" t="str">
        <f>+IF(A135="","",VLOOKUP(D135,Indices!$A:$F,5,FALSE))</f>
        <v/>
      </c>
      <c r="F135" s="121"/>
      <c r="G135" s="441"/>
    </row>
    <row r="136" spans="1:7" s="436" customFormat="1" ht="15" customHeight="1">
      <c r="A136" s="536"/>
      <c r="B136" s="431"/>
      <c r="C136" s="121"/>
      <c r="D136" s="254"/>
      <c r="E136" s="429"/>
      <c r="F136" s="121"/>
      <c r="G136" s="441"/>
    </row>
    <row r="137" spans="1:7" s="436" customFormat="1" ht="15" customHeight="1">
      <c r="A137" s="538" t="s">
        <v>1222</v>
      </c>
      <c r="B137" s="431"/>
      <c r="C137" s="121"/>
      <c r="D137" s="254"/>
      <c r="E137" s="429"/>
      <c r="F137" s="121"/>
      <c r="G137" s="441"/>
    </row>
    <row r="138" spans="1:7" s="436" customFormat="1" ht="15" customHeight="1">
      <c r="A138" s="233"/>
      <c r="B138" s="498"/>
      <c r="C138" s="503"/>
      <c r="D138" s="233"/>
      <c r="E138" s="428" t="str">
        <f>+IF(A138="","",VLOOKUP(D138,Indices!$A:$F,5,FALSE))</f>
        <v/>
      </c>
      <c r="F138" s="121"/>
      <c r="G138" s="441"/>
    </row>
    <row r="139" spans="1:7" s="436" customFormat="1" ht="15" customHeight="1">
      <c r="A139" s="233"/>
      <c r="B139" s="498"/>
      <c r="C139" s="503"/>
      <c r="D139" s="233"/>
      <c r="E139" s="428" t="str">
        <f>+IF(A139="","",VLOOKUP(D139,Indices!$A:$F,5,FALSE))</f>
        <v/>
      </c>
      <c r="F139" s="121"/>
      <c r="G139" s="441"/>
    </row>
    <row r="140" spans="1:7" s="436" customFormat="1" ht="15" customHeight="1">
      <c r="A140" s="233"/>
      <c r="B140" s="498"/>
      <c r="C140" s="503"/>
      <c r="D140" s="233"/>
      <c r="E140" s="428" t="str">
        <f>+IF(A140="","",VLOOKUP(D140,Indices!$A:$F,5,FALSE))</f>
        <v/>
      </c>
      <c r="F140" s="121"/>
      <c r="G140" s="441"/>
    </row>
    <row r="141" spans="1:7" s="436" customFormat="1" ht="15" customHeight="1">
      <c r="A141" s="233"/>
      <c r="B141" s="498"/>
      <c r="C141" s="503"/>
      <c r="D141" s="233"/>
      <c r="E141" s="428" t="str">
        <f>+IF(A141="","",VLOOKUP(D141,Indices!$A:$F,5,FALSE))</f>
        <v/>
      </c>
      <c r="F141" s="121"/>
      <c r="G141" s="441"/>
    </row>
    <row r="142" spans="1:7" s="436" customFormat="1" ht="15" customHeight="1">
      <c r="A142" s="233"/>
      <c r="B142" s="498"/>
      <c r="C142" s="503"/>
      <c r="D142" s="233"/>
      <c r="E142" s="428" t="str">
        <f>+IF(A142="","",VLOOKUP(D142,Indices!$A:$F,5,FALSE))</f>
        <v/>
      </c>
      <c r="F142" s="121"/>
      <c r="G142" s="441"/>
    </row>
    <row r="143" spans="1:7" s="436" customFormat="1" ht="15" customHeight="1">
      <c r="A143" s="233"/>
      <c r="B143" s="498"/>
      <c r="C143" s="503"/>
      <c r="D143" s="233"/>
      <c r="E143" s="428" t="str">
        <f>+IF(A143="","",VLOOKUP(D143,Indices!$A:$F,5,FALSE))</f>
        <v/>
      </c>
      <c r="F143" s="121"/>
      <c r="G143" s="441"/>
    </row>
    <row r="144" spans="1:7" s="436" customFormat="1" ht="15" customHeight="1">
      <c r="A144" s="233"/>
      <c r="B144" s="498"/>
      <c r="C144" s="503"/>
      <c r="D144" s="233"/>
      <c r="E144" s="428" t="str">
        <f>+IF(A144="","",VLOOKUP(D144,Indices!$A:$F,5,FALSE))</f>
        <v/>
      </c>
      <c r="F144" s="121"/>
      <c r="G144" s="441"/>
    </row>
    <row r="145" spans="1:7" s="436" customFormat="1" ht="15" customHeight="1">
      <c r="A145" s="233"/>
      <c r="B145" s="498"/>
      <c r="C145" s="503"/>
      <c r="D145" s="233"/>
      <c r="E145" s="428" t="str">
        <f>+IF(A145="","",VLOOKUP(D145,Indices!$A:$F,5,FALSE))</f>
        <v/>
      </c>
      <c r="F145" s="121"/>
      <c r="G145" s="441"/>
    </row>
    <row r="146" spans="1:7" s="436" customFormat="1" ht="15" customHeight="1">
      <c r="A146" s="233"/>
      <c r="B146" s="498"/>
      <c r="C146" s="503"/>
      <c r="D146" s="233"/>
      <c r="E146" s="428" t="str">
        <f>+IF(A146="","",VLOOKUP(D146,Indices!$A:$F,5,FALSE))</f>
        <v/>
      </c>
      <c r="F146" s="121"/>
      <c r="G146" s="441"/>
    </row>
    <row r="147" spans="1:7" s="436" customFormat="1" ht="15" customHeight="1">
      <c r="A147" s="233"/>
      <c r="B147" s="498"/>
      <c r="C147" s="503"/>
      <c r="D147" s="233"/>
      <c r="E147" s="428" t="str">
        <f>+IF(A147="","",VLOOKUP(D147,Indices!$A:$F,5,FALSE))</f>
        <v/>
      </c>
      <c r="F147" s="121"/>
      <c r="G147" s="441"/>
    </row>
    <row r="148" spans="1:7" s="436" customFormat="1" ht="15" customHeight="1">
      <c r="A148" s="233"/>
      <c r="B148" s="498"/>
      <c r="C148" s="503"/>
      <c r="D148" s="233"/>
      <c r="E148" s="428" t="str">
        <f>+IF(A148="","",VLOOKUP(D148,Indices!$A:$F,5,FALSE))</f>
        <v/>
      </c>
      <c r="F148" s="121"/>
      <c r="G148" s="441"/>
    </row>
    <row r="149" spans="1:7" s="436" customFormat="1" ht="15" customHeight="1">
      <c r="A149" s="233"/>
      <c r="B149" s="498"/>
      <c r="C149" s="503"/>
      <c r="D149" s="233"/>
      <c r="E149" s="428" t="str">
        <f>+IF(A149="","",VLOOKUP(D149,Indices!$A:$F,5,FALSE))</f>
        <v/>
      </c>
      <c r="F149" s="121"/>
      <c r="G149" s="441"/>
    </row>
    <row r="150" spans="1:7" s="436" customFormat="1" ht="15" customHeight="1">
      <c r="A150" s="233"/>
      <c r="B150" s="498"/>
      <c r="C150" s="503"/>
      <c r="D150" s="233"/>
      <c r="E150" s="428" t="str">
        <f>+IF(A150="","",VLOOKUP(D150,Indices!$A:$F,5,FALSE))</f>
        <v/>
      </c>
      <c r="F150" s="121"/>
      <c r="G150" s="441"/>
    </row>
    <row r="151" spans="1:7" s="436" customFormat="1" ht="15" customHeight="1">
      <c r="A151" s="233"/>
      <c r="B151" s="498"/>
      <c r="C151" s="503"/>
      <c r="D151" s="506"/>
      <c r="E151" s="428" t="str">
        <f>+IF(A151="","",VLOOKUP(D151,Indices!$A:$F,5,FALSE))</f>
        <v/>
      </c>
      <c r="F151" s="121"/>
      <c r="G151" s="441"/>
    </row>
    <row r="152" spans="1:7" s="436" customFormat="1" ht="15" customHeight="1">
      <c r="A152" s="233"/>
      <c r="B152" s="498"/>
      <c r="C152" s="503"/>
      <c r="D152" s="233"/>
      <c r="E152" s="428" t="str">
        <f>+IF(A152="","",VLOOKUP(D152,Indices!$A:$F,5,FALSE))</f>
        <v/>
      </c>
      <c r="F152" s="121"/>
      <c r="G152" s="441"/>
    </row>
    <row r="153" spans="1:7" s="436" customFormat="1" ht="15" customHeight="1">
      <c r="A153" s="233"/>
      <c r="B153" s="498"/>
      <c r="C153" s="503"/>
      <c r="D153" s="233"/>
      <c r="E153" s="428" t="str">
        <f>+IF(A153="","",VLOOKUP(D153,Indices!$A:$F,5,FALSE))</f>
        <v/>
      </c>
      <c r="F153" s="121"/>
      <c r="G153" s="441"/>
    </row>
    <row r="154" spans="1:7" s="436" customFormat="1" ht="15" customHeight="1">
      <c r="A154" s="233"/>
      <c r="B154" s="498"/>
      <c r="C154" s="503"/>
      <c r="D154" s="233"/>
      <c r="E154" s="428" t="str">
        <f>+IF(A154="","",VLOOKUP(D154,Indices!$A:$F,5,FALSE))</f>
        <v/>
      </c>
      <c r="F154" s="121"/>
      <c r="G154" s="441"/>
    </row>
    <row r="155" spans="1:7" s="436" customFormat="1" ht="15" customHeight="1">
      <c r="A155" s="233"/>
      <c r="B155" s="498"/>
      <c r="C155" s="503"/>
      <c r="D155" s="233"/>
      <c r="E155" s="428" t="str">
        <f>+IF(A155="","",VLOOKUP(D155,Indices!$A:$F,5,FALSE))</f>
        <v/>
      </c>
      <c r="F155" s="121"/>
      <c r="G155" s="441"/>
    </row>
    <row r="156" spans="1:7" s="436" customFormat="1" ht="15" customHeight="1">
      <c r="A156" s="233"/>
      <c r="B156" s="498"/>
      <c r="C156" s="503"/>
      <c r="D156" s="233"/>
      <c r="E156" s="428" t="str">
        <f>+IF(A156="","",VLOOKUP(D156,Indices!$A:$F,5,FALSE))</f>
        <v/>
      </c>
      <c r="F156" s="121"/>
      <c r="G156" s="441"/>
    </row>
    <row r="157" spans="1:7" s="436" customFormat="1" ht="15" customHeight="1">
      <c r="A157" s="538"/>
      <c r="B157" s="431"/>
      <c r="C157" s="121"/>
      <c r="D157" s="254"/>
      <c r="E157" s="429"/>
      <c r="F157" s="121"/>
      <c r="G157" s="441"/>
    </row>
    <row r="158" spans="1:7" s="436" customFormat="1" ht="15" customHeight="1">
      <c r="A158" s="538" t="s">
        <v>1182</v>
      </c>
      <c r="B158" s="431"/>
      <c r="C158" s="115"/>
      <c r="D158" s="254"/>
      <c r="E158" s="429"/>
      <c r="F158" s="115"/>
      <c r="G158" s="441"/>
    </row>
    <row r="159" spans="1:7" s="436" customFormat="1" ht="15" customHeight="1">
      <c r="A159" s="233"/>
      <c r="B159" s="498"/>
      <c r="C159" s="512"/>
      <c r="D159" s="233"/>
      <c r="E159" s="428" t="str">
        <f>+IF(A159="","",VLOOKUP(D159,Indices!$A:$F,5,FALSE))</f>
        <v/>
      </c>
      <c r="F159" s="115"/>
      <c r="G159" s="441"/>
    </row>
    <row r="160" spans="1:7" s="436" customFormat="1" ht="15" customHeight="1">
      <c r="A160" s="513"/>
      <c r="B160" s="514"/>
      <c r="C160" s="503"/>
      <c r="D160" s="233"/>
      <c r="E160" s="428" t="str">
        <f>+IF(A160="","",VLOOKUP(D160,Indices!$A:$F,5,FALSE))</f>
        <v/>
      </c>
      <c r="F160" s="121"/>
      <c r="G160" s="441"/>
    </row>
    <row r="161" spans="1:7" s="436" customFormat="1" ht="15" customHeight="1">
      <c r="A161" s="513"/>
      <c r="B161" s="514"/>
      <c r="C161" s="503"/>
      <c r="D161" s="233"/>
      <c r="E161" s="428" t="str">
        <f>+IF(A161="","",VLOOKUP(D161,Indices!$A:$F,5,FALSE))</f>
        <v/>
      </c>
      <c r="F161" s="121"/>
      <c r="G161" s="441"/>
    </row>
    <row r="162" spans="1:7" s="436" customFormat="1" ht="15" customHeight="1">
      <c r="A162" s="513"/>
      <c r="B162" s="514"/>
      <c r="C162" s="503"/>
      <c r="D162" s="233"/>
      <c r="E162" s="428" t="str">
        <f>+IF(A162="","",VLOOKUP(D162,Indices!$A:$F,5,FALSE))</f>
        <v/>
      </c>
      <c r="F162" s="121"/>
      <c r="G162" s="441"/>
    </row>
    <row r="163" spans="1:7" s="436" customFormat="1" ht="15" customHeight="1">
      <c r="A163" s="513"/>
      <c r="B163" s="514"/>
      <c r="C163" s="503"/>
      <c r="D163" s="233"/>
      <c r="E163" s="428" t="str">
        <f>+IF(A163="","",VLOOKUP(D163,Indices!$A:$F,5,FALSE))</f>
        <v/>
      </c>
      <c r="F163" s="121"/>
      <c r="G163" s="441"/>
    </row>
    <row r="164" spans="1:7" s="436" customFormat="1" ht="15" customHeight="1">
      <c r="A164" s="513"/>
      <c r="B164" s="514"/>
      <c r="C164" s="503"/>
      <c r="D164" s="233"/>
      <c r="E164" s="428" t="str">
        <f>+IF(A164="","",VLOOKUP(D164,Indices!$A:$F,5,FALSE))</f>
        <v/>
      </c>
      <c r="F164" s="121"/>
      <c r="G164" s="441"/>
    </row>
    <row r="165" spans="1:7" s="436" customFormat="1" ht="15" customHeight="1">
      <c r="A165" s="513"/>
      <c r="B165" s="515"/>
      <c r="C165" s="512"/>
      <c r="D165" s="233"/>
      <c r="E165" s="428" t="str">
        <f>+IF(A165="","",VLOOKUP(D165,Indices!$A:$F,5,FALSE))</f>
        <v/>
      </c>
      <c r="F165" s="115"/>
      <c r="G165" s="441"/>
    </row>
    <row r="166" spans="1:7" s="436" customFormat="1" ht="15" customHeight="1">
      <c r="A166" s="513"/>
      <c r="B166" s="515"/>
      <c r="C166" s="512"/>
      <c r="D166" s="233"/>
      <c r="E166" s="428" t="str">
        <f>+IF(A166="","",VLOOKUP(D166,Indices!$A:$F,5,FALSE))</f>
        <v/>
      </c>
      <c r="F166" s="115"/>
      <c r="G166" s="441"/>
    </row>
    <row r="167" spans="1:7" s="436" customFormat="1" ht="15" customHeight="1">
      <c r="A167" s="513"/>
      <c r="B167" s="515"/>
      <c r="C167" s="512"/>
      <c r="D167" s="233"/>
      <c r="E167" s="428" t="str">
        <f>+IF(A167="","",VLOOKUP(D167,Indices!$A:$F,5,FALSE))</f>
        <v/>
      </c>
      <c r="F167" s="115"/>
      <c r="G167" s="441"/>
    </row>
    <row r="168" spans="1:7" s="436" customFormat="1" ht="15" customHeight="1">
      <c r="A168" s="513"/>
      <c r="B168" s="515"/>
      <c r="C168" s="512"/>
      <c r="D168" s="233"/>
      <c r="E168" s="428" t="str">
        <f>+IF(A168="","",VLOOKUP(D168,Indices!$A:$F,5,FALSE))</f>
        <v/>
      </c>
      <c r="F168" s="115"/>
      <c r="G168" s="441"/>
    </row>
    <row r="169" spans="1:7" s="436" customFormat="1" ht="15" customHeight="1">
      <c r="A169" s="513"/>
      <c r="B169" s="515"/>
      <c r="C169" s="512"/>
      <c r="D169" s="233"/>
      <c r="E169" s="428" t="str">
        <f>+IF(A169="","",VLOOKUP(D169,Indices!$A:$F,5,FALSE))</f>
        <v/>
      </c>
      <c r="F169" s="115"/>
      <c r="G169" s="441"/>
    </row>
    <row r="170" spans="1:7" s="436" customFormat="1" ht="15" customHeight="1">
      <c r="A170" s="513"/>
      <c r="B170" s="515"/>
      <c r="C170" s="512"/>
      <c r="D170" s="233"/>
      <c r="E170" s="428" t="str">
        <f>+IF(A170="","",VLOOKUP(D170,Indices!$A:$F,5,FALSE))</f>
        <v/>
      </c>
      <c r="F170" s="115"/>
      <c r="G170" s="441"/>
    </row>
    <row r="171" spans="1:7" s="436" customFormat="1" ht="15" customHeight="1">
      <c r="A171" s="513"/>
      <c r="B171" s="515"/>
      <c r="C171" s="512"/>
      <c r="D171" s="233"/>
      <c r="E171" s="428" t="str">
        <f>+IF(A171="","",VLOOKUP(D171,Indices!$A:$F,5,FALSE))</f>
        <v/>
      </c>
      <c r="F171" s="115"/>
      <c r="G171" s="441"/>
    </row>
    <row r="172" spans="1:7" s="436" customFormat="1" ht="15" customHeight="1">
      <c r="A172" s="513"/>
      <c r="B172" s="515"/>
      <c r="C172" s="512"/>
      <c r="D172" s="233"/>
      <c r="E172" s="428" t="str">
        <f>+IF(A172="","",VLOOKUP(D172,Indices!$A:$F,5,FALSE))</f>
        <v/>
      </c>
      <c r="F172" s="115"/>
      <c r="G172" s="441"/>
    </row>
    <row r="173" spans="1:7" s="436" customFormat="1" ht="15" customHeight="1">
      <c r="A173" s="513"/>
      <c r="B173" s="515"/>
      <c r="C173" s="512"/>
      <c r="D173" s="233"/>
      <c r="E173" s="428" t="str">
        <f>+IF(A173="","",VLOOKUP(D173,Indices!$A:$F,5,FALSE))</f>
        <v/>
      </c>
      <c r="F173" s="115"/>
      <c r="G173" s="441"/>
    </row>
    <row r="174" spans="1:7" s="436" customFormat="1" ht="15" customHeight="1">
      <c r="A174" s="228"/>
      <c r="B174" s="515"/>
      <c r="C174" s="512"/>
      <c r="D174" s="233"/>
      <c r="E174" s="428" t="str">
        <f>+IF(A174="","",VLOOKUP(D174,Indices!$A:$F,5,FALSE))</f>
        <v/>
      </c>
      <c r="F174" s="115"/>
      <c r="G174" s="441"/>
    </row>
    <row r="175" spans="1:7" s="436" customFormat="1" ht="15" customHeight="1">
      <c r="A175" s="228"/>
      <c r="B175" s="515"/>
      <c r="C175" s="512"/>
      <c r="D175" s="233"/>
      <c r="E175" s="428" t="str">
        <f>+IF(A175="","",VLOOKUP(D175,Indices!$A:$F,5,FALSE))</f>
        <v/>
      </c>
      <c r="F175" s="115"/>
      <c r="G175" s="441"/>
    </row>
    <row r="176" spans="1:7" s="436" customFormat="1" ht="15" customHeight="1">
      <c r="A176" s="228"/>
      <c r="B176" s="515"/>
      <c r="C176" s="512"/>
      <c r="D176" s="233"/>
      <c r="E176" s="428" t="str">
        <f>+IF(A176="","",VLOOKUP(D176,Indices!$A:$F,5,FALSE))</f>
        <v/>
      </c>
      <c r="F176" s="115"/>
      <c r="G176" s="441"/>
    </row>
    <row r="177" spans="1:7" s="436" customFormat="1" ht="15" customHeight="1">
      <c r="A177" s="228"/>
      <c r="B177" s="515"/>
      <c r="C177" s="512"/>
      <c r="D177" s="233"/>
      <c r="E177" s="428" t="str">
        <f>+IF(A177="","",VLOOKUP(D177,Indices!$A:$F,5,FALSE))</f>
        <v/>
      </c>
      <c r="F177" s="115"/>
      <c r="G177" s="441"/>
    </row>
    <row r="178" spans="1:7" s="436" customFormat="1" ht="15" customHeight="1">
      <c r="A178" s="228"/>
      <c r="B178" s="515"/>
      <c r="C178" s="512"/>
      <c r="D178" s="233"/>
      <c r="E178" s="428" t="str">
        <f>+IF(A178="","",VLOOKUP(D178,Indices!$A:$F,5,FALSE))</f>
        <v/>
      </c>
      <c r="F178" s="115"/>
      <c r="G178" s="441"/>
    </row>
    <row r="179" spans="1:7" s="436" customFormat="1" ht="15" customHeight="1">
      <c r="A179" s="513"/>
      <c r="B179" s="515"/>
      <c r="C179" s="512"/>
      <c r="D179" s="233"/>
      <c r="E179" s="428" t="str">
        <f>+IF(A179="","",VLOOKUP(D179,Indices!$A:$F,5,FALSE))</f>
        <v/>
      </c>
      <c r="F179" s="115"/>
      <c r="G179" s="441"/>
    </row>
    <row r="180" spans="1:7" s="436" customFormat="1" ht="15" customHeight="1">
      <c r="A180" s="513"/>
      <c r="B180" s="515"/>
      <c r="C180" s="512"/>
      <c r="D180" s="233"/>
      <c r="E180" s="428" t="str">
        <f>+IF(A180="","",VLOOKUP(D180,Indices!$A:$F,5,FALSE))</f>
        <v/>
      </c>
      <c r="F180" s="115"/>
      <c r="G180" s="441"/>
    </row>
    <row r="181" spans="1:7" s="436" customFormat="1" ht="15" customHeight="1">
      <c r="A181" s="513"/>
      <c r="B181" s="515"/>
      <c r="C181" s="512"/>
      <c r="D181" s="233"/>
      <c r="E181" s="428" t="str">
        <f>+IF(A181="","",VLOOKUP(D181,Indices!$A:$F,5,FALSE))</f>
        <v/>
      </c>
      <c r="F181" s="115"/>
      <c r="G181" s="441"/>
    </row>
    <row r="182" spans="1:7" s="436" customFormat="1" ht="15" customHeight="1">
      <c r="A182" s="513"/>
      <c r="B182" s="515"/>
      <c r="C182" s="512"/>
      <c r="D182" s="233"/>
      <c r="E182" s="428" t="str">
        <f>+IF(A182="","",VLOOKUP(D182,Indices!$A:$F,5,FALSE))</f>
        <v/>
      </c>
      <c r="F182" s="115"/>
      <c r="G182" s="441"/>
    </row>
    <row r="183" spans="1:7" s="436" customFormat="1" ht="15" customHeight="1">
      <c r="A183" s="513"/>
      <c r="B183" s="515"/>
      <c r="C183" s="512"/>
      <c r="D183" s="233"/>
      <c r="E183" s="428" t="str">
        <f>+IF(A183="","",VLOOKUP(D183,Indices!$A:$F,5,FALSE))</f>
        <v/>
      </c>
      <c r="F183" s="115"/>
      <c r="G183" s="441"/>
    </row>
    <row r="184" spans="1:7" s="436" customFormat="1" ht="15" customHeight="1">
      <c r="A184" s="513"/>
      <c r="B184" s="515"/>
      <c r="C184" s="512"/>
      <c r="D184" s="233"/>
      <c r="E184" s="428" t="str">
        <f>+IF(A184="","",VLOOKUP(D184,Indices!$A:$F,5,FALSE))</f>
        <v/>
      </c>
      <c r="F184" s="115"/>
      <c r="G184" s="441"/>
    </row>
    <row r="185" spans="1:7" s="436" customFormat="1" ht="15" customHeight="1">
      <c r="A185" s="513"/>
      <c r="B185" s="515"/>
      <c r="C185" s="512"/>
      <c r="D185" s="233"/>
      <c r="E185" s="428" t="str">
        <f>+IF(A185="","",VLOOKUP(D185,Indices!$A:$F,5,FALSE))</f>
        <v/>
      </c>
      <c r="F185" s="115"/>
      <c r="G185" s="441"/>
    </row>
    <row r="186" spans="1:7" s="436" customFormat="1" ht="15" customHeight="1">
      <c r="A186" s="513"/>
      <c r="B186" s="515"/>
      <c r="C186" s="512"/>
      <c r="D186" s="233"/>
      <c r="E186" s="428" t="str">
        <f>+IF(A186="","",VLOOKUP(D186,Indices!$A:$F,5,FALSE))</f>
        <v/>
      </c>
      <c r="F186" s="115"/>
      <c r="G186" s="441"/>
    </row>
    <row r="187" spans="1:7" s="436" customFormat="1" ht="15" customHeight="1">
      <c r="A187" s="516"/>
      <c r="B187" s="515"/>
      <c r="C187" s="512"/>
      <c r="D187" s="517"/>
      <c r="E187" s="428" t="str">
        <f>+IF(A187="","",VLOOKUP(D187,Indices!$A:$F,5,FALSE))</f>
        <v/>
      </c>
      <c r="F187" s="115"/>
      <c r="G187" s="441"/>
    </row>
    <row r="188" spans="1:7" s="436" customFormat="1" ht="15" customHeight="1">
      <c r="A188" s="518"/>
      <c r="B188" s="515"/>
      <c r="C188" s="512"/>
      <c r="D188" s="233"/>
      <c r="E188" s="428" t="str">
        <f>+IF(A188="","",VLOOKUP(D188,Indices!$A:$F,5,FALSE))</f>
        <v/>
      </c>
      <c r="F188" s="115"/>
      <c r="G188" s="441"/>
    </row>
    <row r="189" spans="1:7" s="436" customFormat="1" ht="15" customHeight="1">
      <c r="A189" s="518"/>
      <c r="B189" s="515"/>
      <c r="C189" s="512"/>
      <c r="D189" s="504"/>
      <c r="E189" s="428" t="str">
        <f>+IF(A189="","",VLOOKUP(D189,Indices!$A:$F,5,FALSE))</f>
        <v/>
      </c>
      <c r="F189" s="115"/>
      <c r="G189" s="441"/>
    </row>
    <row r="190" spans="1:7" s="436" customFormat="1" ht="15" customHeight="1">
      <c r="A190" s="236"/>
      <c r="B190" s="515"/>
      <c r="C190" s="512"/>
      <c r="D190" s="233"/>
      <c r="E190" s="428" t="str">
        <f>+IF(A190="","",VLOOKUP(D190,Indices!$A:$F,5,FALSE))</f>
        <v/>
      </c>
      <c r="F190" s="115"/>
      <c r="G190" s="441"/>
    </row>
    <row r="191" spans="1:7" s="436" customFormat="1" ht="15" customHeight="1">
      <c r="A191" s="519"/>
      <c r="B191" s="514"/>
      <c r="C191" s="512"/>
      <c r="D191" s="233"/>
      <c r="E191" s="428" t="str">
        <f>+IF(A191="","",VLOOKUP(D191,Indices!$A:$F,5,FALSE))</f>
        <v/>
      </c>
      <c r="F191" s="115"/>
      <c r="G191" s="441"/>
    </row>
    <row r="192" spans="1:7" s="436" customFormat="1" ht="15" customHeight="1">
      <c r="A192" s="519"/>
      <c r="B192" s="514"/>
      <c r="C192" s="512"/>
      <c r="D192" s="233"/>
      <c r="E192" s="428" t="str">
        <f>+IF(A192="","",VLOOKUP(D192,Indices!$A:$F,5,FALSE))</f>
        <v/>
      </c>
      <c r="F192" s="115"/>
      <c r="G192" s="441"/>
    </row>
    <row r="193" spans="1:7" s="436" customFormat="1" ht="15" customHeight="1">
      <c r="A193" s="519"/>
      <c r="B193" s="514"/>
      <c r="C193" s="512"/>
      <c r="D193" s="233"/>
      <c r="E193" s="428" t="str">
        <f>+IF(A193="","",VLOOKUP(D193,Indices!$A:$F,5,FALSE))</f>
        <v/>
      </c>
      <c r="F193" s="115"/>
      <c r="G193" s="441"/>
    </row>
    <row r="194" spans="1:7" s="436" customFormat="1" ht="15" customHeight="1">
      <c r="A194" s="228"/>
      <c r="B194" s="515"/>
      <c r="C194" s="512"/>
      <c r="D194" s="233"/>
      <c r="E194" s="428" t="str">
        <f>+IF(A194="","",VLOOKUP(D194,Indices!$A:$F,5,FALSE))</f>
        <v/>
      </c>
      <c r="F194" s="115"/>
      <c r="G194" s="441"/>
    </row>
    <row r="195" spans="1:7" s="436" customFormat="1" ht="15" customHeight="1">
      <c r="A195" s="236"/>
      <c r="B195" s="515"/>
      <c r="C195" s="512"/>
      <c r="D195" s="233"/>
      <c r="E195" s="428" t="str">
        <f>+IF(A195="","",VLOOKUP(D195,Indices!$A:$F,5,FALSE))</f>
        <v/>
      </c>
      <c r="F195" s="115"/>
      <c r="G195" s="441"/>
    </row>
    <row r="196" spans="1:7" s="436" customFormat="1" ht="15" customHeight="1">
      <c r="A196" s="520"/>
      <c r="B196" s="515"/>
      <c r="C196" s="512"/>
      <c r="D196" s="504"/>
      <c r="E196" s="428" t="str">
        <f>+IF(A196="","",VLOOKUP(D196,Indices!$A:$F,5,FALSE))</f>
        <v/>
      </c>
      <c r="F196" s="115"/>
      <c r="G196" s="441"/>
    </row>
    <row r="197" spans="1:7" s="436" customFormat="1" ht="15" customHeight="1">
      <c r="A197" s="520"/>
      <c r="B197" s="515"/>
      <c r="C197" s="512"/>
      <c r="D197" s="233"/>
      <c r="E197" s="428" t="str">
        <f>+IF(A197="","",VLOOKUP(D197,Indices!$A:$F,5,FALSE))</f>
        <v/>
      </c>
      <c r="F197" s="115"/>
      <c r="G197" s="441"/>
    </row>
    <row r="198" spans="1:7" s="436" customFormat="1" ht="15" customHeight="1">
      <c r="A198" s="520"/>
      <c r="B198" s="515"/>
      <c r="C198" s="512"/>
      <c r="D198" s="233"/>
      <c r="E198" s="428" t="str">
        <f>+IF(A198="","",VLOOKUP(D198,Indices!$A:$F,5,FALSE))</f>
        <v/>
      </c>
      <c r="F198" s="115"/>
      <c r="G198" s="441"/>
    </row>
    <row r="199" spans="1:7" s="436" customFormat="1" ht="15" customHeight="1">
      <c r="A199" s="521"/>
      <c r="B199" s="515"/>
      <c r="C199" s="512"/>
      <c r="D199" s="233"/>
      <c r="E199" s="428" t="str">
        <f>+IF(A199="","",VLOOKUP(D199,Indices!$A:$F,5,FALSE))</f>
        <v/>
      </c>
      <c r="F199" s="115"/>
      <c r="G199" s="441"/>
    </row>
    <row r="200" spans="1:7" s="436" customFormat="1" ht="15" customHeight="1">
      <c r="A200" s="521"/>
      <c r="B200" s="515"/>
      <c r="C200" s="512"/>
      <c r="D200" s="233"/>
      <c r="E200" s="428" t="str">
        <f>+IF(A200="","",VLOOKUP(D200,Indices!$A:$F,5,FALSE))</f>
        <v/>
      </c>
      <c r="F200" s="115"/>
      <c r="G200" s="441"/>
    </row>
    <row r="201" spans="1:7" s="436" customFormat="1" ht="15" customHeight="1">
      <c r="A201" s="228"/>
      <c r="B201" s="515"/>
      <c r="C201" s="512"/>
      <c r="D201" s="233"/>
      <c r="E201" s="428" t="str">
        <f>+IF(A201="","",VLOOKUP(D201,Indices!$A:$F,5,FALSE))</f>
        <v/>
      </c>
      <c r="F201" s="115"/>
      <c r="G201" s="441"/>
    </row>
    <row r="202" spans="1:7" s="436" customFormat="1" ht="15" customHeight="1">
      <c r="A202" s="236"/>
      <c r="B202" s="515"/>
      <c r="C202" s="512"/>
      <c r="D202" s="233"/>
      <c r="E202" s="428" t="str">
        <f>+IF(A202="","",VLOOKUP(D202,Indices!$A:$F,5,FALSE))</f>
        <v/>
      </c>
      <c r="F202" s="115"/>
      <c r="G202" s="441"/>
    </row>
    <row r="203" spans="1:7" s="436" customFormat="1" ht="15" customHeight="1">
      <c r="A203" s="236"/>
      <c r="B203" s="515"/>
      <c r="C203" s="512"/>
      <c r="D203" s="233"/>
      <c r="E203" s="428" t="str">
        <f>+IF(A203="","",VLOOKUP(D203,Indices!$A:$F,5,FALSE))</f>
        <v/>
      </c>
      <c r="F203" s="115"/>
      <c r="G203" s="441"/>
    </row>
    <row r="204" spans="1:7" s="436" customFormat="1" ht="15" customHeight="1">
      <c r="A204" s="236"/>
      <c r="B204" s="515"/>
      <c r="C204" s="503"/>
      <c r="D204" s="522"/>
      <c r="E204" s="428" t="str">
        <f>+IF(A204="","",VLOOKUP(D204,Indices!$A:$F,5,FALSE))</f>
        <v/>
      </c>
      <c r="F204" s="121"/>
      <c r="G204" s="441"/>
    </row>
    <row r="205" spans="1:7" s="436" customFormat="1" ht="15" customHeight="1">
      <c r="A205" s="513"/>
      <c r="B205" s="515"/>
      <c r="C205" s="512"/>
      <c r="D205" s="233"/>
      <c r="E205" s="428" t="str">
        <f>+IF(A205="","",VLOOKUP(D205,Indices!$A:$F,5,FALSE))</f>
        <v/>
      </c>
      <c r="F205" s="115"/>
      <c r="G205" s="441"/>
    </row>
    <row r="206" spans="1:7" s="436" customFormat="1" ht="15" customHeight="1">
      <c r="A206" s="513"/>
      <c r="B206" s="515"/>
      <c r="C206" s="512"/>
      <c r="D206" s="504"/>
      <c r="E206" s="428" t="str">
        <f>+IF(A206="","",VLOOKUP(D206,Indices!$A:$F,5,FALSE))</f>
        <v/>
      </c>
      <c r="F206" s="115"/>
      <c r="G206" s="441"/>
    </row>
    <row r="207" spans="1:7" s="436" customFormat="1" ht="15" customHeight="1">
      <c r="A207" s="516"/>
      <c r="B207" s="515"/>
      <c r="C207" s="512"/>
      <c r="D207" s="504"/>
      <c r="E207" s="428" t="str">
        <f>+IF(A207="","",VLOOKUP(D207,Indices!$A:$F,5,FALSE))</f>
        <v/>
      </c>
      <c r="F207" s="115"/>
      <c r="G207" s="441"/>
    </row>
    <row r="208" spans="1:7" s="436" customFormat="1" ht="15" customHeight="1">
      <c r="A208" s="521"/>
      <c r="B208" s="515"/>
      <c r="C208" s="512"/>
      <c r="D208" s="504"/>
      <c r="E208" s="428" t="str">
        <f>+IF(A208="","",VLOOKUP(D208,Indices!$A:$F,5,FALSE))</f>
        <v/>
      </c>
      <c r="F208" s="115"/>
      <c r="G208" s="441"/>
    </row>
    <row r="209" spans="1:7" s="436" customFormat="1" ht="15" customHeight="1">
      <c r="A209" s="516"/>
      <c r="B209" s="515"/>
      <c r="C209" s="512"/>
      <c r="D209" s="504"/>
      <c r="E209" s="428" t="str">
        <f>+IF(A209="","",VLOOKUP(D209,Indices!$A:$F,5,FALSE))</f>
        <v/>
      </c>
      <c r="F209" s="115"/>
      <c r="G209" s="441"/>
    </row>
    <row r="210" spans="1:7" s="436" customFormat="1" ht="15" customHeight="1">
      <c r="A210" s="523"/>
      <c r="B210" s="515"/>
      <c r="C210" s="512"/>
      <c r="D210" s="504"/>
      <c r="E210" s="428" t="str">
        <f>+IF(A210="","",VLOOKUP(D210,Indices!$A:$F,5,FALSE))</f>
        <v/>
      </c>
      <c r="F210" s="115"/>
      <c r="G210" s="441"/>
    </row>
    <row r="211" spans="1:7" s="436" customFormat="1" ht="15" customHeight="1">
      <c r="A211" s="516"/>
      <c r="B211" s="515"/>
      <c r="C211" s="512"/>
      <c r="D211" s="504"/>
      <c r="E211" s="428" t="str">
        <f>+IF(A211="","",VLOOKUP(D211,Indices!$A:$F,5,FALSE))</f>
        <v/>
      </c>
      <c r="F211" s="115"/>
      <c r="G211" s="441"/>
    </row>
    <row r="212" spans="1:7" s="436" customFormat="1" ht="15" customHeight="1">
      <c r="A212" s="516"/>
      <c r="B212" s="515"/>
      <c r="C212" s="512"/>
      <c r="D212" s="504"/>
      <c r="E212" s="428" t="str">
        <f>+IF(A212="","",VLOOKUP(D212,Indices!$A:$F,5,FALSE))</f>
        <v/>
      </c>
      <c r="F212" s="115"/>
      <c r="G212" s="441"/>
    </row>
    <row r="213" spans="1:7" s="436" customFormat="1" ht="15" customHeight="1">
      <c r="A213" s="516"/>
      <c r="B213" s="515"/>
      <c r="C213" s="512"/>
      <c r="D213" s="504"/>
      <c r="E213" s="428" t="str">
        <f>+IF(A213="","",VLOOKUP(D213,Indices!$A:$F,5,FALSE))</f>
        <v/>
      </c>
      <c r="F213" s="115"/>
      <c r="G213" s="441"/>
    </row>
    <row r="214" spans="1:7" s="436" customFormat="1" ht="15" customHeight="1">
      <c r="A214" s="516"/>
      <c r="B214" s="515"/>
      <c r="C214" s="512"/>
      <c r="D214" s="233"/>
      <c r="E214" s="428" t="str">
        <f>+IF(A214="","",VLOOKUP(D214,Indices!$A:$F,5,FALSE))</f>
        <v/>
      </c>
      <c r="F214" s="115"/>
      <c r="G214" s="441"/>
    </row>
    <row r="215" spans="1:7" s="436" customFormat="1" ht="15" customHeight="1">
      <c r="A215" s="516"/>
      <c r="B215" s="515"/>
      <c r="C215" s="512"/>
      <c r="D215" s="233"/>
      <c r="E215" s="428" t="str">
        <f>+IF(A215="","",VLOOKUP(D215,Indices!$A:$F,5,FALSE))</f>
        <v/>
      </c>
      <c r="F215" s="115"/>
      <c r="G215" s="441"/>
    </row>
    <row r="216" spans="1:7" s="436" customFormat="1" ht="15" customHeight="1">
      <c r="A216" s="519"/>
      <c r="B216" s="514"/>
      <c r="C216" s="512"/>
      <c r="D216" s="504"/>
      <c r="E216" s="428" t="str">
        <f>+IF(A216="","",VLOOKUP(D216,Indices!$A:$F,5,FALSE))</f>
        <v/>
      </c>
      <c r="F216" s="115"/>
      <c r="G216" s="441"/>
    </row>
    <row r="217" spans="1:7" s="436" customFormat="1" ht="15" customHeight="1">
      <c r="A217" s="519"/>
      <c r="B217" s="514"/>
      <c r="C217" s="512"/>
      <c r="D217" s="233"/>
      <c r="E217" s="428" t="str">
        <f>+IF(A217="","",VLOOKUP(D217,Indices!$A:$F,5,FALSE))</f>
        <v/>
      </c>
      <c r="F217" s="115"/>
      <c r="G217" s="441"/>
    </row>
    <row r="218" spans="1:7" s="436" customFormat="1" ht="15" customHeight="1">
      <c r="A218" s="519"/>
      <c r="B218" s="514"/>
      <c r="C218" s="512"/>
      <c r="D218" s="504"/>
      <c r="E218" s="428" t="str">
        <f>+IF(A218="","",VLOOKUP(D218,Indices!$A:$F,5,FALSE))</f>
        <v/>
      </c>
      <c r="F218" s="115"/>
      <c r="G218" s="441"/>
    </row>
    <row r="219" spans="1:7" s="436" customFormat="1" ht="15" customHeight="1">
      <c r="A219" s="519"/>
      <c r="B219" s="514"/>
      <c r="C219" s="512"/>
      <c r="D219" s="504"/>
      <c r="E219" s="428" t="str">
        <f>+IF(A219="","",VLOOKUP(D219,Indices!$A:$F,5,FALSE))</f>
        <v/>
      </c>
      <c r="F219" s="115"/>
      <c r="G219" s="441"/>
    </row>
    <row r="220" spans="1:7" s="436" customFormat="1" ht="15" customHeight="1">
      <c r="A220" s="516"/>
      <c r="B220" s="515"/>
      <c r="C220" s="512"/>
      <c r="D220" s="504"/>
      <c r="E220" s="428" t="str">
        <f>+IF(A220="","",VLOOKUP(D220,Indices!$A:$F,5,FALSE))</f>
        <v/>
      </c>
      <c r="F220" s="115"/>
      <c r="G220" s="441"/>
    </row>
    <row r="221" spans="1:7" s="436" customFormat="1" ht="15" customHeight="1">
      <c r="A221" s="516"/>
      <c r="B221" s="515"/>
      <c r="C221" s="512"/>
      <c r="D221" s="504"/>
      <c r="E221" s="428" t="str">
        <f>+IF(A221="","",VLOOKUP(D221,Indices!$A:$F,5,FALSE))</f>
        <v/>
      </c>
      <c r="F221" s="115"/>
      <c r="G221" s="441"/>
    </row>
    <row r="222" spans="1:7" s="436" customFormat="1" ht="15" customHeight="1">
      <c r="A222" s="516"/>
      <c r="B222" s="514"/>
      <c r="C222" s="512"/>
      <c r="D222" s="504"/>
      <c r="E222" s="428" t="str">
        <f>+IF(A222="","",VLOOKUP(D222,Indices!$A:$F,5,FALSE))</f>
        <v/>
      </c>
      <c r="F222" s="115"/>
      <c r="G222" s="441"/>
    </row>
    <row r="223" spans="1:7" s="436" customFormat="1" ht="15" customHeight="1">
      <c r="A223" s="516"/>
      <c r="B223" s="514"/>
      <c r="C223" s="512"/>
      <c r="D223" s="233"/>
      <c r="E223" s="428" t="str">
        <f>+IF(A223="","",VLOOKUP(D223,Indices!$A:$F,5,FALSE))</f>
        <v/>
      </c>
      <c r="F223" s="115"/>
      <c r="G223" s="441"/>
    </row>
    <row r="224" spans="1:7" s="436" customFormat="1" ht="15" customHeight="1">
      <c r="A224" s="516"/>
      <c r="B224" s="514"/>
      <c r="C224" s="512"/>
      <c r="D224" s="504"/>
      <c r="E224" s="428" t="str">
        <f>+IF(A224="","",VLOOKUP(D224,Indices!$A:$F,5,FALSE))</f>
        <v/>
      </c>
      <c r="F224" s="115"/>
      <c r="G224" s="441"/>
    </row>
    <row r="225" spans="1:7" s="436" customFormat="1" ht="15" customHeight="1">
      <c r="A225" s="516"/>
      <c r="B225" s="514"/>
      <c r="C225" s="512"/>
      <c r="D225" s="504"/>
      <c r="E225" s="428" t="str">
        <f>+IF(A225="","",VLOOKUP(D225,Indices!$A:$F,5,FALSE))</f>
        <v/>
      </c>
      <c r="F225" s="115"/>
      <c r="G225" s="441"/>
    </row>
    <row r="226" spans="1:7" s="436" customFormat="1" ht="15" customHeight="1">
      <c r="A226" s="516"/>
      <c r="B226" s="514"/>
      <c r="C226" s="512"/>
      <c r="D226" s="504"/>
      <c r="E226" s="428" t="str">
        <f>+IF(A226="","",VLOOKUP(D226,Indices!$A:$F,5,FALSE))</f>
        <v/>
      </c>
      <c r="F226" s="115"/>
      <c r="G226" s="441"/>
    </row>
    <row r="227" spans="1:7" s="436" customFormat="1" ht="15" customHeight="1">
      <c r="A227" s="519"/>
      <c r="B227" s="515"/>
      <c r="C227" s="512"/>
      <c r="D227" s="233"/>
      <c r="E227" s="428" t="str">
        <f>+IF(A227="","",VLOOKUP(D227,Indices!$A:$F,5,FALSE))</f>
        <v/>
      </c>
      <c r="F227" s="115"/>
      <c r="G227" s="441"/>
    </row>
    <row r="228" spans="1:7" s="436" customFormat="1" ht="15" customHeight="1">
      <c r="A228" s="519"/>
      <c r="B228" s="515"/>
      <c r="C228" s="512"/>
      <c r="D228" s="504"/>
      <c r="E228" s="428" t="str">
        <f>+IF(A228="","",VLOOKUP(D228,Indices!$A:$F,5,FALSE))</f>
        <v/>
      </c>
      <c r="F228" s="115"/>
      <c r="G228" s="441"/>
    </row>
    <row r="229" spans="1:7" s="436" customFormat="1" ht="15" customHeight="1">
      <c r="A229" s="519"/>
      <c r="B229" s="515"/>
      <c r="C229" s="512"/>
      <c r="D229" s="233"/>
      <c r="E229" s="428" t="str">
        <f>+IF(A229="","",VLOOKUP(D229,Indices!$A:$F,5,FALSE))</f>
        <v/>
      </c>
      <c r="F229" s="115"/>
      <c r="G229" s="441"/>
    </row>
    <row r="230" spans="1:7" s="436" customFormat="1" ht="15" customHeight="1">
      <c r="A230" s="519"/>
      <c r="B230" s="515"/>
      <c r="C230" s="512"/>
      <c r="D230" s="233"/>
      <c r="E230" s="428" t="str">
        <f>+IF(A230="","",VLOOKUP(D230,Indices!$A:$F,5,FALSE))</f>
        <v/>
      </c>
      <c r="F230" s="115"/>
      <c r="G230" s="441"/>
    </row>
    <row r="231" spans="1:7" s="436" customFormat="1" ht="15" customHeight="1">
      <c r="A231" s="519"/>
      <c r="B231" s="515"/>
      <c r="C231" s="512"/>
      <c r="D231" s="233"/>
      <c r="E231" s="428" t="str">
        <f>+IF(A231="","",VLOOKUP(D231,Indices!$A:$F,5,FALSE))</f>
        <v/>
      </c>
      <c r="F231" s="115"/>
      <c r="G231" s="441"/>
    </row>
    <row r="232" spans="1:7" s="436" customFormat="1" ht="15" customHeight="1">
      <c r="A232" s="519"/>
      <c r="B232" s="515"/>
      <c r="C232" s="512"/>
      <c r="D232" s="233"/>
      <c r="E232" s="428" t="str">
        <f>+IF(A232="","",VLOOKUP(D232,Indices!$A:$F,5,FALSE))</f>
        <v/>
      </c>
      <c r="F232" s="115"/>
      <c r="G232" s="441"/>
    </row>
    <row r="233" spans="1:7" s="436" customFormat="1" ht="15" customHeight="1">
      <c r="A233" s="519"/>
      <c r="B233" s="515"/>
      <c r="C233" s="512"/>
      <c r="D233" s="233"/>
      <c r="E233" s="428" t="str">
        <f>+IF(A233="","",VLOOKUP(D233,Indices!$A:$F,5,FALSE))</f>
        <v/>
      </c>
      <c r="F233" s="115"/>
      <c r="G233" s="441"/>
    </row>
    <row r="234" spans="1:7" s="436" customFormat="1" ht="15" customHeight="1">
      <c r="A234" s="519"/>
      <c r="B234" s="515"/>
      <c r="C234" s="512"/>
      <c r="D234" s="233"/>
      <c r="E234" s="428" t="str">
        <f>+IF(A234="","",VLOOKUP(D234,Indices!$A:$F,5,FALSE))</f>
        <v/>
      </c>
      <c r="F234" s="115"/>
      <c r="G234" s="441"/>
    </row>
    <row r="235" spans="1:7" s="436" customFormat="1" ht="15" customHeight="1">
      <c r="A235" s="519"/>
      <c r="B235" s="515"/>
      <c r="C235" s="512"/>
      <c r="D235" s="233"/>
      <c r="E235" s="428" t="str">
        <f>+IF(A235="","",VLOOKUP(D235,Indices!$A:$F,5,FALSE))</f>
        <v/>
      </c>
      <c r="F235" s="115"/>
      <c r="G235" s="441"/>
    </row>
    <row r="236" spans="1:7" s="436" customFormat="1" ht="15" customHeight="1">
      <c r="A236" s="519"/>
      <c r="B236" s="515"/>
      <c r="C236" s="512"/>
      <c r="D236" s="233"/>
      <c r="E236" s="428" t="str">
        <f>+IF(A236="","",VLOOKUP(D236,Indices!$A:$F,5,FALSE))</f>
        <v/>
      </c>
      <c r="F236" s="115"/>
      <c r="G236" s="441"/>
    </row>
    <row r="237" spans="1:7" s="436" customFormat="1" ht="15" customHeight="1">
      <c r="A237" s="519"/>
      <c r="B237" s="515"/>
      <c r="C237" s="512"/>
      <c r="D237" s="233"/>
      <c r="E237" s="428" t="str">
        <f>+IF(A237="","",VLOOKUP(D237,Indices!$A:$F,5,FALSE))</f>
        <v/>
      </c>
      <c r="F237" s="115"/>
      <c r="G237" s="441"/>
    </row>
    <row r="238" spans="1:7" s="436" customFormat="1" ht="15" customHeight="1">
      <c r="A238" s="519"/>
      <c r="B238" s="515"/>
      <c r="C238" s="512"/>
      <c r="D238" s="504"/>
      <c r="E238" s="428" t="str">
        <f>+IF(A238="","",VLOOKUP(D238,Indices!$A:$F,5,FALSE))</f>
        <v/>
      </c>
      <c r="F238" s="115"/>
      <c r="G238" s="441"/>
    </row>
    <row r="239" spans="1:7" s="436" customFormat="1" ht="15" customHeight="1">
      <c r="A239" s="519"/>
      <c r="B239" s="515"/>
      <c r="C239" s="512"/>
      <c r="D239" s="233"/>
      <c r="E239" s="428" t="str">
        <f>+IF(A239="","",VLOOKUP(D239,Indices!$A:$F,5,FALSE))</f>
        <v/>
      </c>
      <c r="F239" s="115"/>
      <c r="G239" s="441"/>
    </row>
    <row r="240" spans="1:7" s="436" customFormat="1" ht="15" customHeight="1">
      <c r="A240" s="519"/>
      <c r="B240" s="515"/>
      <c r="C240" s="512"/>
      <c r="D240" s="233"/>
      <c r="E240" s="428" t="str">
        <f>+IF(A240="","",VLOOKUP(D240,Indices!$A:$F,5,FALSE))</f>
        <v/>
      </c>
      <c r="F240" s="115"/>
      <c r="G240" s="441"/>
    </row>
    <row r="241" spans="1:7" s="436" customFormat="1" ht="15" customHeight="1">
      <c r="A241" s="519"/>
      <c r="B241" s="515"/>
      <c r="C241" s="512"/>
      <c r="D241" s="233"/>
      <c r="E241" s="428" t="str">
        <f>+IF(A241="","",VLOOKUP(D241,Indices!$A:$F,5,FALSE))</f>
        <v/>
      </c>
      <c r="F241" s="115"/>
      <c r="G241" s="441"/>
    </row>
    <row r="242" spans="1:7" s="436" customFormat="1" ht="15" customHeight="1">
      <c r="A242" s="519"/>
      <c r="B242" s="515"/>
      <c r="C242" s="512"/>
      <c r="D242" s="233"/>
      <c r="E242" s="428" t="str">
        <f>+IF(A242="","",VLOOKUP(D242,Indices!$A:$F,5,FALSE))</f>
        <v/>
      </c>
      <c r="F242" s="115"/>
      <c r="G242" s="441"/>
    </row>
    <row r="243" spans="1:7" s="436" customFormat="1" ht="15" customHeight="1">
      <c r="A243" s="519"/>
      <c r="B243" s="515"/>
      <c r="C243" s="512"/>
      <c r="D243" s="233"/>
      <c r="E243" s="428" t="str">
        <f>+IF(A243="","",VLOOKUP(D243,Indices!$A:$F,5,FALSE))</f>
        <v/>
      </c>
      <c r="F243" s="115"/>
      <c r="G243" s="441"/>
    </row>
    <row r="244" spans="1:7" s="436" customFormat="1" ht="15" customHeight="1">
      <c r="A244" s="513"/>
      <c r="B244" s="515"/>
      <c r="C244" s="512"/>
      <c r="D244" s="233"/>
      <c r="E244" s="428" t="str">
        <f>+IF(A244="","",VLOOKUP(D244,Indices!$A:$F,5,FALSE))</f>
        <v/>
      </c>
      <c r="F244" s="115"/>
      <c r="G244" s="441"/>
    </row>
    <row r="245" spans="1:7" s="436" customFormat="1" ht="15" customHeight="1">
      <c r="A245" s="513"/>
      <c r="B245" s="515"/>
      <c r="C245" s="512"/>
      <c r="D245" s="233"/>
      <c r="E245" s="428" t="str">
        <f>+IF(A245="","",VLOOKUP(D245,Indices!$A:$F,5,FALSE))</f>
        <v/>
      </c>
      <c r="F245" s="115"/>
      <c r="G245" s="441"/>
    </row>
    <row r="246" spans="1:7" s="436" customFormat="1" ht="15" customHeight="1">
      <c r="A246" s="233"/>
      <c r="B246" s="498"/>
      <c r="C246" s="512"/>
      <c r="D246" s="233"/>
      <c r="E246" s="428" t="str">
        <f>+IF(A246="","",VLOOKUP(D246,Indices!$A:$F,5,FALSE))</f>
        <v/>
      </c>
      <c r="F246" s="115"/>
      <c r="G246" s="441"/>
    </row>
    <row r="247" spans="1:7" s="436" customFormat="1" ht="15" customHeight="1">
      <c r="A247" s="236"/>
      <c r="B247" s="500"/>
      <c r="C247" s="512"/>
      <c r="D247" s="517"/>
      <c r="E247" s="428" t="str">
        <f>+IF(A247="","",VLOOKUP(D247,Indices!$A:$F,5,FALSE))</f>
        <v/>
      </c>
      <c r="F247" s="115"/>
      <c r="G247" s="441"/>
    </row>
    <row r="248" spans="1:7" s="436" customFormat="1" ht="15" customHeight="1">
      <c r="A248" s="236"/>
      <c r="B248" s="500"/>
      <c r="C248" s="512"/>
      <c r="D248" s="517"/>
      <c r="E248" s="428" t="str">
        <f>+IF(A248="","",VLOOKUP(D248,Indices!$A:$F,5,FALSE))</f>
        <v/>
      </c>
      <c r="F248" s="115"/>
      <c r="G248" s="441"/>
    </row>
    <row r="249" spans="1:7" ht="15" customHeight="1">
      <c r="A249" s="236"/>
      <c r="B249" s="524"/>
      <c r="C249" s="512"/>
      <c r="D249" s="517"/>
      <c r="E249" s="428" t="str">
        <f>+IF(A249="","",VLOOKUP(D249,Indices!$A:$F,5,FALSE))</f>
        <v/>
      </c>
      <c r="F249" s="115"/>
    </row>
    <row r="250" spans="1:7" ht="15" customHeight="1">
      <c r="A250" s="114"/>
      <c r="B250" s="112"/>
      <c r="C250" s="115"/>
      <c r="D250" s="539"/>
      <c r="E250" s="429"/>
      <c r="F250" s="115"/>
    </row>
    <row r="251" spans="1:7" ht="15" customHeight="1">
      <c r="A251" s="538" t="s">
        <v>1227</v>
      </c>
      <c r="B251" s="112"/>
      <c r="C251" s="115"/>
      <c r="D251" s="539"/>
      <c r="E251" s="429"/>
      <c r="F251" s="115"/>
    </row>
    <row r="252" spans="1:7" ht="15" customHeight="1">
      <c r="A252" s="239"/>
      <c r="B252" s="524"/>
      <c r="C252" s="526"/>
      <c r="D252" s="527"/>
      <c r="E252" s="428" t="str">
        <f>+IF(A252="","",VLOOKUP(D252,Indices!$A:$F,5,FALSE))</f>
        <v/>
      </c>
      <c r="F252" s="126"/>
    </row>
    <row r="253" spans="1:7" ht="15" customHeight="1">
      <c r="A253" s="239"/>
      <c r="B253" s="524"/>
      <c r="C253" s="526"/>
      <c r="D253" s="233"/>
      <c r="E253" s="428" t="str">
        <f>+IF(A253="","",VLOOKUP(D253,Indices!$A:$F,5,FALSE))</f>
        <v/>
      </c>
      <c r="F253" s="126"/>
    </row>
    <row r="254" spans="1:7" ht="15" customHeight="1">
      <c r="A254" s="528"/>
      <c r="B254" s="524"/>
      <c r="C254" s="526"/>
      <c r="D254" s="517"/>
      <c r="E254" s="428" t="str">
        <f>+IF(A254="","",VLOOKUP(D254,Indices!$A:$F,5,FALSE))</f>
        <v/>
      </c>
      <c r="F254" s="126"/>
    </row>
    <row r="255" spans="1:7" ht="15" customHeight="1">
      <c r="A255" s="239"/>
      <c r="B255" s="524"/>
      <c r="C255" s="526"/>
      <c r="D255" s="233"/>
      <c r="E255" s="428" t="str">
        <f>+IF(A255="","",VLOOKUP(D255,Indices!$A:$F,5,FALSE))</f>
        <v/>
      </c>
      <c r="F255" s="126"/>
    </row>
    <row r="256" spans="1:7" ht="15" customHeight="1">
      <c r="A256" s="239"/>
      <c r="B256" s="524"/>
      <c r="C256" s="526"/>
      <c r="D256" s="233"/>
      <c r="E256" s="428" t="str">
        <f>+IF(A256="","",VLOOKUP(D256,Indices!$A:$F,5,FALSE))</f>
        <v/>
      </c>
      <c r="F256" s="126"/>
    </row>
    <row r="257" spans="1:6" ht="15" customHeight="1">
      <c r="A257" s="239"/>
      <c r="B257" s="524"/>
      <c r="C257" s="526"/>
      <c r="D257" s="527"/>
      <c r="E257" s="428" t="str">
        <f>+IF(A257="","",VLOOKUP(D257,Indices!$A:$F,5,FALSE))</f>
        <v/>
      </c>
      <c r="F257" s="126"/>
    </row>
    <row r="258" spans="1:6" ht="15" customHeight="1">
      <c r="A258" s="239"/>
      <c r="B258" s="524"/>
      <c r="C258" s="526"/>
      <c r="D258" s="233"/>
      <c r="E258" s="428" t="str">
        <f>+IF(A258="","",VLOOKUP(D258,Indices!$A:$F,5,FALSE))</f>
        <v/>
      </c>
      <c r="F258" s="126"/>
    </row>
    <row r="259" spans="1:6" ht="15" customHeight="1">
      <c r="A259" s="239"/>
      <c r="B259" s="524"/>
      <c r="C259" s="526"/>
      <c r="D259" s="517"/>
      <c r="E259" s="428" t="str">
        <f>+IF(A259="","",VLOOKUP(D259,Indices!$A:$F,5,FALSE))</f>
        <v/>
      </c>
      <c r="F259" s="126"/>
    </row>
    <row r="260" spans="1:6" ht="15" customHeight="1">
      <c r="A260" s="239"/>
      <c r="B260" s="524"/>
      <c r="C260" s="529"/>
      <c r="D260" s="233"/>
      <c r="E260" s="428" t="str">
        <f>+IF(A260="","",VLOOKUP(D260,Indices!$A:$F,5,FALSE))</f>
        <v/>
      </c>
      <c r="F260" s="127"/>
    </row>
    <row r="261" spans="1:6" ht="15" customHeight="1">
      <c r="A261" s="239"/>
      <c r="B261" s="524"/>
      <c r="C261" s="526"/>
      <c r="D261" s="517"/>
      <c r="E261" s="428" t="str">
        <f>+IF(A261="","",VLOOKUP(D261,Indices!$A:$F,5,FALSE))</f>
        <v/>
      </c>
      <c r="F261" s="126"/>
    </row>
    <row r="262" spans="1:6" ht="15" customHeight="1">
      <c r="A262" s="239"/>
      <c r="B262" s="524"/>
      <c r="C262" s="529"/>
      <c r="D262" s="517"/>
      <c r="E262" s="428" t="str">
        <f>+IF(A262="","",VLOOKUP(D262,Indices!$A:$F,5,FALSE))</f>
        <v/>
      </c>
      <c r="F262" s="127"/>
    </row>
    <row r="263" spans="1:6" ht="15" customHeight="1">
      <c r="A263" s="239"/>
      <c r="B263" s="524"/>
      <c r="C263" s="526"/>
      <c r="D263" s="517"/>
      <c r="E263" s="428" t="str">
        <f>+IF(A263="","",VLOOKUP(D263,Indices!$A:$F,5,FALSE))</f>
        <v/>
      </c>
      <c r="F263" s="126"/>
    </row>
    <row r="264" spans="1:6" ht="15" customHeight="1">
      <c r="A264" s="239"/>
      <c r="B264" s="524"/>
      <c r="C264" s="526"/>
      <c r="D264" s="527"/>
      <c r="E264" s="428" t="str">
        <f>+IF(A264="","",VLOOKUP(D264,Indices!$A:$F,5,FALSE))</f>
        <v/>
      </c>
      <c r="F264" s="126"/>
    </row>
    <row r="265" spans="1:6" ht="15" customHeight="1">
      <c r="A265" s="528"/>
      <c r="B265" s="524"/>
      <c r="C265" s="529"/>
      <c r="D265" s="527"/>
      <c r="E265" s="428" t="str">
        <f>+IF(A265="","",VLOOKUP(D265,Indices!$A:$F,5,FALSE))</f>
        <v/>
      </c>
      <c r="F265" s="127"/>
    </row>
    <row r="266" spans="1:6" ht="15" customHeight="1">
      <c r="A266" s="528"/>
      <c r="B266" s="524"/>
      <c r="C266" s="529"/>
      <c r="D266" s="527"/>
      <c r="E266" s="428" t="str">
        <f>+IF(A266="","",VLOOKUP(D266,Indices!$A:$F,5,FALSE))</f>
        <v/>
      </c>
      <c r="F266" s="127"/>
    </row>
    <row r="267" spans="1:6" ht="15" customHeight="1">
      <c r="A267" s="239"/>
      <c r="B267" s="524"/>
      <c r="C267" s="526"/>
      <c r="D267" s="517"/>
      <c r="E267" s="428" t="str">
        <f>+IF(A267="","",VLOOKUP(D267,Indices!$A:$F,5,FALSE))</f>
        <v/>
      </c>
      <c r="F267" s="126"/>
    </row>
    <row r="268" spans="1:6" ht="15" customHeight="1">
      <c r="A268" s="236"/>
      <c r="B268" s="524"/>
      <c r="C268" s="530"/>
      <c r="D268" s="527"/>
      <c r="E268" s="428" t="str">
        <f>+IF(A268="","",VLOOKUP(D268,Indices!$A:$F,5,FALSE))</f>
        <v/>
      </c>
      <c r="F268" s="113"/>
    </row>
    <row r="269" spans="1:6" ht="15" customHeight="1">
      <c r="A269" s="239"/>
      <c r="B269" s="524"/>
      <c r="C269" s="530"/>
      <c r="D269" s="527"/>
      <c r="E269" s="428" t="str">
        <f>+IF(A269="","",VLOOKUP(D269,Indices!$A:$F,5,FALSE))</f>
        <v/>
      </c>
      <c r="F269" s="113"/>
    </row>
    <row r="270" spans="1:6" ht="15" customHeight="1">
      <c r="A270" s="236"/>
      <c r="B270" s="524"/>
      <c r="C270" s="530"/>
      <c r="D270" s="527"/>
      <c r="E270" s="428" t="str">
        <f>+IF(A270="","",VLOOKUP(D270,Indices!$A:$F,5,FALSE))</f>
        <v/>
      </c>
      <c r="F270" s="113"/>
    </row>
    <row r="271" spans="1:6" ht="15" customHeight="1">
      <c r="A271" s="236"/>
      <c r="B271" s="524"/>
      <c r="C271" s="530"/>
      <c r="D271" s="527"/>
      <c r="E271" s="428" t="str">
        <f>+IF(A271="","",VLOOKUP(D271,Indices!$A:$F,5,FALSE))</f>
        <v/>
      </c>
      <c r="F271" s="113"/>
    </row>
  </sheetData>
  <sortState ref="A26:E52">
    <sortCondition ref="A26"/>
  </sortState>
  <pageMargins left="1.1811023622047245" right="0.78740157480314965" top="1.1811023622047245" bottom="0.78740157480314965" header="0.39370078740157483" footer="0.39370078740157483"/>
  <pageSetup paperSize="9" scale="55" fitToHeight="111" orientation="portrait" r:id="rId1"/>
  <headerFooter>
    <oddHeader>&amp;L&amp;G</oddHeader>
  </headerFooter>
  <legacyDrawing r:id="rId2"/>
</worksheet>
</file>

<file path=xl/worksheets/sheet11.xml><?xml version="1.0" encoding="utf-8"?>
<worksheet xmlns="http://schemas.openxmlformats.org/spreadsheetml/2006/main" xmlns:r="http://schemas.openxmlformats.org/officeDocument/2006/relationships">
  <sheetPr codeName="Hoja9"/>
  <dimension ref="A1:G969"/>
  <sheetViews>
    <sheetView showGridLines="0" showZeros="0" zoomScale="120" zoomScaleNormal="120" workbookViewId="0">
      <selection activeCell="D5" sqref="D5"/>
    </sheetView>
  </sheetViews>
  <sheetFormatPr baseColWidth="10" defaultColWidth="11.42578125" defaultRowHeight="11.25"/>
  <cols>
    <col min="1" max="1" width="22" style="12" bestFit="1" customWidth="1"/>
    <col min="2" max="2" width="6.140625" style="12" customWidth="1"/>
    <col min="3" max="3" width="1.42578125" style="12" customWidth="1"/>
    <col min="4" max="4" width="2.7109375" style="10" customWidth="1"/>
    <col min="5" max="5" width="33.85546875" style="12" customWidth="1"/>
    <col min="6" max="7" width="10.7109375" style="12" customWidth="1"/>
    <col min="8" max="16384" width="11.42578125" style="12"/>
  </cols>
  <sheetData>
    <row r="1" spans="1:7" s="8" customFormat="1">
      <c r="B1" s="8" t="s">
        <v>556</v>
      </c>
      <c r="D1" s="9"/>
    </row>
    <row r="3" spans="1:7" ht="12.75" customHeight="1">
      <c r="A3" s="629" t="s">
        <v>357</v>
      </c>
      <c r="B3" s="10" t="s">
        <v>52</v>
      </c>
      <c r="C3" s="11"/>
      <c r="D3" s="11"/>
      <c r="E3" s="629" t="s">
        <v>53</v>
      </c>
      <c r="F3" s="11"/>
      <c r="G3" s="11"/>
    </row>
    <row r="4" spans="1:7">
      <c r="A4" s="629"/>
      <c r="B4" s="10" t="s">
        <v>54</v>
      </c>
      <c r="C4" s="11"/>
      <c r="D4" s="11"/>
      <c r="E4" s="629"/>
      <c r="F4" s="11"/>
      <c r="G4" s="11"/>
    </row>
    <row r="5" spans="1:7">
      <c r="A5" s="9"/>
      <c r="B5" s="9"/>
      <c r="C5" s="9"/>
      <c r="D5" s="9"/>
      <c r="E5" s="9"/>
      <c r="F5" s="9"/>
      <c r="G5" s="9"/>
    </row>
    <row r="6" spans="1:7" ht="11.25" customHeight="1">
      <c r="A6" s="10" t="str">
        <f t="shared" ref="A6:A69" si="0">CONCATENATE("INDEC-CM - ",B6,C6,D6)</f>
        <v>INDEC-CM - 37210-51</v>
      </c>
      <c r="B6" s="13">
        <v>37210</v>
      </c>
      <c r="C6" s="14" t="s">
        <v>55</v>
      </c>
      <c r="D6" s="10">
        <v>51</v>
      </c>
      <c r="E6" s="12" t="s">
        <v>56</v>
      </c>
    </row>
    <row r="7" spans="1:7">
      <c r="A7" s="10" t="str">
        <f t="shared" si="0"/>
        <v>INDEC-CM - 37210-52</v>
      </c>
      <c r="B7" s="13">
        <v>37210</v>
      </c>
      <c r="C7" s="14" t="s">
        <v>55</v>
      </c>
      <c r="D7" s="10">
        <v>52</v>
      </c>
      <c r="E7" s="12" t="s">
        <v>57</v>
      </c>
    </row>
    <row r="8" spans="1:7">
      <c r="A8" s="10" t="str">
        <f t="shared" si="0"/>
        <v>INDEC-CM - 42911-81</v>
      </c>
      <c r="B8" s="13">
        <v>42911</v>
      </c>
      <c r="C8" s="14" t="s">
        <v>55</v>
      </c>
      <c r="D8" s="10">
        <v>81</v>
      </c>
      <c r="E8" s="15" t="s">
        <v>58</v>
      </c>
      <c r="F8" s="15"/>
      <c r="G8" s="15"/>
    </row>
    <row r="9" spans="1:7">
      <c r="A9" s="10" t="str">
        <f t="shared" si="0"/>
        <v>INDEC-CM - 41242-11</v>
      </c>
      <c r="B9" s="13">
        <v>41242</v>
      </c>
      <c r="C9" s="14" t="s">
        <v>55</v>
      </c>
      <c r="D9" s="10">
        <v>11</v>
      </c>
      <c r="E9" s="15" t="s">
        <v>59</v>
      </c>
      <c r="F9" s="15"/>
      <c r="G9" s="15"/>
    </row>
    <row r="10" spans="1:7">
      <c r="A10" s="10" t="str">
        <f t="shared" si="0"/>
        <v>INDEC-CM - 37440-21</v>
      </c>
      <c r="B10" s="13">
        <v>37440</v>
      </c>
      <c r="C10" s="14" t="s">
        <v>55</v>
      </c>
      <c r="D10" s="10">
        <v>21</v>
      </c>
      <c r="E10" s="12" t="s">
        <v>60</v>
      </c>
    </row>
    <row r="11" spans="1:7">
      <c r="A11" s="10" t="str">
        <f t="shared" si="0"/>
        <v>INDEC-CM - 38130-13</v>
      </c>
      <c r="B11" s="13">
        <v>38130</v>
      </c>
      <c r="C11" s="14" t="s">
        <v>55</v>
      </c>
      <c r="D11" s="10">
        <v>13</v>
      </c>
      <c r="E11" s="15" t="s">
        <v>61</v>
      </c>
      <c r="F11" s="15"/>
      <c r="G11" s="15"/>
    </row>
    <row r="12" spans="1:7">
      <c r="A12" s="10" t="str">
        <f t="shared" si="0"/>
        <v>INDEC-CM - 38130-12</v>
      </c>
      <c r="B12" s="13">
        <v>38130</v>
      </c>
      <c r="C12" s="14" t="s">
        <v>55</v>
      </c>
      <c r="D12" s="10">
        <v>12</v>
      </c>
      <c r="E12" s="15" t="s">
        <v>62</v>
      </c>
      <c r="F12" s="15"/>
      <c r="G12" s="15"/>
    </row>
    <row r="13" spans="1:7">
      <c r="A13" s="10" t="str">
        <f t="shared" si="0"/>
        <v>INDEC-CM - 38130-11</v>
      </c>
      <c r="B13" s="13">
        <v>38130</v>
      </c>
      <c r="C13" s="14" t="s">
        <v>55</v>
      </c>
      <c r="D13" s="10">
        <v>11</v>
      </c>
      <c r="E13" s="15" t="s">
        <v>63</v>
      </c>
      <c r="F13" s="15"/>
      <c r="G13" s="15"/>
    </row>
    <row r="14" spans="1:7">
      <c r="A14" s="10" t="str">
        <f t="shared" si="0"/>
        <v>INDEC-CM - 27230-11</v>
      </c>
      <c r="B14" s="13">
        <v>27230</v>
      </c>
      <c r="C14" s="14" t="s">
        <v>55</v>
      </c>
      <c r="D14" s="10">
        <v>11</v>
      </c>
      <c r="E14" s="15" t="s">
        <v>64</v>
      </c>
      <c r="F14" s="15"/>
      <c r="G14" s="15"/>
    </row>
    <row r="15" spans="1:7">
      <c r="A15" s="10" t="str">
        <f t="shared" si="0"/>
        <v>INDEC-CM - 44821-11</v>
      </c>
      <c r="B15" s="13">
        <v>44821</v>
      </c>
      <c r="C15" s="14" t="s">
        <v>55</v>
      </c>
      <c r="D15" s="10">
        <v>11</v>
      </c>
      <c r="E15" s="12" t="s">
        <v>65</v>
      </c>
    </row>
    <row r="16" spans="1:7">
      <c r="A16" s="10" t="str">
        <f t="shared" si="0"/>
        <v>INDEC-CM - 37560-11</v>
      </c>
      <c r="B16" s="13">
        <v>37560</v>
      </c>
      <c r="C16" s="14" t="s">
        <v>55</v>
      </c>
      <c r="D16" s="10">
        <v>11</v>
      </c>
      <c r="E16" s="15" t="s">
        <v>66</v>
      </c>
      <c r="F16" s="15"/>
      <c r="G16" s="15"/>
    </row>
    <row r="17" spans="1:7">
      <c r="A17" s="10" t="str">
        <f t="shared" si="0"/>
        <v>INDEC-CM - 15400-11</v>
      </c>
      <c r="B17" s="13">
        <v>15400</v>
      </c>
      <c r="C17" s="14" t="s">
        <v>55</v>
      </c>
      <c r="D17" s="10">
        <v>11</v>
      </c>
      <c r="E17" s="15" t="s">
        <v>67</v>
      </c>
      <c r="F17" s="15"/>
      <c r="G17" s="15"/>
    </row>
    <row r="18" spans="1:7">
      <c r="A18" s="10" t="str">
        <f t="shared" si="0"/>
        <v>INDEC-CM - 15310-11</v>
      </c>
      <c r="B18" s="13">
        <v>15310</v>
      </c>
      <c r="C18" s="14" t="s">
        <v>55</v>
      </c>
      <c r="D18" s="10">
        <v>11</v>
      </c>
      <c r="E18" s="12" t="s">
        <v>68</v>
      </c>
    </row>
    <row r="19" spans="1:7">
      <c r="A19" s="10" t="str">
        <f t="shared" si="0"/>
        <v>INDEC-CM - 46531-11</v>
      </c>
      <c r="B19" s="13">
        <v>46531</v>
      </c>
      <c r="C19" s="14" t="s">
        <v>55</v>
      </c>
      <c r="D19" s="10">
        <v>11</v>
      </c>
      <c r="E19" s="15" t="s">
        <v>69</v>
      </c>
      <c r="F19" s="15"/>
      <c r="G19" s="15"/>
    </row>
    <row r="20" spans="1:7">
      <c r="A20" s="10" t="str">
        <f t="shared" si="0"/>
        <v>INDEC-CM - 43540-11</v>
      </c>
      <c r="B20" s="13">
        <v>43540</v>
      </c>
      <c r="C20" s="14" t="s">
        <v>55</v>
      </c>
      <c r="D20" s="10">
        <v>11</v>
      </c>
      <c r="E20" s="12" t="s">
        <v>70</v>
      </c>
    </row>
    <row r="21" spans="1:7">
      <c r="A21" s="10" t="str">
        <f t="shared" si="0"/>
        <v>INDEC-CM - 43540-12</v>
      </c>
      <c r="B21" s="13">
        <v>43540</v>
      </c>
      <c r="C21" s="14" t="s">
        <v>55</v>
      </c>
      <c r="D21" s="10">
        <v>12</v>
      </c>
      <c r="E21" s="12" t="s">
        <v>71</v>
      </c>
    </row>
    <row r="22" spans="1:7">
      <c r="A22" s="10" t="str">
        <f t="shared" si="0"/>
        <v>INDEC-CM - 37370-21</v>
      </c>
      <c r="B22" s="13">
        <v>37370</v>
      </c>
      <c r="C22" s="14" t="s">
        <v>55</v>
      </c>
      <c r="D22" s="10">
        <v>21</v>
      </c>
      <c r="E22" s="12" t="s">
        <v>72</v>
      </c>
    </row>
    <row r="23" spans="1:7">
      <c r="A23" s="10" t="str">
        <f t="shared" si="0"/>
        <v>INDEC-CM - 37370-11</v>
      </c>
      <c r="B23" s="13">
        <v>37370</v>
      </c>
      <c r="C23" s="14" t="s">
        <v>55</v>
      </c>
      <c r="D23" s="10">
        <v>11</v>
      </c>
      <c r="E23" s="12" t="s">
        <v>73</v>
      </c>
    </row>
    <row r="24" spans="1:7">
      <c r="A24" s="10" t="str">
        <f t="shared" si="0"/>
        <v>INDEC-CM - 37370-12</v>
      </c>
      <c r="B24" s="13">
        <v>37370</v>
      </c>
      <c r="C24" s="14" t="s">
        <v>55</v>
      </c>
      <c r="D24" s="10">
        <v>12</v>
      </c>
      <c r="E24" s="12" t="s">
        <v>74</v>
      </c>
    </row>
    <row r="25" spans="1:7">
      <c r="A25" s="10" t="str">
        <f t="shared" si="0"/>
        <v>INDEC-CM - 37690-11</v>
      </c>
      <c r="B25" s="13">
        <v>37690</v>
      </c>
      <c r="C25" s="14" t="s">
        <v>55</v>
      </c>
      <c r="D25" s="10">
        <v>11</v>
      </c>
      <c r="E25" s="12" t="s">
        <v>75</v>
      </c>
    </row>
    <row r="26" spans="1:7">
      <c r="A26" s="10" t="str">
        <f t="shared" si="0"/>
        <v>INDEC-CM - 42911-11</v>
      </c>
      <c r="B26" s="13">
        <v>42911</v>
      </c>
      <c r="C26" s="14" t="s">
        <v>55</v>
      </c>
      <c r="D26" s="10">
        <v>11</v>
      </c>
      <c r="E26" s="12" t="s">
        <v>76</v>
      </c>
    </row>
    <row r="27" spans="1:7">
      <c r="A27" s="10" t="str">
        <f t="shared" si="0"/>
        <v>INDEC-CM - 37129-11</v>
      </c>
      <c r="B27" s="13">
        <v>37129</v>
      </c>
      <c r="C27" s="14" t="s">
        <v>55</v>
      </c>
      <c r="D27" s="10">
        <v>11</v>
      </c>
      <c r="E27" s="12" t="s">
        <v>77</v>
      </c>
    </row>
    <row r="28" spans="1:7">
      <c r="A28" s="10" t="str">
        <f t="shared" si="0"/>
        <v>INDEC-CM - 35110-41</v>
      </c>
      <c r="B28" s="13">
        <v>35110</v>
      </c>
      <c r="C28" s="14" t="s">
        <v>55</v>
      </c>
      <c r="D28" s="10">
        <v>41</v>
      </c>
      <c r="E28" s="12" t="s">
        <v>78</v>
      </c>
    </row>
    <row r="29" spans="1:7">
      <c r="A29" s="10" t="str">
        <f t="shared" si="0"/>
        <v>INDEC-CM - 37210-23</v>
      </c>
      <c r="B29" s="13">
        <v>37210</v>
      </c>
      <c r="C29" s="14" t="s">
        <v>55</v>
      </c>
      <c r="D29" s="10">
        <v>23</v>
      </c>
      <c r="E29" s="12" t="s">
        <v>79</v>
      </c>
    </row>
    <row r="30" spans="1:7">
      <c r="A30" s="10" t="str">
        <f t="shared" si="0"/>
        <v>INDEC-CM - 37210-22</v>
      </c>
      <c r="B30" s="13">
        <v>37210</v>
      </c>
      <c r="C30" s="14" t="s">
        <v>55</v>
      </c>
      <c r="D30" s="10">
        <v>22</v>
      </c>
      <c r="E30" s="12" t="s">
        <v>80</v>
      </c>
    </row>
    <row r="31" spans="1:7">
      <c r="A31" s="10" t="str">
        <f t="shared" si="0"/>
        <v>INDEC-CM - 37210-21</v>
      </c>
      <c r="B31" s="13">
        <v>37210</v>
      </c>
      <c r="C31" s="14" t="s">
        <v>55</v>
      </c>
      <c r="D31" s="10">
        <v>21</v>
      </c>
      <c r="E31" s="12" t="s">
        <v>81</v>
      </c>
    </row>
    <row r="32" spans="1:7">
      <c r="A32" s="10" t="str">
        <f t="shared" si="0"/>
        <v>INDEC-CM - 41543-21</v>
      </c>
      <c r="B32" s="13">
        <v>41543</v>
      </c>
      <c r="C32" s="14" t="s">
        <v>55</v>
      </c>
      <c r="D32" s="10">
        <v>21</v>
      </c>
      <c r="E32" s="12" t="s">
        <v>82</v>
      </c>
    </row>
    <row r="33" spans="1:5">
      <c r="A33" s="10" t="str">
        <f t="shared" si="0"/>
        <v>INDEC-CM - 46340-31</v>
      </c>
      <c r="B33" s="13">
        <v>46340</v>
      </c>
      <c r="C33" s="14" t="s">
        <v>55</v>
      </c>
      <c r="D33" s="10">
        <v>31</v>
      </c>
      <c r="E33" s="12" t="s">
        <v>83</v>
      </c>
    </row>
    <row r="34" spans="1:5">
      <c r="A34" s="10" t="str">
        <f t="shared" si="0"/>
        <v>INDEC-CM - 46320-11</v>
      </c>
      <c r="B34" s="13">
        <v>46320</v>
      </c>
      <c r="C34" s="14" t="s">
        <v>55</v>
      </c>
      <c r="D34" s="10">
        <v>11</v>
      </c>
      <c r="E34" s="12" t="s">
        <v>84</v>
      </c>
    </row>
    <row r="35" spans="1:5">
      <c r="A35" s="10" t="str">
        <f t="shared" si="0"/>
        <v>INDEC-CM - 46340-11</v>
      </c>
      <c r="B35" s="13">
        <v>46340</v>
      </c>
      <c r="C35" s="14" t="s">
        <v>55</v>
      </c>
      <c r="D35" s="10">
        <v>11</v>
      </c>
      <c r="E35" s="12" t="s">
        <v>85</v>
      </c>
    </row>
    <row r="36" spans="1:5">
      <c r="A36" s="10" t="str">
        <f t="shared" si="0"/>
        <v>INDEC-CM - 46340-12</v>
      </c>
      <c r="B36" s="13">
        <v>46340</v>
      </c>
      <c r="C36" s="14" t="s">
        <v>55</v>
      </c>
      <c r="D36" s="10">
        <v>12</v>
      </c>
      <c r="E36" s="12" t="s">
        <v>86</v>
      </c>
    </row>
    <row r="37" spans="1:5">
      <c r="A37" s="10" t="str">
        <f t="shared" si="0"/>
        <v>INDEC-CM - 46340-21</v>
      </c>
      <c r="B37" s="13">
        <v>46340</v>
      </c>
      <c r="C37" s="14" t="s">
        <v>55</v>
      </c>
      <c r="D37" s="10">
        <v>21</v>
      </c>
      <c r="E37" s="12" t="s">
        <v>87</v>
      </c>
    </row>
    <row r="38" spans="1:5">
      <c r="A38" s="10" t="str">
        <f t="shared" si="0"/>
        <v>INDEC-CM - 46212-21</v>
      </c>
      <c r="B38" s="13">
        <v>46212</v>
      </c>
      <c r="C38" s="14" t="s">
        <v>55</v>
      </c>
      <c r="D38" s="10">
        <v>21</v>
      </c>
      <c r="E38" s="12" t="s">
        <v>88</v>
      </c>
    </row>
    <row r="39" spans="1:5">
      <c r="A39" s="10" t="str">
        <f t="shared" si="0"/>
        <v>INDEC-CM - 42999-23</v>
      </c>
      <c r="B39" s="13">
        <v>42999</v>
      </c>
      <c r="C39" s="14" t="s">
        <v>55</v>
      </c>
      <c r="D39" s="10">
        <v>23</v>
      </c>
      <c r="E39" s="12" t="s">
        <v>89</v>
      </c>
    </row>
    <row r="40" spans="1:5">
      <c r="A40" s="10" t="str">
        <f t="shared" si="0"/>
        <v>INDEC-CM - 42999-21</v>
      </c>
      <c r="B40" s="13">
        <v>42999</v>
      </c>
      <c r="C40" s="14" t="s">
        <v>55</v>
      </c>
      <c r="D40" s="10">
        <v>21</v>
      </c>
      <c r="E40" s="12" t="s">
        <v>90</v>
      </c>
    </row>
    <row r="41" spans="1:5">
      <c r="A41" s="10" t="str">
        <f t="shared" si="0"/>
        <v>INDEC-CM - 42999-31</v>
      </c>
      <c r="B41" s="13">
        <v>42999</v>
      </c>
      <c r="C41" s="14" t="s">
        <v>55</v>
      </c>
      <c r="D41" s="10">
        <v>31</v>
      </c>
      <c r="E41" s="12" t="s">
        <v>91</v>
      </c>
    </row>
    <row r="42" spans="1:5">
      <c r="A42" s="10" t="str">
        <f t="shared" si="0"/>
        <v>INDEC-CM - 42999-22</v>
      </c>
      <c r="B42" s="13">
        <v>42999</v>
      </c>
      <c r="C42" s="14" t="s">
        <v>55</v>
      </c>
      <c r="D42" s="10">
        <v>22</v>
      </c>
      <c r="E42" s="12" t="s">
        <v>92</v>
      </c>
    </row>
    <row r="43" spans="1:5">
      <c r="A43" s="10" t="str">
        <f t="shared" si="0"/>
        <v>INDEC-CM - 31600-63</v>
      </c>
      <c r="B43" s="13">
        <v>31600</v>
      </c>
      <c r="C43" s="14" t="s">
        <v>55</v>
      </c>
      <c r="D43" s="10">
        <v>63</v>
      </c>
      <c r="E43" s="12" t="s">
        <v>93</v>
      </c>
    </row>
    <row r="44" spans="1:5">
      <c r="A44" s="10" t="str">
        <f t="shared" si="0"/>
        <v>INDEC-CM - 31600-62</v>
      </c>
      <c r="B44" s="13">
        <v>31600</v>
      </c>
      <c r="C44" s="14" t="s">
        <v>55</v>
      </c>
      <c r="D44" s="10">
        <v>62</v>
      </c>
      <c r="E44" s="12" t="s">
        <v>94</v>
      </c>
    </row>
    <row r="45" spans="1:5">
      <c r="A45" s="10" t="str">
        <f t="shared" si="0"/>
        <v>INDEC-CM - 31600-61</v>
      </c>
      <c r="B45" s="13">
        <v>31600</v>
      </c>
      <c r="C45" s="14" t="s">
        <v>55</v>
      </c>
      <c r="D45" s="10">
        <v>61</v>
      </c>
      <c r="E45" s="12" t="s">
        <v>95</v>
      </c>
    </row>
    <row r="46" spans="1:5">
      <c r="A46" s="10" t="str">
        <f t="shared" si="0"/>
        <v>INDEC-CM - 37420-11</v>
      </c>
      <c r="B46" s="13">
        <v>37420</v>
      </c>
      <c r="C46" s="14" t="s">
        <v>55</v>
      </c>
      <c r="D46" s="10">
        <v>11</v>
      </c>
      <c r="E46" s="12" t="s">
        <v>96</v>
      </c>
    </row>
    <row r="47" spans="1:5">
      <c r="A47" s="10" t="str">
        <f t="shared" si="0"/>
        <v>INDEC-CM - 37420-12</v>
      </c>
      <c r="B47" s="13">
        <v>37420</v>
      </c>
      <c r="C47" s="14" t="s">
        <v>55</v>
      </c>
      <c r="D47" s="10">
        <v>12</v>
      </c>
      <c r="E47" s="12" t="s">
        <v>97</v>
      </c>
    </row>
    <row r="48" spans="1:5">
      <c r="A48" s="10" t="str">
        <f t="shared" si="0"/>
        <v>INDEC-CM - 44822-11</v>
      </c>
      <c r="B48" s="13">
        <v>44822</v>
      </c>
      <c r="C48" s="14" t="s">
        <v>55</v>
      </c>
      <c r="D48" s="10">
        <v>11</v>
      </c>
      <c r="E48" s="12" t="s">
        <v>98</v>
      </c>
    </row>
    <row r="49" spans="1:5">
      <c r="A49" s="10" t="str">
        <f t="shared" si="0"/>
        <v>INDEC-CM - 44826-11</v>
      </c>
      <c r="B49" s="13">
        <v>44826</v>
      </c>
      <c r="C49" s="14" t="s">
        <v>55</v>
      </c>
      <c r="D49" s="10">
        <v>11</v>
      </c>
      <c r="E49" s="12" t="s">
        <v>99</v>
      </c>
    </row>
    <row r="50" spans="1:5">
      <c r="A50" s="10" t="str">
        <f t="shared" si="0"/>
        <v>INDEC-CM - 44826-12</v>
      </c>
      <c r="B50" s="13">
        <v>44826</v>
      </c>
      <c r="C50" s="14" t="s">
        <v>55</v>
      </c>
      <c r="D50" s="10">
        <v>12</v>
      </c>
      <c r="E50" s="12" t="s">
        <v>100</v>
      </c>
    </row>
    <row r="51" spans="1:5">
      <c r="A51" s="10" t="str">
        <f t="shared" si="0"/>
        <v>INDEC-CM - 42911-21</v>
      </c>
      <c r="B51" s="13">
        <v>42911</v>
      </c>
      <c r="C51" s="14" t="s">
        <v>55</v>
      </c>
      <c r="D51" s="10">
        <v>21</v>
      </c>
      <c r="E51" s="12" t="s">
        <v>101</v>
      </c>
    </row>
    <row r="52" spans="1:5">
      <c r="A52" s="10" t="str">
        <f t="shared" si="0"/>
        <v>INDEC-CM - 41277-21</v>
      </c>
      <c r="B52" s="13">
        <v>41277</v>
      </c>
      <c r="C52" s="14" t="s">
        <v>55</v>
      </c>
      <c r="D52" s="10">
        <v>21</v>
      </c>
      <c r="E52" s="12" t="s">
        <v>102</v>
      </c>
    </row>
    <row r="53" spans="1:5">
      <c r="A53" s="10" t="str">
        <f t="shared" si="0"/>
        <v>INDEC-CM - 41277-11</v>
      </c>
      <c r="B53" s="13">
        <v>41277</v>
      </c>
      <c r="C53" s="14" t="s">
        <v>55</v>
      </c>
      <c r="D53" s="10">
        <v>11</v>
      </c>
      <c r="E53" s="12" t="s">
        <v>103</v>
      </c>
    </row>
    <row r="54" spans="1:5">
      <c r="A54" s="10" t="str">
        <f t="shared" si="0"/>
        <v>INDEC-CM - 41516-11</v>
      </c>
      <c r="B54" s="13">
        <v>41516</v>
      </c>
      <c r="C54" s="14" t="s">
        <v>55</v>
      </c>
      <c r="D54" s="10">
        <v>11</v>
      </c>
      <c r="E54" s="12" t="s">
        <v>104</v>
      </c>
    </row>
    <row r="55" spans="1:5">
      <c r="A55" s="10" t="str">
        <f t="shared" si="0"/>
        <v>INDEC-CM - 41516-12</v>
      </c>
      <c r="B55" s="13">
        <v>41516</v>
      </c>
      <c r="C55" s="14" t="s">
        <v>55</v>
      </c>
      <c r="D55" s="10">
        <v>12</v>
      </c>
      <c r="E55" s="12" t="s">
        <v>105</v>
      </c>
    </row>
    <row r="56" spans="1:5">
      <c r="A56" s="10" t="str">
        <f t="shared" si="0"/>
        <v>INDEC-CM - 41273-11</v>
      </c>
      <c r="B56" s="13">
        <v>41273</v>
      </c>
      <c r="C56" s="14" t="s">
        <v>55</v>
      </c>
      <c r="D56" s="10">
        <v>11</v>
      </c>
      <c r="E56" s="12" t="s">
        <v>106</v>
      </c>
    </row>
    <row r="57" spans="1:5">
      <c r="A57" s="10" t="str">
        <f t="shared" si="0"/>
        <v>INDEC-CM - 41273-12</v>
      </c>
      <c r="B57" s="13">
        <v>41273</v>
      </c>
      <c r="C57" s="14" t="s">
        <v>55</v>
      </c>
      <c r="D57" s="10">
        <v>12</v>
      </c>
      <c r="E57" s="12" t="s">
        <v>107</v>
      </c>
    </row>
    <row r="58" spans="1:5">
      <c r="A58" s="10" t="str">
        <f t="shared" si="0"/>
        <v>INDEC-CM - 41277-41</v>
      </c>
      <c r="B58" s="13">
        <v>41277</v>
      </c>
      <c r="C58" s="14" t="s">
        <v>55</v>
      </c>
      <c r="D58" s="10">
        <v>41</v>
      </c>
      <c r="E58" s="12" t="s">
        <v>108</v>
      </c>
    </row>
    <row r="59" spans="1:5">
      <c r="A59" s="10" t="str">
        <f t="shared" si="0"/>
        <v>INDEC-CM - 41277-31</v>
      </c>
      <c r="B59" s="13">
        <v>41277</v>
      </c>
      <c r="C59" s="14" t="s">
        <v>55</v>
      </c>
      <c r="D59" s="10">
        <v>31</v>
      </c>
      <c r="E59" s="12" t="s">
        <v>109</v>
      </c>
    </row>
    <row r="60" spans="1:5">
      <c r="A60" s="10" t="str">
        <f t="shared" si="0"/>
        <v>INDEC-CM - 41543-11</v>
      </c>
      <c r="B60" s="13">
        <v>41543</v>
      </c>
      <c r="C60" s="14" t="s">
        <v>55</v>
      </c>
      <c r="D60" s="10">
        <v>11</v>
      </c>
      <c r="E60" s="12" t="s">
        <v>110</v>
      </c>
    </row>
    <row r="61" spans="1:5">
      <c r="A61" s="10" t="str">
        <f t="shared" si="0"/>
        <v>INDEC-CM - 36320-21</v>
      </c>
      <c r="B61" s="13">
        <v>36320</v>
      </c>
      <c r="C61" s="14" t="s">
        <v>55</v>
      </c>
      <c r="D61" s="10">
        <v>21</v>
      </c>
      <c r="E61" s="12" t="s">
        <v>111</v>
      </c>
    </row>
    <row r="62" spans="1:5">
      <c r="A62" s="10" t="str">
        <f t="shared" si="0"/>
        <v>INDEC-CM - 36320-22</v>
      </c>
      <c r="B62" s="13">
        <v>36320</v>
      </c>
      <c r="C62" s="14" t="s">
        <v>55</v>
      </c>
      <c r="D62" s="10">
        <v>22</v>
      </c>
      <c r="E62" s="12" t="s">
        <v>112</v>
      </c>
    </row>
    <row r="63" spans="1:5">
      <c r="A63" s="10" t="str">
        <f t="shared" si="0"/>
        <v>INDEC-CM - 36320-11</v>
      </c>
      <c r="B63" s="13">
        <v>36320</v>
      </c>
      <c r="C63" s="14" t="s">
        <v>55</v>
      </c>
      <c r="D63" s="10">
        <v>11</v>
      </c>
      <c r="E63" s="12" t="s">
        <v>113</v>
      </c>
    </row>
    <row r="64" spans="1:5">
      <c r="A64" s="10" t="str">
        <f t="shared" si="0"/>
        <v>INDEC-CM - 36320-12</v>
      </c>
      <c r="B64" s="13">
        <v>36320</v>
      </c>
      <c r="C64" s="14" t="s">
        <v>55</v>
      </c>
      <c r="D64" s="10">
        <v>12</v>
      </c>
      <c r="E64" s="12" t="s">
        <v>114</v>
      </c>
    </row>
    <row r="65" spans="1:7">
      <c r="A65" s="10" t="str">
        <f t="shared" si="0"/>
        <v>INDEC-CM - 15320-11</v>
      </c>
      <c r="B65" s="13">
        <v>15320</v>
      </c>
      <c r="C65" s="14" t="s">
        <v>55</v>
      </c>
      <c r="D65" s="10">
        <v>11</v>
      </c>
      <c r="E65" s="12" t="s">
        <v>115</v>
      </c>
    </row>
    <row r="66" spans="1:7">
      <c r="A66" s="10" t="str">
        <f t="shared" si="0"/>
        <v>INDEC-CM - 37350-61</v>
      </c>
      <c r="B66" s="13">
        <v>37350</v>
      </c>
      <c r="C66" s="14" t="s">
        <v>55</v>
      </c>
      <c r="D66" s="10">
        <v>61</v>
      </c>
      <c r="E66" s="15" t="s">
        <v>116</v>
      </c>
      <c r="F66" s="15"/>
      <c r="G66" s="15"/>
    </row>
    <row r="67" spans="1:7">
      <c r="A67" s="10" t="str">
        <f t="shared" si="0"/>
        <v>INDEC-CM - 37440-31</v>
      </c>
      <c r="B67" s="13">
        <v>37440</v>
      </c>
      <c r="C67" s="14" t="s">
        <v>55</v>
      </c>
      <c r="D67" s="10">
        <v>31</v>
      </c>
      <c r="E67" s="12" t="s">
        <v>117</v>
      </c>
    </row>
    <row r="68" spans="1:7">
      <c r="A68" s="10" t="str">
        <f t="shared" si="0"/>
        <v>INDEC-CM - 37440-11</v>
      </c>
      <c r="B68" s="13">
        <v>37440</v>
      </c>
      <c r="C68" s="14" t="s">
        <v>55</v>
      </c>
      <c r="D68" s="10">
        <v>11</v>
      </c>
      <c r="E68" s="12" t="s">
        <v>118</v>
      </c>
    </row>
    <row r="69" spans="1:7">
      <c r="A69" s="10" t="str">
        <f t="shared" si="0"/>
        <v>INDEC-CM - 44821-21</v>
      </c>
      <c r="B69" s="13">
        <v>44821</v>
      </c>
      <c r="C69" s="14" t="s">
        <v>55</v>
      </c>
      <c r="D69" s="10">
        <v>21</v>
      </c>
      <c r="E69" s="12" t="s">
        <v>119</v>
      </c>
    </row>
    <row r="70" spans="1:7">
      <c r="A70" s="10" t="str">
        <f t="shared" ref="A70:A133" si="1">CONCATENATE("INDEC-CM - ",B70,C70,D70)</f>
        <v>INDEC-CM - 36320-31</v>
      </c>
      <c r="B70" s="13">
        <v>36320</v>
      </c>
      <c r="C70" s="14" t="s">
        <v>55</v>
      </c>
      <c r="D70" s="10">
        <v>31</v>
      </c>
      <c r="E70" s="12" t="s">
        <v>120</v>
      </c>
    </row>
    <row r="71" spans="1:7">
      <c r="A71" s="10" t="str">
        <f t="shared" si="1"/>
        <v>INDEC-CM - 41278-12</v>
      </c>
      <c r="B71" s="13">
        <v>41278</v>
      </c>
      <c r="C71" s="14" t="s">
        <v>55</v>
      </c>
      <c r="D71" s="10">
        <v>12</v>
      </c>
      <c r="E71" s="15" t="s">
        <v>121</v>
      </c>
      <c r="F71" s="15"/>
      <c r="G71" s="15"/>
    </row>
    <row r="72" spans="1:7">
      <c r="A72" s="10" t="str">
        <f t="shared" si="1"/>
        <v>INDEC-CM - 41278-11</v>
      </c>
      <c r="B72" s="13">
        <v>41278</v>
      </c>
      <c r="C72" s="14" t="s">
        <v>55</v>
      </c>
      <c r="D72" s="10">
        <v>11</v>
      </c>
      <c r="E72" s="15" t="s">
        <v>122</v>
      </c>
      <c r="F72" s="15"/>
      <c r="G72" s="15"/>
    </row>
    <row r="73" spans="1:7">
      <c r="A73" s="10" t="str">
        <f t="shared" si="1"/>
        <v>INDEC-CM - 36320-41</v>
      </c>
      <c r="B73" s="13">
        <v>36320</v>
      </c>
      <c r="C73" s="14" t="s">
        <v>55</v>
      </c>
      <c r="D73" s="10">
        <v>41</v>
      </c>
      <c r="E73" s="12" t="s">
        <v>123</v>
      </c>
    </row>
    <row r="74" spans="1:7">
      <c r="A74" s="10" t="str">
        <f t="shared" si="1"/>
        <v>INDEC-CM - 41516-21</v>
      </c>
      <c r="B74" s="13">
        <v>41516</v>
      </c>
      <c r="C74" s="14" t="s">
        <v>55</v>
      </c>
      <c r="D74" s="10">
        <v>21</v>
      </c>
      <c r="E74" s="12" t="s">
        <v>124</v>
      </c>
    </row>
    <row r="75" spans="1:7">
      <c r="A75" s="10" t="str">
        <f t="shared" si="1"/>
        <v>INDEC-CM - 41278-22</v>
      </c>
      <c r="B75" s="13">
        <v>41278</v>
      </c>
      <c r="C75" s="14" t="s">
        <v>55</v>
      </c>
      <c r="D75" s="10">
        <v>22</v>
      </c>
      <c r="E75" s="15" t="s">
        <v>125</v>
      </c>
      <c r="F75" s="15"/>
      <c r="G75" s="15"/>
    </row>
    <row r="76" spans="1:7">
      <c r="A76" s="10" t="str">
        <f t="shared" si="1"/>
        <v>INDEC-CM - 46350-11</v>
      </c>
      <c r="B76" s="13">
        <v>46350</v>
      </c>
      <c r="C76" s="14" t="s">
        <v>55</v>
      </c>
      <c r="D76" s="10">
        <v>11</v>
      </c>
      <c r="E76" s="12" t="s">
        <v>126</v>
      </c>
    </row>
    <row r="77" spans="1:7">
      <c r="A77" s="10" t="str">
        <f t="shared" si="1"/>
        <v>INDEC-CM - 41278-41</v>
      </c>
      <c r="B77" s="13">
        <v>41278</v>
      </c>
      <c r="C77" s="14" t="s">
        <v>55</v>
      </c>
      <c r="D77" s="10">
        <v>41</v>
      </c>
      <c r="E77" s="15" t="s">
        <v>127</v>
      </c>
      <c r="F77" s="15"/>
      <c r="G77" s="15"/>
    </row>
    <row r="78" spans="1:7">
      <c r="A78" s="10" t="str">
        <f t="shared" si="1"/>
        <v>INDEC-CM - 42999-11</v>
      </c>
      <c r="B78" s="13">
        <v>42999</v>
      </c>
      <c r="C78" s="14" t="s">
        <v>55</v>
      </c>
      <c r="D78" s="10">
        <v>11</v>
      </c>
      <c r="E78" s="12" t="s">
        <v>128</v>
      </c>
    </row>
    <row r="79" spans="1:7">
      <c r="A79" s="10" t="str">
        <f t="shared" si="1"/>
        <v>INDEC-CM - 36320-51</v>
      </c>
      <c r="B79" s="13">
        <v>36320</v>
      </c>
      <c r="C79" s="14" t="s">
        <v>55</v>
      </c>
      <c r="D79" s="10">
        <v>51</v>
      </c>
      <c r="E79" s="12" t="s">
        <v>129</v>
      </c>
    </row>
    <row r="80" spans="1:7">
      <c r="A80" s="10" t="str">
        <f t="shared" si="1"/>
        <v>INDEC-CM - 31600-12</v>
      </c>
      <c r="B80" s="13">
        <v>31600</v>
      </c>
      <c r="C80" s="14" t="s">
        <v>55</v>
      </c>
      <c r="D80" s="10">
        <v>12</v>
      </c>
      <c r="E80" s="12" t="s">
        <v>130</v>
      </c>
    </row>
    <row r="81" spans="1:7">
      <c r="A81" s="10" t="str">
        <f t="shared" si="1"/>
        <v>INDEC-CM - 36950-11</v>
      </c>
      <c r="B81" s="13">
        <v>36950</v>
      </c>
      <c r="C81" s="14" t="s">
        <v>55</v>
      </c>
      <c r="D81" s="10">
        <v>11</v>
      </c>
      <c r="E81" s="12" t="s">
        <v>131</v>
      </c>
    </row>
    <row r="82" spans="1:7">
      <c r="A82" s="10" t="str">
        <f t="shared" si="1"/>
        <v>INDEC-CM - 31600-11</v>
      </c>
      <c r="B82" s="13">
        <v>31600</v>
      </c>
      <c r="C82" s="14" t="s">
        <v>55</v>
      </c>
      <c r="D82" s="10">
        <v>11</v>
      </c>
      <c r="E82" s="12" t="s">
        <v>132</v>
      </c>
    </row>
    <row r="83" spans="1:7">
      <c r="A83" s="10" t="str">
        <f t="shared" si="1"/>
        <v>INDEC-CM - 37112-11</v>
      </c>
      <c r="B83" s="13">
        <v>37112</v>
      </c>
      <c r="C83" s="14" t="s">
        <v>55</v>
      </c>
      <c r="D83" s="10">
        <v>11</v>
      </c>
      <c r="E83" s="12" t="s">
        <v>133</v>
      </c>
    </row>
    <row r="84" spans="1:7">
      <c r="A84" s="10" t="str">
        <f t="shared" si="1"/>
        <v>INDEC-CM - 41278-31</v>
      </c>
      <c r="B84" s="13">
        <v>41278</v>
      </c>
      <c r="C84" s="14" t="s">
        <v>55</v>
      </c>
      <c r="D84" s="10">
        <v>31</v>
      </c>
      <c r="E84" s="15" t="s">
        <v>134</v>
      </c>
      <c r="F84" s="15"/>
      <c r="G84" s="15"/>
    </row>
    <row r="85" spans="1:7">
      <c r="A85" s="10" t="str">
        <f t="shared" si="1"/>
        <v>INDEC-CM - 41278-13</v>
      </c>
      <c r="B85" s="13">
        <v>41278</v>
      </c>
      <c r="C85" s="14" t="s">
        <v>55</v>
      </c>
      <c r="D85" s="10">
        <v>13</v>
      </c>
      <c r="E85" s="15" t="s">
        <v>135</v>
      </c>
      <c r="F85" s="15"/>
      <c r="G85" s="15"/>
    </row>
    <row r="86" spans="1:7">
      <c r="A86" s="10" t="str">
        <f t="shared" si="1"/>
        <v>INDEC-CM - 37570-11</v>
      </c>
      <c r="B86" s="13">
        <v>37570</v>
      </c>
      <c r="C86" s="14" t="s">
        <v>55</v>
      </c>
      <c r="D86" s="10">
        <v>11</v>
      </c>
      <c r="E86" s="15" t="s">
        <v>136</v>
      </c>
      <c r="F86" s="15"/>
      <c r="G86" s="15"/>
    </row>
    <row r="87" spans="1:7">
      <c r="A87" s="10" t="str">
        <f t="shared" si="1"/>
        <v>INDEC-CM - 43220-11</v>
      </c>
      <c r="B87" s="13">
        <v>43220</v>
      </c>
      <c r="C87" s="14" t="s">
        <v>55</v>
      </c>
      <c r="D87" s="10">
        <v>11</v>
      </c>
      <c r="E87" s="12" t="s">
        <v>137</v>
      </c>
    </row>
    <row r="88" spans="1:7">
      <c r="A88" s="10" t="str">
        <f t="shared" si="1"/>
        <v>INDEC-CM - 43220-12</v>
      </c>
      <c r="B88" s="13">
        <v>43220</v>
      </c>
      <c r="C88" s="14" t="s">
        <v>55</v>
      </c>
      <c r="D88" s="10">
        <v>12</v>
      </c>
      <c r="E88" s="12" t="s">
        <v>138</v>
      </c>
    </row>
    <row r="89" spans="1:7">
      <c r="A89" s="10" t="str">
        <f t="shared" si="1"/>
        <v>INDEC-CM - 43220-21</v>
      </c>
      <c r="B89" s="13">
        <v>43220</v>
      </c>
      <c r="C89" s="14" t="s">
        <v>55</v>
      </c>
      <c r="D89" s="10">
        <v>21</v>
      </c>
      <c r="E89" s="12" t="s">
        <v>139</v>
      </c>
    </row>
    <row r="90" spans="1:7">
      <c r="A90" s="10" t="str">
        <f t="shared" si="1"/>
        <v>INDEC-CM - 43220-22</v>
      </c>
      <c r="B90" s="13">
        <v>43220</v>
      </c>
      <c r="C90" s="14" t="s">
        <v>55</v>
      </c>
      <c r="D90" s="10">
        <v>22</v>
      </c>
      <c r="E90" s="12" t="s">
        <v>140</v>
      </c>
    </row>
    <row r="91" spans="1:7">
      <c r="A91" s="10" t="str">
        <f t="shared" si="1"/>
        <v>INDEC-CM - 43220-23</v>
      </c>
      <c r="B91" s="13">
        <v>43220</v>
      </c>
      <c r="C91" s="14" t="s">
        <v>55</v>
      </c>
      <c r="D91" s="10">
        <v>23</v>
      </c>
      <c r="E91" s="12" t="s">
        <v>141</v>
      </c>
    </row>
    <row r="92" spans="1:7">
      <c r="A92" s="10" t="str">
        <f t="shared" si="1"/>
        <v>INDEC-CM - 43220-31</v>
      </c>
      <c r="B92" s="13">
        <v>43220</v>
      </c>
      <c r="C92" s="14" t="s">
        <v>55</v>
      </c>
      <c r="D92" s="10">
        <v>31</v>
      </c>
      <c r="E92" s="12" t="s">
        <v>142</v>
      </c>
    </row>
    <row r="93" spans="1:7">
      <c r="A93" s="10" t="str">
        <f t="shared" si="1"/>
        <v>INDEC-CM - 43220-32</v>
      </c>
      <c r="B93" s="13">
        <v>43220</v>
      </c>
      <c r="C93" s="14" t="s">
        <v>55</v>
      </c>
      <c r="D93" s="10">
        <v>32</v>
      </c>
      <c r="E93" s="12" t="s">
        <v>143</v>
      </c>
    </row>
    <row r="94" spans="1:7">
      <c r="A94" s="10" t="str">
        <f t="shared" si="1"/>
        <v>INDEC-CM - 41278-32</v>
      </c>
      <c r="B94" s="13">
        <v>41278</v>
      </c>
      <c r="C94" s="14" t="s">
        <v>55</v>
      </c>
      <c r="D94" s="10">
        <v>32</v>
      </c>
      <c r="E94" s="15" t="s">
        <v>144</v>
      </c>
      <c r="F94" s="15"/>
      <c r="G94" s="15"/>
    </row>
    <row r="95" spans="1:7">
      <c r="A95" s="10" t="str">
        <f t="shared" si="1"/>
        <v>INDEC-CM - 36320-32</v>
      </c>
      <c r="B95" s="13">
        <v>36320</v>
      </c>
      <c r="C95" s="14" t="s">
        <v>55</v>
      </c>
      <c r="D95" s="10">
        <v>32</v>
      </c>
      <c r="E95" s="12" t="s">
        <v>145</v>
      </c>
    </row>
    <row r="96" spans="1:7">
      <c r="A96" s="10" t="str">
        <f t="shared" si="1"/>
        <v>INDEC-CM - 41278-23</v>
      </c>
      <c r="B96" s="13">
        <v>41278</v>
      </c>
      <c r="C96" s="14" t="s">
        <v>55</v>
      </c>
      <c r="D96" s="10">
        <v>23</v>
      </c>
      <c r="E96" s="15" t="s">
        <v>146</v>
      </c>
      <c r="F96" s="15"/>
      <c r="G96" s="15"/>
    </row>
    <row r="97" spans="1:5">
      <c r="A97" s="10" t="str">
        <f t="shared" si="1"/>
        <v>INDEC-CM - 35110-11</v>
      </c>
      <c r="B97" s="13">
        <v>35110</v>
      </c>
      <c r="C97" s="14" t="s">
        <v>55</v>
      </c>
      <c r="D97" s="10">
        <v>11</v>
      </c>
      <c r="E97" s="12" t="s">
        <v>147</v>
      </c>
    </row>
    <row r="98" spans="1:5">
      <c r="A98" s="10" t="str">
        <f t="shared" si="1"/>
        <v>INDEC-CM - 35110-12</v>
      </c>
      <c r="B98" s="13">
        <v>35110</v>
      </c>
      <c r="C98" s="14" t="s">
        <v>55</v>
      </c>
      <c r="D98" s="10">
        <v>12</v>
      </c>
      <c r="E98" s="12" t="s">
        <v>148</v>
      </c>
    </row>
    <row r="99" spans="1:5">
      <c r="A99" s="10" t="str">
        <f t="shared" si="1"/>
        <v>INDEC-CM - 35110-21</v>
      </c>
      <c r="B99" s="13">
        <v>35110</v>
      </c>
      <c r="C99" s="14" t="s">
        <v>55</v>
      </c>
      <c r="D99" s="10">
        <v>21</v>
      </c>
      <c r="E99" s="12" t="s">
        <v>149</v>
      </c>
    </row>
    <row r="100" spans="1:5">
      <c r="A100" s="10" t="str">
        <f t="shared" si="1"/>
        <v>INDEC-CM - 35110-22</v>
      </c>
      <c r="B100" s="13">
        <v>35110</v>
      </c>
      <c r="C100" s="14" t="s">
        <v>55</v>
      </c>
      <c r="D100" s="10">
        <v>22</v>
      </c>
      <c r="E100" s="12" t="s">
        <v>150</v>
      </c>
    </row>
    <row r="101" spans="1:5">
      <c r="A101" s="10" t="str">
        <f t="shared" si="1"/>
        <v>INDEC-CM - 41547-11</v>
      </c>
      <c r="B101" s="13">
        <v>41547</v>
      </c>
      <c r="C101" s="14" t="s">
        <v>55</v>
      </c>
      <c r="D101" s="10">
        <v>11</v>
      </c>
      <c r="E101" s="12" t="s">
        <v>151</v>
      </c>
    </row>
    <row r="102" spans="1:5">
      <c r="A102" s="10" t="str">
        <f t="shared" si="1"/>
        <v>INDEC-CM - 31600-73</v>
      </c>
      <c r="B102" s="13">
        <v>31600</v>
      </c>
      <c r="C102" s="14" t="s">
        <v>55</v>
      </c>
      <c r="D102" s="10">
        <v>73</v>
      </c>
      <c r="E102" s="12" t="s">
        <v>152</v>
      </c>
    </row>
    <row r="103" spans="1:5">
      <c r="A103" s="10" t="str">
        <f t="shared" si="1"/>
        <v>INDEC-CM - 31600-72</v>
      </c>
      <c r="B103" s="13">
        <v>31600</v>
      </c>
      <c r="C103" s="14" t="s">
        <v>55</v>
      </c>
      <c r="D103" s="10">
        <v>72</v>
      </c>
      <c r="E103" s="12" t="s">
        <v>153</v>
      </c>
    </row>
    <row r="104" spans="1:5">
      <c r="A104" s="10" t="str">
        <f t="shared" si="1"/>
        <v>INDEC-CM - 31600-71</v>
      </c>
      <c r="B104" s="13">
        <v>31600</v>
      </c>
      <c r="C104" s="14" t="s">
        <v>55</v>
      </c>
      <c r="D104" s="10">
        <v>71</v>
      </c>
      <c r="E104" s="12" t="s">
        <v>154</v>
      </c>
    </row>
    <row r="105" spans="1:5">
      <c r="A105" s="10" t="str">
        <f t="shared" si="1"/>
        <v>INDEC-CM - 35110-61</v>
      </c>
      <c r="B105" s="13">
        <v>35110</v>
      </c>
      <c r="C105" s="14" t="s">
        <v>55</v>
      </c>
      <c r="D105" s="10">
        <v>61</v>
      </c>
      <c r="E105" s="12" t="s">
        <v>155</v>
      </c>
    </row>
    <row r="106" spans="1:5">
      <c r="A106" s="10" t="str">
        <f t="shared" si="1"/>
        <v>INDEC-CM - 31600-53</v>
      </c>
      <c r="B106" s="13">
        <v>31600</v>
      </c>
      <c r="C106" s="14" t="s">
        <v>55</v>
      </c>
      <c r="D106" s="10">
        <v>53</v>
      </c>
      <c r="E106" s="12" t="s">
        <v>156</v>
      </c>
    </row>
    <row r="107" spans="1:5">
      <c r="A107" s="10" t="str">
        <f t="shared" si="1"/>
        <v>INDEC-CM - 31600-51</v>
      </c>
      <c r="B107" s="13">
        <v>31600</v>
      </c>
      <c r="C107" s="14" t="s">
        <v>55</v>
      </c>
      <c r="D107" s="10">
        <v>51</v>
      </c>
      <c r="E107" s="12" t="s">
        <v>157</v>
      </c>
    </row>
    <row r="108" spans="1:5">
      <c r="A108" s="10" t="str">
        <f t="shared" si="1"/>
        <v>INDEC-CM - 37550-21</v>
      </c>
      <c r="B108" s="13">
        <v>37550</v>
      </c>
      <c r="C108" s="14" t="s">
        <v>55</v>
      </c>
      <c r="D108" s="10">
        <v>21</v>
      </c>
      <c r="E108" s="12" t="s">
        <v>158</v>
      </c>
    </row>
    <row r="109" spans="1:5">
      <c r="A109" s="10" t="str">
        <f t="shared" si="1"/>
        <v>INDEC-CM - 42999-41</v>
      </c>
      <c r="B109" s="13">
        <v>42999</v>
      </c>
      <c r="C109" s="14" t="s">
        <v>55</v>
      </c>
      <c r="D109" s="10">
        <v>41</v>
      </c>
      <c r="E109" s="12" t="s">
        <v>159</v>
      </c>
    </row>
    <row r="110" spans="1:5">
      <c r="A110" s="10" t="str">
        <f t="shared" si="1"/>
        <v>INDEC-CM - 42911-53</v>
      </c>
      <c r="B110" s="13">
        <v>42911</v>
      </c>
      <c r="C110" s="14" t="s">
        <v>55</v>
      </c>
      <c r="D110" s="10">
        <v>53</v>
      </c>
      <c r="E110" s="12" t="s">
        <v>160</v>
      </c>
    </row>
    <row r="111" spans="1:5">
      <c r="A111" s="10" t="str">
        <f t="shared" si="1"/>
        <v>INDEC-CM - 42911-52</v>
      </c>
      <c r="B111" s="13">
        <v>42911</v>
      </c>
      <c r="C111" s="14" t="s">
        <v>55</v>
      </c>
      <c r="D111" s="10">
        <v>52</v>
      </c>
      <c r="E111" s="12" t="s">
        <v>161</v>
      </c>
    </row>
    <row r="112" spans="1:5">
      <c r="A112" s="10" t="str">
        <f t="shared" si="1"/>
        <v>INDEC-CM - 42911-51</v>
      </c>
      <c r="B112" s="13">
        <v>42911</v>
      </c>
      <c r="C112" s="14" t="s">
        <v>55</v>
      </c>
      <c r="D112" s="10">
        <v>51</v>
      </c>
      <c r="E112" s="12" t="s">
        <v>162</v>
      </c>
    </row>
    <row r="113" spans="1:7">
      <c r="A113" s="10" t="str">
        <f t="shared" si="1"/>
        <v>INDEC-CM - 42911-43</v>
      </c>
      <c r="B113" s="13">
        <v>42911</v>
      </c>
      <c r="C113" s="14" t="s">
        <v>55</v>
      </c>
      <c r="D113" s="10">
        <v>43</v>
      </c>
      <c r="E113" s="12" t="s">
        <v>163</v>
      </c>
    </row>
    <row r="114" spans="1:7">
      <c r="A114" s="10" t="str">
        <f t="shared" si="1"/>
        <v>INDEC-CM - 42911-42</v>
      </c>
      <c r="B114" s="13">
        <v>42911</v>
      </c>
      <c r="C114" s="14" t="s">
        <v>55</v>
      </c>
      <c r="D114" s="10">
        <v>42</v>
      </c>
      <c r="E114" s="12" t="s">
        <v>164</v>
      </c>
    </row>
    <row r="115" spans="1:7">
      <c r="A115" s="10" t="str">
        <f t="shared" si="1"/>
        <v>INDEC-CM - 42911-41</v>
      </c>
      <c r="B115" s="13">
        <v>42911</v>
      </c>
      <c r="C115" s="14" t="s">
        <v>55</v>
      </c>
      <c r="D115" s="10">
        <v>41</v>
      </c>
      <c r="E115" s="12" t="s">
        <v>165</v>
      </c>
    </row>
    <row r="116" spans="1:7">
      <c r="A116" s="10" t="str">
        <f t="shared" si="1"/>
        <v>INDEC-CM - 42911-56</v>
      </c>
      <c r="B116" s="13">
        <v>42911</v>
      </c>
      <c r="C116" s="14" t="s">
        <v>55</v>
      </c>
      <c r="D116" s="10">
        <v>56</v>
      </c>
      <c r="E116" s="12" t="s">
        <v>166</v>
      </c>
    </row>
    <row r="117" spans="1:7">
      <c r="A117" s="10" t="str">
        <f t="shared" si="1"/>
        <v>INDEC-CM - 42911-55</v>
      </c>
      <c r="B117" s="13">
        <v>42911</v>
      </c>
      <c r="C117" s="14" t="s">
        <v>55</v>
      </c>
      <c r="D117" s="10">
        <v>55</v>
      </c>
      <c r="E117" s="12" t="s">
        <v>167</v>
      </c>
    </row>
    <row r="118" spans="1:7">
      <c r="A118" s="10" t="str">
        <f t="shared" si="1"/>
        <v>INDEC-CM - 42911-54</v>
      </c>
      <c r="B118" s="13">
        <v>42911</v>
      </c>
      <c r="C118" s="14" t="s">
        <v>55</v>
      </c>
      <c r="D118" s="10">
        <v>54</v>
      </c>
      <c r="E118" s="12" t="s">
        <v>168</v>
      </c>
    </row>
    <row r="119" spans="1:7">
      <c r="A119" s="10" t="str">
        <f t="shared" si="1"/>
        <v>INDEC-CM - 42911-32</v>
      </c>
      <c r="B119" s="13">
        <v>42911</v>
      </c>
      <c r="C119" s="14" t="s">
        <v>55</v>
      </c>
      <c r="D119" s="10">
        <v>32</v>
      </c>
      <c r="E119" s="12" t="s">
        <v>169</v>
      </c>
    </row>
    <row r="120" spans="1:7">
      <c r="A120" s="10" t="str">
        <f t="shared" si="1"/>
        <v>INDEC-CM - 42911-31</v>
      </c>
      <c r="B120" s="13">
        <v>42911</v>
      </c>
      <c r="C120" s="14" t="s">
        <v>55</v>
      </c>
      <c r="D120" s="10">
        <v>31</v>
      </c>
      <c r="E120" s="12" t="s">
        <v>170</v>
      </c>
    </row>
    <row r="121" spans="1:7">
      <c r="A121" s="10" t="str">
        <f t="shared" si="1"/>
        <v>INDEC-CM - 42911-59</v>
      </c>
      <c r="B121" s="13">
        <v>42911</v>
      </c>
      <c r="C121" s="14" t="s">
        <v>55</v>
      </c>
      <c r="D121" s="10">
        <v>59</v>
      </c>
      <c r="E121" s="12" t="s">
        <v>171</v>
      </c>
    </row>
    <row r="122" spans="1:7">
      <c r="A122" s="10" t="str">
        <f t="shared" si="1"/>
        <v>INDEC-CM - 42911-58</v>
      </c>
      <c r="B122" s="13">
        <v>42911</v>
      </c>
      <c r="C122" s="14" t="s">
        <v>55</v>
      </c>
      <c r="D122" s="10">
        <v>58</v>
      </c>
      <c r="E122" s="15" t="s">
        <v>172</v>
      </c>
      <c r="F122" s="15"/>
      <c r="G122" s="15"/>
    </row>
    <row r="123" spans="1:7">
      <c r="A123" s="10" t="str">
        <f t="shared" si="1"/>
        <v>INDEC-CM - 42911-57</v>
      </c>
      <c r="B123" s="13">
        <v>42911</v>
      </c>
      <c r="C123" s="14" t="s">
        <v>55</v>
      </c>
      <c r="D123" s="10">
        <v>57</v>
      </c>
      <c r="E123" s="15" t="s">
        <v>173</v>
      </c>
      <c r="F123" s="15"/>
      <c r="G123" s="15"/>
    </row>
    <row r="124" spans="1:7">
      <c r="A124" s="10" t="str">
        <f t="shared" si="1"/>
        <v>INDEC-CM - 43923-21</v>
      </c>
      <c r="B124" s="13">
        <v>43923</v>
      </c>
      <c r="C124" s="14" t="s">
        <v>55</v>
      </c>
      <c r="D124" s="10">
        <v>21</v>
      </c>
      <c r="E124" s="15" t="s">
        <v>174</v>
      </c>
      <c r="F124" s="15"/>
      <c r="G124" s="15"/>
    </row>
    <row r="125" spans="1:7">
      <c r="A125" s="10" t="str">
        <f t="shared" si="1"/>
        <v>INDEC-CM - 37510-11</v>
      </c>
      <c r="B125" s="13">
        <v>37510</v>
      </c>
      <c r="C125" s="14" t="s">
        <v>55</v>
      </c>
      <c r="D125" s="10">
        <v>11</v>
      </c>
      <c r="E125" s="12" t="s">
        <v>175</v>
      </c>
    </row>
    <row r="126" spans="1:7">
      <c r="A126" s="10" t="str">
        <f t="shared" si="1"/>
        <v>INDEC-CM - 44821-31</v>
      </c>
      <c r="B126" s="13">
        <v>44821</v>
      </c>
      <c r="C126" s="14" t="s">
        <v>55</v>
      </c>
      <c r="D126" s="10">
        <v>31</v>
      </c>
      <c r="E126" s="12" t="s">
        <v>176</v>
      </c>
    </row>
    <row r="127" spans="1:7">
      <c r="A127" s="10" t="str">
        <f t="shared" si="1"/>
        <v>INDEC-CM - 46531-12</v>
      </c>
      <c r="B127" s="13">
        <v>46531</v>
      </c>
      <c r="C127" s="14" t="s">
        <v>55</v>
      </c>
      <c r="D127" s="10">
        <v>12</v>
      </c>
      <c r="E127" s="15" t="s">
        <v>177</v>
      </c>
      <c r="F127" s="15"/>
      <c r="G127" s="15"/>
    </row>
    <row r="128" spans="1:7">
      <c r="A128" s="10" t="str">
        <f t="shared" si="1"/>
        <v>INDEC-CM - 37210-13</v>
      </c>
      <c r="B128" s="13">
        <v>37210</v>
      </c>
      <c r="C128" s="14" t="s">
        <v>55</v>
      </c>
      <c r="D128" s="10">
        <v>13</v>
      </c>
      <c r="E128" s="12" t="s">
        <v>178</v>
      </c>
    </row>
    <row r="129" spans="1:7">
      <c r="A129" s="10" t="str">
        <f t="shared" si="1"/>
        <v>INDEC-CM - 37210-12</v>
      </c>
      <c r="B129" s="13">
        <v>37210</v>
      </c>
      <c r="C129" s="14" t="s">
        <v>55</v>
      </c>
      <c r="D129" s="10">
        <v>12</v>
      </c>
      <c r="E129" s="12" t="s">
        <v>179</v>
      </c>
    </row>
    <row r="130" spans="1:7">
      <c r="A130" s="10" t="str">
        <f t="shared" si="1"/>
        <v>INDEC-CM - 37210-11</v>
      </c>
      <c r="B130" s="13">
        <v>37210</v>
      </c>
      <c r="C130" s="14" t="s">
        <v>55</v>
      </c>
      <c r="D130" s="10">
        <v>11</v>
      </c>
      <c r="E130" s="15" t="s">
        <v>180</v>
      </c>
      <c r="F130" s="15"/>
      <c r="G130" s="15"/>
    </row>
    <row r="131" spans="1:7">
      <c r="A131" s="10" t="str">
        <f t="shared" si="1"/>
        <v>INDEC-CM - 46212-11</v>
      </c>
      <c r="B131" s="13">
        <v>46212</v>
      </c>
      <c r="C131" s="14" t="s">
        <v>55</v>
      </c>
      <c r="D131" s="10">
        <v>11</v>
      </c>
      <c r="E131" s="12" t="s">
        <v>181</v>
      </c>
    </row>
    <row r="132" spans="1:7">
      <c r="A132" s="10" t="str">
        <f t="shared" si="1"/>
        <v>INDEC-CM - 46212-51</v>
      </c>
      <c r="B132" s="13">
        <v>46212</v>
      </c>
      <c r="C132" s="14" t="s">
        <v>55</v>
      </c>
      <c r="D132" s="10">
        <v>51</v>
      </c>
      <c r="E132" s="12" t="s">
        <v>182</v>
      </c>
    </row>
    <row r="133" spans="1:7">
      <c r="A133" s="10" t="str">
        <f t="shared" si="1"/>
        <v>INDEC-CM - 46212-31</v>
      </c>
      <c r="B133" s="13">
        <v>46212</v>
      </c>
      <c r="C133" s="14" t="s">
        <v>55</v>
      </c>
      <c r="D133" s="10">
        <v>31</v>
      </c>
      <c r="E133" s="12" t="s">
        <v>183</v>
      </c>
    </row>
    <row r="134" spans="1:7">
      <c r="A134" s="10" t="str">
        <f t="shared" ref="A134:A197" si="2">CONCATENATE("INDEC-CM - ",B134,C134,D134)</f>
        <v>INDEC-CM - 46212-41</v>
      </c>
      <c r="B134" s="13">
        <v>46212</v>
      </c>
      <c r="C134" s="14" t="s">
        <v>55</v>
      </c>
      <c r="D134" s="10">
        <v>41</v>
      </c>
      <c r="E134" s="12" t="s">
        <v>184</v>
      </c>
    </row>
    <row r="135" spans="1:7">
      <c r="A135" s="10" t="str">
        <f t="shared" si="2"/>
        <v>INDEC-CM - 42999-51</v>
      </c>
      <c r="B135" s="13">
        <v>42999</v>
      </c>
      <c r="C135" s="14" t="s">
        <v>55</v>
      </c>
      <c r="D135" s="10">
        <v>51</v>
      </c>
      <c r="E135" s="12" t="s">
        <v>185</v>
      </c>
    </row>
    <row r="136" spans="1:7">
      <c r="A136" s="10" t="str">
        <f t="shared" si="2"/>
        <v>INDEC-CM - 35110-51</v>
      </c>
      <c r="B136" s="13">
        <v>35110</v>
      </c>
      <c r="C136" s="14" t="s">
        <v>55</v>
      </c>
      <c r="D136" s="10">
        <v>51</v>
      </c>
      <c r="E136" s="12" t="s">
        <v>186</v>
      </c>
    </row>
    <row r="137" spans="1:7">
      <c r="A137" s="10" t="str">
        <f t="shared" si="2"/>
        <v>INDEC-CM - 37350-11</v>
      </c>
      <c r="B137" s="13">
        <v>37350</v>
      </c>
      <c r="C137" s="14" t="s">
        <v>55</v>
      </c>
      <c r="D137" s="10">
        <v>11</v>
      </c>
      <c r="E137" s="12" t="s">
        <v>187</v>
      </c>
    </row>
    <row r="138" spans="1:7">
      <c r="A138" s="10" t="str">
        <f t="shared" si="2"/>
        <v>INDEC-CM - 37350-41</v>
      </c>
      <c r="B138" s="13">
        <v>37350</v>
      </c>
      <c r="C138" s="14" t="s">
        <v>55</v>
      </c>
      <c r="D138" s="10">
        <v>41</v>
      </c>
      <c r="E138" s="12" t="s">
        <v>188</v>
      </c>
    </row>
    <row r="139" spans="1:7">
      <c r="A139" s="10" t="str">
        <f t="shared" si="2"/>
        <v>INDEC-CM - 37350-21</v>
      </c>
      <c r="B139" s="13">
        <v>37350</v>
      </c>
      <c r="C139" s="14" t="s">
        <v>55</v>
      </c>
      <c r="D139" s="10">
        <v>21</v>
      </c>
      <c r="E139" s="12" t="s">
        <v>189</v>
      </c>
    </row>
    <row r="140" spans="1:7">
      <c r="A140" s="10" t="str">
        <f t="shared" si="2"/>
        <v>INDEC-CM - 37350-31</v>
      </c>
      <c r="B140" s="13">
        <v>37350</v>
      </c>
      <c r="C140" s="14" t="s">
        <v>55</v>
      </c>
      <c r="D140" s="10">
        <v>31</v>
      </c>
      <c r="E140" s="12" t="s">
        <v>190</v>
      </c>
    </row>
    <row r="141" spans="1:7">
      <c r="A141" s="10" t="str">
        <f t="shared" si="2"/>
        <v>INDEC-CM - 37210-32</v>
      </c>
      <c r="B141" s="13">
        <v>37210</v>
      </c>
      <c r="C141" s="14" t="s">
        <v>55</v>
      </c>
      <c r="D141" s="10">
        <v>32</v>
      </c>
      <c r="E141" s="12" t="s">
        <v>191</v>
      </c>
    </row>
    <row r="142" spans="1:7">
      <c r="A142" s="10" t="str">
        <f t="shared" si="2"/>
        <v>INDEC-CM - 37210-31</v>
      </c>
      <c r="B142" s="13">
        <v>37210</v>
      </c>
      <c r="C142" s="14" t="s">
        <v>55</v>
      </c>
      <c r="D142" s="10">
        <v>31</v>
      </c>
      <c r="E142" s="12" t="s">
        <v>192</v>
      </c>
    </row>
    <row r="143" spans="1:7">
      <c r="A143" s="10" t="str">
        <f t="shared" si="2"/>
        <v>INDEC-CM - 37210-33</v>
      </c>
      <c r="B143" s="13">
        <v>37210</v>
      </c>
      <c r="C143" s="14" t="s">
        <v>55</v>
      </c>
      <c r="D143" s="10">
        <v>33</v>
      </c>
      <c r="E143" s="12" t="s">
        <v>193</v>
      </c>
    </row>
    <row r="144" spans="1:7">
      <c r="A144" s="10" t="str">
        <f t="shared" si="2"/>
        <v>INDEC-CM - 31210-41</v>
      </c>
      <c r="B144" s="13">
        <v>31210</v>
      </c>
      <c r="C144" s="14" t="s">
        <v>55</v>
      </c>
      <c r="D144" s="10">
        <v>41</v>
      </c>
      <c r="E144" s="12" t="s">
        <v>194</v>
      </c>
    </row>
    <row r="145" spans="1:7">
      <c r="A145" s="10" t="str">
        <f t="shared" si="2"/>
        <v>INDEC-CM - 43240-21</v>
      </c>
      <c r="B145" s="13">
        <v>43240</v>
      </c>
      <c r="C145" s="14" t="s">
        <v>55</v>
      </c>
      <c r="D145" s="10">
        <v>21</v>
      </c>
      <c r="E145" s="12" t="s">
        <v>195</v>
      </c>
    </row>
    <row r="146" spans="1:7">
      <c r="A146" s="10" t="str">
        <f t="shared" si="2"/>
        <v>INDEC-CM - 43240-32</v>
      </c>
      <c r="B146" s="13">
        <v>43240</v>
      </c>
      <c r="C146" s="14" t="s">
        <v>55</v>
      </c>
      <c r="D146" s="10">
        <v>32</v>
      </c>
      <c r="E146" s="12" t="s">
        <v>196</v>
      </c>
    </row>
    <row r="147" spans="1:7">
      <c r="A147" s="10" t="str">
        <f t="shared" si="2"/>
        <v>INDEC-CM - 43240-31</v>
      </c>
      <c r="B147" s="13">
        <v>43240</v>
      </c>
      <c r="C147" s="14" t="s">
        <v>55</v>
      </c>
      <c r="D147" s="10">
        <v>31</v>
      </c>
      <c r="E147" s="12" t="s">
        <v>197</v>
      </c>
    </row>
    <row r="148" spans="1:7">
      <c r="A148" s="10" t="str">
        <f t="shared" si="2"/>
        <v>INDEC-CM - 43240-41</v>
      </c>
      <c r="B148" s="13">
        <v>43240</v>
      </c>
      <c r="C148" s="14" t="s">
        <v>55</v>
      </c>
      <c r="D148" s="10">
        <v>41</v>
      </c>
      <c r="E148" s="12" t="s">
        <v>198</v>
      </c>
    </row>
    <row r="149" spans="1:7">
      <c r="A149" s="10" t="str">
        <f t="shared" si="2"/>
        <v>INDEC-CM - 37540-32</v>
      </c>
      <c r="B149" s="13">
        <v>37540</v>
      </c>
      <c r="C149" s="14" t="s">
        <v>55</v>
      </c>
      <c r="D149" s="10">
        <v>32</v>
      </c>
      <c r="E149" s="15" t="s">
        <v>199</v>
      </c>
      <c r="F149" s="15"/>
      <c r="G149" s="15"/>
    </row>
    <row r="150" spans="1:7">
      <c r="A150" s="10" t="str">
        <f t="shared" si="2"/>
        <v>INDEC-CM - 37540-31</v>
      </c>
      <c r="B150" s="13">
        <v>37540</v>
      </c>
      <c r="C150" s="14" t="s">
        <v>55</v>
      </c>
      <c r="D150" s="10">
        <v>31</v>
      </c>
      <c r="E150" s="12" t="s">
        <v>200</v>
      </c>
    </row>
    <row r="151" spans="1:7">
      <c r="A151" s="10" t="str">
        <f t="shared" si="2"/>
        <v>INDEC-CM - 31210-21</v>
      </c>
      <c r="B151" s="13">
        <v>31210</v>
      </c>
      <c r="C151" s="14" t="s">
        <v>55</v>
      </c>
      <c r="D151" s="10">
        <v>21</v>
      </c>
      <c r="E151" s="15" t="s">
        <v>201</v>
      </c>
      <c r="F151" s="15"/>
      <c r="G151" s="15"/>
    </row>
    <row r="152" spans="1:7">
      <c r="A152" s="10" t="str">
        <f t="shared" si="2"/>
        <v>INDEC-CM - 42911-61</v>
      </c>
      <c r="B152" s="13">
        <v>42911</v>
      </c>
      <c r="C152" s="14" t="s">
        <v>55</v>
      </c>
      <c r="D152" s="10">
        <v>61</v>
      </c>
      <c r="E152" s="15" t="s">
        <v>202</v>
      </c>
      <c r="F152" s="15"/>
      <c r="G152" s="15"/>
    </row>
    <row r="153" spans="1:7">
      <c r="A153" s="10" t="str">
        <f t="shared" si="2"/>
        <v>INDEC-CM - 43923-11</v>
      </c>
      <c r="B153" s="13">
        <v>43923</v>
      </c>
      <c r="C153" s="14" t="s">
        <v>55</v>
      </c>
      <c r="D153" s="10">
        <v>11</v>
      </c>
      <c r="E153" s="15" t="s">
        <v>203</v>
      </c>
      <c r="F153" s="15"/>
      <c r="G153" s="15"/>
    </row>
    <row r="154" spans="1:7">
      <c r="A154" s="10" t="str">
        <f t="shared" si="2"/>
        <v>INDEC-CM - 37930-12</v>
      </c>
      <c r="B154" s="13">
        <v>37930</v>
      </c>
      <c r="C154" s="14" t="s">
        <v>55</v>
      </c>
      <c r="D154" s="10">
        <v>12</v>
      </c>
      <c r="E154" s="12" t="s">
        <v>204</v>
      </c>
    </row>
    <row r="155" spans="1:7">
      <c r="A155" s="10" t="str">
        <f t="shared" si="2"/>
        <v>INDEC-CM - 37930-11</v>
      </c>
      <c r="B155" s="13">
        <v>37930</v>
      </c>
      <c r="C155" s="14" t="s">
        <v>55</v>
      </c>
      <c r="D155" s="10">
        <v>11</v>
      </c>
      <c r="E155" s="12" t="s">
        <v>205</v>
      </c>
    </row>
    <row r="156" spans="1:7">
      <c r="A156" s="10" t="str">
        <f t="shared" si="2"/>
        <v>INDEC-CM - 42999-61</v>
      </c>
      <c r="B156" s="13">
        <v>42999</v>
      </c>
      <c r="C156" s="14" t="s">
        <v>55</v>
      </c>
      <c r="D156" s="10">
        <v>61</v>
      </c>
      <c r="E156" s="15" t="s">
        <v>206</v>
      </c>
      <c r="F156" s="15"/>
      <c r="G156" s="15"/>
    </row>
    <row r="157" spans="1:7">
      <c r="A157" s="10" t="str">
        <f t="shared" si="2"/>
        <v>INDEC-CM - 42999-62</v>
      </c>
      <c r="B157" s="13">
        <v>42999</v>
      </c>
      <c r="C157" s="14" t="s">
        <v>55</v>
      </c>
      <c r="D157" s="10">
        <v>62</v>
      </c>
      <c r="E157" s="15" t="s">
        <v>207</v>
      </c>
      <c r="F157" s="15"/>
      <c r="G157" s="15"/>
    </row>
    <row r="158" spans="1:7">
      <c r="A158" s="10" t="str">
        <f t="shared" si="2"/>
        <v>INDEC-CM - 37610-11</v>
      </c>
      <c r="B158" s="13">
        <v>37610</v>
      </c>
      <c r="C158" s="14" t="s">
        <v>55</v>
      </c>
      <c r="D158" s="10">
        <v>11</v>
      </c>
      <c r="E158" s="15" t="s">
        <v>208</v>
      </c>
      <c r="F158" s="15"/>
      <c r="G158" s="15"/>
    </row>
    <row r="159" spans="1:7">
      <c r="A159" s="10" t="str">
        <f t="shared" si="2"/>
        <v>INDEC-CM - 37610-12</v>
      </c>
      <c r="B159" s="13">
        <v>37610</v>
      </c>
      <c r="C159" s="14" t="s">
        <v>55</v>
      </c>
      <c r="D159" s="10">
        <v>12</v>
      </c>
      <c r="E159" s="15" t="s">
        <v>209</v>
      </c>
      <c r="F159" s="15"/>
      <c r="G159" s="15"/>
    </row>
    <row r="160" spans="1:7">
      <c r="A160" s="10" t="str">
        <f t="shared" si="2"/>
        <v>INDEC-CM - 42943-11</v>
      </c>
      <c r="B160" s="13">
        <v>42943</v>
      </c>
      <c r="C160" s="14" t="s">
        <v>55</v>
      </c>
      <c r="D160" s="10">
        <v>11</v>
      </c>
      <c r="E160" s="15" t="s">
        <v>210</v>
      </c>
      <c r="F160" s="15"/>
      <c r="G160" s="15"/>
    </row>
    <row r="161" spans="1:7">
      <c r="A161" s="10" t="str">
        <f t="shared" si="2"/>
        <v>INDEC-CM - 37540-11</v>
      </c>
      <c r="B161" s="13">
        <v>37540</v>
      </c>
      <c r="C161" s="14" t="s">
        <v>55</v>
      </c>
      <c r="D161" s="10">
        <v>11</v>
      </c>
      <c r="E161" s="12" t="s">
        <v>211</v>
      </c>
    </row>
    <row r="162" spans="1:7">
      <c r="A162" s="10" t="str">
        <f t="shared" si="2"/>
        <v>INDEC-CM - 38130-16</v>
      </c>
      <c r="B162" s="13">
        <v>38130</v>
      </c>
      <c r="C162" s="14" t="s">
        <v>55</v>
      </c>
      <c r="D162" s="10">
        <v>16</v>
      </c>
      <c r="E162" s="15" t="s">
        <v>212</v>
      </c>
      <c r="F162" s="15"/>
      <c r="G162" s="15"/>
    </row>
    <row r="163" spans="1:7">
      <c r="A163" s="10" t="str">
        <f t="shared" si="2"/>
        <v>INDEC-CM - 38130-15</v>
      </c>
      <c r="B163" s="13">
        <v>38130</v>
      </c>
      <c r="C163" s="14" t="s">
        <v>55</v>
      </c>
      <c r="D163" s="10">
        <v>15</v>
      </c>
      <c r="E163" s="15" t="s">
        <v>213</v>
      </c>
      <c r="F163" s="15"/>
      <c r="G163" s="15"/>
    </row>
    <row r="164" spans="1:7">
      <c r="A164" s="10" t="str">
        <f t="shared" si="2"/>
        <v>INDEC-CM - 38130-14</v>
      </c>
      <c r="B164" s="13">
        <v>38130</v>
      </c>
      <c r="C164" s="14" t="s">
        <v>55</v>
      </c>
      <c r="D164" s="10">
        <v>14</v>
      </c>
      <c r="E164" s="15" t="s">
        <v>214</v>
      </c>
      <c r="F164" s="15"/>
      <c r="G164" s="15"/>
    </row>
    <row r="165" spans="1:7">
      <c r="A165" s="10" t="str">
        <f t="shared" si="2"/>
        <v>INDEC-CM - 35490-11</v>
      </c>
      <c r="B165" s="13">
        <v>35490</v>
      </c>
      <c r="C165" s="14" t="s">
        <v>55</v>
      </c>
      <c r="D165" s="10">
        <v>11</v>
      </c>
      <c r="E165" s="12" t="s">
        <v>215</v>
      </c>
    </row>
    <row r="166" spans="1:7">
      <c r="A166" s="10" t="str">
        <f t="shared" si="2"/>
        <v>INDEC-CM - 41251-11</v>
      </c>
      <c r="B166" s="13">
        <v>41251</v>
      </c>
      <c r="C166" s="14" t="s">
        <v>55</v>
      </c>
      <c r="D166" s="10">
        <v>11</v>
      </c>
      <c r="E166" s="15" t="s">
        <v>216</v>
      </c>
      <c r="F166" s="15"/>
      <c r="G166" s="15"/>
    </row>
    <row r="167" spans="1:7">
      <c r="A167" s="10" t="str">
        <f t="shared" si="2"/>
        <v>INDEC-CM - 41278-21</v>
      </c>
      <c r="B167" s="13">
        <v>41278</v>
      </c>
      <c r="C167" s="14" t="s">
        <v>55</v>
      </c>
      <c r="D167" s="10">
        <v>21</v>
      </c>
      <c r="E167" s="15" t="s">
        <v>217</v>
      </c>
      <c r="F167" s="15"/>
      <c r="G167" s="15"/>
    </row>
    <row r="168" spans="1:7">
      <c r="A168" s="10" t="str">
        <f t="shared" si="2"/>
        <v>INDEC-CM - 42911-71</v>
      </c>
      <c r="B168" s="13">
        <v>42911</v>
      </c>
      <c r="C168" s="14" t="s">
        <v>55</v>
      </c>
      <c r="D168" s="10">
        <v>71</v>
      </c>
      <c r="E168" s="15" t="s">
        <v>218</v>
      </c>
      <c r="F168" s="15"/>
      <c r="G168" s="15"/>
    </row>
    <row r="169" spans="1:7">
      <c r="A169" s="10" t="str">
        <f t="shared" si="2"/>
        <v>INDEC-CM - 37210-42</v>
      </c>
      <c r="B169" s="13">
        <v>37210</v>
      </c>
      <c r="C169" s="14" t="s">
        <v>55</v>
      </c>
      <c r="D169" s="10">
        <v>42</v>
      </c>
      <c r="E169" s="15" t="s">
        <v>219</v>
      </c>
      <c r="F169" s="15"/>
      <c r="G169" s="15"/>
    </row>
    <row r="170" spans="1:7">
      <c r="A170" s="10" t="str">
        <f t="shared" si="2"/>
        <v>INDEC-CM - 37210-41</v>
      </c>
      <c r="B170" s="13">
        <v>37210</v>
      </c>
      <c r="C170" s="14" t="s">
        <v>55</v>
      </c>
      <c r="D170" s="10">
        <v>41</v>
      </c>
      <c r="E170" s="15" t="s">
        <v>220</v>
      </c>
      <c r="F170" s="15"/>
      <c r="G170" s="15"/>
    </row>
    <row r="171" spans="1:7">
      <c r="A171" s="10" t="str">
        <f t="shared" si="2"/>
        <v>INDEC-CM - 36930-11</v>
      </c>
      <c r="B171" s="13">
        <v>36930</v>
      </c>
      <c r="C171" s="14" t="s">
        <v>55</v>
      </c>
      <c r="D171" s="10">
        <v>11</v>
      </c>
      <c r="E171" s="12" t="s">
        <v>221</v>
      </c>
    </row>
    <row r="172" spans="1:7">
      <c r="A172" s="10" t="str">
        <f t="shared" si="2"/>
        <v>INDEC-CM - 36950-21</v>
      </c>
      <c r="B172" s="13">
        <v>36950</v>
      </c>
      <c r="C172" s="14" t="s">
        <v>55</v>
      </c>
      <c r="D172" s="10">
        <v>21</v>
      </c>
      <c r="E172" s="12" t="s">
        <v>222</v>
      </c>
    </row>
    <row r="173" spans="1:7">
      <c r="A173" s="10" t="str">
        <f t="shared" si="2"/>
        <v>INDEC-CM - 35110-31</v>
      </c>
      <c r="B173" s="13">
        <v>35110</v>
      </c>
      <c r="C173" s="14" t="s">
        <v>55</v>
      </c>
      <c r="D173" s="10">
        <v>31</v>
      </c>
      <c r="E173" s="12" t="s">
        <v>223</v>
      </c>
    </row>
    <row r="174" spans="1:7">
      <c r="A174" s="10" t="str">
        <f t="shared" si="2"/>
        <v>INDEC-CM - 35110-32</v>
      </c>
      <c r="B174" s="13">
        <v>35110</v>
      </c>
      <c r="C174" s="14" t="s">
        <v>55</v>
      </c>
      <c r="D174" s="10">
        <v>32</v>
      </c>
      <c r="E174" s="12" t="s">
        <v>224</v>
      </c>
    </row>
    <row r="175" spans="1:7">
      <c r="A175" s="10" t="str">
        <f t="shared" si="2"/>
        <v>INDEC-CM - 37940-11</v>
      </c>
      <c r="B175" s="13">
        <v>37940</v>
      </c>
      <c r="C175" s="14" t="s">
        <v>55</v>
      </c>
      <c r="D175" s="10">
        <v>11</v>
      </c>
      <c r="E175" s="12" t="s">
        <v>225</v>
      </c>
    </row>
    <row r="176" spans="1:7">
      <c r="A176" s="10" t="str">
        <f t="shared" si="2"/>
        <v>INDEC-CM - 35110-71</v>
      </c>
      <c r="B176" s="13">
        <v>35110</v>
      </c>
      <c r="C176" s="14" t="s">
        <v>55</v>
      </c>
      <c r="D176" s="10">
        <v>71</v>
      </c>
      <c r="E176" s="12" t="s">
        <v>226</v>
      </c>
    </row>
    <row r="177" spans="1:7">
      <c r="A177" s="10" t="str">
        <f t="shared" si="2"/>
        <v>INDEC-CM - 31210-31</v>
      </c>
      <c r="B177" s="13">
        <v>31210</v>
      </c>
      <c r="C177" s="14" t="s">
        <v>55</v>
      </c>
      <c r="D177" s="10">
        <v>31</v>
      </c>
      <c r="E177" s="12" t="s">
        <v>227</v>
      </c>
    </row>
    <row r="178" spans="1:7">
      <c r="A178" s="10" t="str">
        <f t="shared" si="2"/>
        <v>INDEC-CM - 31210-32</v>
      </c>
      <c r="B178" s="13">
        <v>31210</v>
      </c>
      <c r="C178" s="14" t="s">
        <v>55</v>
      </c>
      <c r="D178" s="10">
        <v>32</v>
      </c>
      <c r="E178" s="12" t="s">
        <v>228</v>
      </c>
    </row>
    <row r="179" spans="1:7">
      <c r="A179" s="10" t="str">
        <f t="shared" si="2"/>
        <v>INDEC-CM - 41541-11</v>
      </c>
      <c r="B179" s="13">
        <v>41541</v>
      </c>
      <c r="C179" s="14" t="s">
        <v>55</v>
      </c>
      <c r="D179" s="10">
        <v>11</v>
      </c>
      <c r="E179" s="12" t="s">
        <v>229</v>
      </c>
    </row>
    <row r="180" spans="1:7">
      <c r="A180" s="10" t="str">
        <f t="shared" si="2"/>
        <v>INDEC-CM - 34720-11</v>
      </c>
      <c r="B180" s="13">
        <v>34720</v>
      </c>
      <c r="C180" s="14" t="s">
        <v>55</v>
      </c>
      <c r="D180" s="10">
        <v>11</v>
      </c>
      <c r="E180" s="15" t="s">
        <v>230</v>
      </c>
      <c r="F180" s="15"/>
      <c r="G180" s="15"/>
    </row>
    <row r="181" spans="1:7">
      <c r="A181" s="10" t="str">
        <f t="shared" si="2"/>
        <v>INDEC-CM - 47220-11</v>
      </c>
      <c r="B181" s="13">
        <v>47220</v>
      </c>
      <c r="C181" s="14" t="s">
        <v>55</v>
      </c>
      <c r="D181" s="10">
        <v>11</v>
      </c>
      <c r="E181" s="15" t="s">
        <v>231</v>
      </c>
      <c r="F181" s="15"/>
      <c r="G181" s="15"/>
    </row>
    <row r="182" spans="1:7">
      <c r="A182" s="10" t="str">
        <f t="shared" si="2"/>
        <v>INDEC-CM - 31600-81</v>
      </c>
      <c r="B182" s="13">
        <v>31600</v>
      </c>
      <c r="C182" s="14" t="s">
        <v>55</v>
      </c>
      <c r="D182" s="10">
        <v>81</v>
      </c>
      <c r="E182" s="12" t="s">
        <v>232</v>
      </c>
    </row>
    <row r="183" spans="1:7">
      <c r="A183" s="10" t="str">
        <f t="shared" si="2"/>
        <v>INDEC-CM - 42120-31</v>
      </c>
      <c r="B183" s="13">
        <v>42120</v>
      </c>
      <c r="C183" s="14" t="s">
        <v>55</v>
      </c>
      <c r="D183" s="10">
        <v>31</v>
      </c>
      <c r="E183" s="12" t="s">
        <v>233</v>
      </c>
    </row>
    <row r="184" spans="1:7">
      <c r="A184" s="10" t="str">
        <f t="shared" si="2"/>
        <v>INDEC-CM - 35490-21</v>
      </c>
      <c r="B184" s="13">
        <v>35490</v>
      </c>
      <c r="C184" s="14" t="s">
        <v>55</v>
      </c>
      <c r="D184" s="10">
        <v>21</v>
      </c>
      <c r="E184" s="15" t="s">
        <v>234</v>
      </c>
      <c r="F184" s="15"/>
      <c r="G184" s="15"/>
    </row>
    <row r="185" spans="1:7">
      <c r="A185" s="10" t="str">
        <f t="shared" si="2"/>
        <v>INDEC-CM - 31600-41</v>
      </c>
      <c r="B185" s="13">
        <v>31600</v>
      </c>
      <c r="C185" s="14" t="s">
        <v>55</v>
      </c>
      <c r="D185" s="10">
        <v>41</v>
      </c>
      <c r="E185" s="15" t="s">
        <v>235</v>
      </c>
      <c r="F185" s="15"/>
      <c r="G185" s="15"/>
    </row>
    <row r="186" spans="1:7">
      <c r="A186" s="10" t="str">
        <f t="shared" si="2"/>
        <v>INDEC-CM - 42120-21</v>
      </c>
      <c r="B186" s="13">
        <v>42120</v>
      </c>
      <c r="C186" s="14" t="s">
        <v>55</v>
      </c>
      <c r="D186" s="10">
        <v>21</v>
      </c>
      <c r="E186" s="15" t="s">
        <v>236</v>
      </c>
      <c r="F186" s="15"/>
      <c r="G186" s="15"/>
    </row>
    <row r="187" spans="1:7">
      <c r="A187" s="10" t="str">
        <f t="shared" si="2"/>
        <v>INDEC-CM - 42120-22</v>
      </c>
      <c r="B187" s="13">
        <v>42120</v>
      </c>
      <c r="C187" s="14" t="s">
        <v>55</v>
      </c>
      <c r="D187" s="10">
        <v>22</v>
      </c>
      <c r="E187" s="15" t="s">
        <v>237</v>
      </c>
      <c r="F187" s="15"/>
      <c r="G187" s="15"/>
    </row>
    <row r="188" spans="1:7">
      <c r="A188" s="10" t="str">
        <f t="shared" si="2"/>
        <v>INDEC-CM - 31600-33</v>
      </c>
      <c r="B188" s="13">
        <v>31600</v>
      </c>
      <c r="C188" s="14" t="s">
        <v>55</v>
      </c>
      <c r="D188" s="10">
        <v>33</v>
      </c>
      <c r="E188" s="12" t="s">
        <v>238</v>
      </c>
    </row>
    <row r="189" spans="1:7">
      <c r="A189" s="10" t="str">
        <f t="shared" si="2"/>
        <v>INDEC-CM - 31600-32</v>
      </c>
      <c r="B189" s="13">
        <v>31600</v>
      </c>
      <c r="C189" s="14" t="s">
        <v>55</v>
      </c>
      <c r="D189" s="10">
        <v>32</v>
      </c>
      <c r="E189" s="12" t="s">
        <v>239</v>
      </c>
    </row>
    <row r="190" spans="1:7">
      <c r="A190" s="10" t="str">
        <f t="shared" si="2"/>
        <v>INDEC-CM - 31600-31</v>
      </c>
      <c r="B190" s="13">
        <v>31600</v>
      </c>
      <c r="C190" s="14" t="s">
        <v>55</v>
      </c>
      <c r="D190" s="10">
        <v>31</v>
      </c>
      <c r="E190" s="12" t="s">
        <v>240</v>
      </c>
    </row>
    <row r="191" spans="1:7">
      <c r="A191" s="10" t="str">
        <f t="shared" si="2"/>
        <v>INDEC-CM - 42120-11</v>
      </c>
      <c r="B191" s="13">
        <v>42120</v>
      </c>
      <c r="C191" s="14" t="s">
        <v>55</v>
      </c>
      <c r="D191" s="10">
        <v>11</v>
      </c>
      <c r="E191" s="12" t="s">
        <v>241</v>
      </c>
    </row>
    <row r="192" spans="1:7">
      <c r="A192" s="10" t="str">
        <f t="shared" si="2"/>
        <v>INDEC-CM - 31600-23</v>
      </c>
      <c r="B192" s="13">
        <v>31600</v>
      </c>
      <c r="C192" s="14" t="s">
        <v>55</v>
      </c>
      <c r="D192" s="10">
        <v>23</v>
      </c>
      <c r="E192" s="12" t="s">
        <v>242</v>
      </c>
    </row>
    <row r="193" spans="1:7">
      <c r="A193" s="10" t="str">
        <f t="shared" si="2"/>
        <v>INDEC-CM - 31600-22</v>
      </c>
      <c r="B193" s="13">
        <v>31600</v>
      </c>
      <c r="C193" s="14" t="s">
        <v>55</v>
      </c>
      <c r="D193" s="10">
        <v>22</v>
      </c>
      <c r="E193" s="12" t="s">
        <v>243</v>
      </c>
    </row>
    <row r="194" spans="1:7">
      <c r="A194" s="10" t="str">
        <f t="shared" si="2"/>
        <v>INDEC-CM - 31600-21</v>
      </c>
      <c r="B194" s="13">
        <v>31600</v>
      </c>
      <c r="C194" s="14" t="s">
        <v>55</v>
      </c>
      <c r="D194" s="10">
        <v>21</v>
      </c>
      <c r="E194" s="12" t="s">
        <v>244</v>
      </c>
    </row>
    <row r="195" spans="1:7">
      <c r="A195" s="10" t="str">
        <f t="shared" si="2"/>
        <v>INDEC-CM - 41278-33</v>
      </c>
      <c r="B195" s="13">
        <v>41278</v>
      </c>
      <c r="C195" s="14" t="s">
        <v>55</v>
      </c>
      <c r="D195" s="10">
        <v>33</v>
      </c>
      <c r="E195" s="15" t="s">
        <v>245</v>
      </c>
      <c r="F195" s="15"/>
      <c r="G195" s="15"/>
    </row>
    <row r="196" spans="1:7">
      <c r="A196" s="10" t="str">
        <f t="shared" si="2"/>
        <v>INDEC-CM - 36320-33</v>
      </c>
      <c r="B196" s="13">
        <v>36320</v>
      </c>
      <c r="C196" s="14" t="s">
        <v>55</v>
      </c>
      <c r="D196" s="10">
        <v>33</v>
      </c>
      <c r="E196" s="12" t="s">
        <v>246</v>
      </c>
    </row>
    <row r="197" spans="1:7">
      <c r="A197" s="10" t="str">
        <f t="shared" si="2"/>
        <v>INDEC-CM - 48270-11</v>
      </c>
      <c r="B197" s="13">
        <v>48270</v>
      </c>
      <c r="C197" s="14" t="s">
        <v>55</v>
      </c>
      <c r="D197" s="10">
        <v>11</v>
      </c>
      <c r="E197" s="15" t="s">
        <v>247</v>
      </c>
      <c r="F197" s="15"/>
      <c r="G197" s="15"/>
    </row>
    <row r="198" spans="1:7">
      <c r="A198" s="10" t="str">
        <f t="shared" ref="A198:A220" si="3">CONCATENATE("INDEC-CM - ",B198,C198,D198)</f>
        <v>INDEC-CM - 42190-11</v>
      </c>
      <c r="B198" s="13">
        <v>42190</v>
      </c>
      <c r="C198" s="14" t="s">
        <v>55</v>
      </c>
      <c r="D198" s="10">
        <v>11</v>
      </c>
      <c r="E198" s="12" t="s">
        <v>248</v>
      </c>
    </row>
    <row r="199" spans="1:7">
      <c r="A199" s="10" t="str">
        <f t="shared" si="3"/>
        <v>INDEC-CM - 43923-31</v>
      </c>
      <c r="B199" s="13">
        <v>43923</v>
      </c>
      <c r="C199" s="14" t="s">
        <v>55</v>
      </c>
      <c r="D199" s="10">
        <v>31</v>
      </c>
      <c r="E199" s="15" t="s">
        <v>249</v>
      </c>
      <c r="F199" s="15"/>
      <c r="G199" s="15"/>
    </row>
    <row r="200" spans="1:7">
      <c r="A200" s="10" t="str">
        <f t="shared" si="3"/>
        <v>INDEC-CM - 31210-11</v>
      </c>
      <c r="B200" s="13">
        <v>31210</v>
      </c>
      <c r="C200" s="14" t="s">
        <v>55</v>
      </c>
      <c r="D200" s="10">
        <v>11</v>
      </c>
      <c r="E200" s="15" t="s">
        <v>250</v>
      </c>
      <c r="F200" s="15"/>
      <c r="G200" s="15"/>
    </row>
    <row r="201" spans="1:7">
      <c r="A201" s="10" t="str">
        <f t="shared" si="3"/>
        <v>INDEC-CM - 37129-21</v>
      </c>
      <c r="B201" s="13">
        <v>37129</v>
      </c>
      <c r="C201" s="14" t="s">
        <v>55</v>
      </c>
      <c r="D201" s="10">
        <v>21</v>
      </c>
      <c r="E201" s="12" t="s">
        <v>251</v>
      </c>
    </row>
    <row r="202" spans="1:7">
      <c r="A202" s="10" t="str">
        <f t="shared" si="3"/>
        <v>INDEC-CM - 37560-21</v>
      </c>
      <c r="B202" s="13">
        <v>37560</v>
      </c>
      <c r="C202" s="14" t="s">
        <v>55</v>
      </c>
      <c r="D202" s="10">
        <v>21</v>
      </c>
      <c r="E202" s="15" t="s">
        <v>252</v>
      </c>
      <c r="F202" s="15"/>
      <c r="G202" s="15"/>
    </row>
    <row r="203" spans="1:7">
      <c r="A203" s="10" t="str">
        <f t="shared" si="3"/>
        <v>INDEC-CM - 42999-71</v>
      </c>
      <c r="B203" s="13">
        <v>42999</v>
      </c>
      <c r="C203" s="14" t="s">
        <v>55</v>
      </c>
      <c r="D203" s="10">
        <v>71</v>
      </c>
      <c r="E203" s="12" t="s">
        <v>253</v>
      </c>
    </row>
    <row r="204" spans="1:7">
      <c r="A204" s="10" t="str">
        <f t="shared" si="3"/>
        <v>INDEC-CM - 41516-22</v>
      </c>
      <c r="B204" s="13">
        <v>41516</v>
      </c>
      <c r="C204" s="14" t="s">
        <v>55</v>
      </c>
      <c r="D204" s="10">
        <v>22</v>
      </c>
      <c r="E204" s="12" t="s">
        <v>254</v>
      </c>
    </row>
    <row r="205" spans="1:7">
      <c r="A205" s="10" t="str">
        <f t="shared" si="3"/>
        <v>INDEC-CM - 37350-51</v>
      </c>
      <c r="B205" s="13">
        <v>37350</v>
      </c>
      <c r="C205" s="14" t="s">
        <v>55</v>
      </c>
      <c r="D205" s="10">
        <v>51</v>
      </c>
      <c r="E205" s="12" t="s">
        <v>255</v>
      </c>
    </row>
    <row r="206" spans="1:7">
      <c r="A206" s="10" t="str">
        <f t="shared" si="3"/>
        <v>INDEC-CM - 44826-21</v>
      </c>
      <c r="B206" s="13">
        <v>44826</v>
      </c>
      <c r="C206" s="14" t="s">
        <v>55</v>
      </c>
      <c r="D206" s="10">
        <v>21</v>
      </c>
      <c r="E206" s="12" t="s">
        <v>256</v>
      </c>
    </row>
    <row r="207" spans="1:7">
      <c r="A207" s="10" t="str">
        <f t="shared" si="3"/>
        <v>INDEC-CM - 31210-22</v>
      </c>
      <c r="B207" s="13">
        <v>31210</v>
      </c>
      <c r="C207" s="14" t="s">
        <v>55</v>
      </c>
      <c r="D207" s="10">
        <v>22</v>
      </c>
      <c r="E207" s="12" t="s">
        <v>257</v>
      </c>
    </row>
    <row r="208" spans="1:7">
      <c r="A208" s="10" t="str">
        <f t="shared" si="3"/>
        <v>INDEC-CM - 31100-11</v>
      </c>
      <c r="B208" s="13">
        <v>31100</v>
      </c>
      <c r="C208" s="14" t="s">
        <v>55</v>
      </c>
      <c r="D208" s="10">
        <v>11</v>
      </c>
      <c r="E208" s="12" t="s">
        <v>258</v>
      </c>
    </row>
    <row r="209" spans="1:7">
      <c r="A209" s="10" t="str">
        <f t="shared" si="3"/>
        <v>INDEC-CM - 46212-53</v>
      </c>
      <c r="B209" s="13">
        <v>46212</v>
      </c>
      <c r="C209" s="14" t="s">
        <v>55</v>
      </c>
      <c r="D209" s="10">
        <v>53</v>
      </c>
      <c r="E209" s="12" t="s">
        <v>259</v>
      </c>
    </row>
    <row r="210" spans="1:7">
      <c r="A210" s="10" t="str">
        <f t="shared" si="3"/>
        <v>INDEC-CM - 46212-52</v>
      </c>
      <c r="B210" s="13">
        <v>46212</v>
      </c>
      <c r="C210" s="14" t="s">
        <v>55</v>
      </c>
      <c r="D210" s="10">
        <v>52</v>
      </c>
      <c r="E210" s="15" t="s">
        <v>260</v>
      </c>
      <c r="F210" s="15"/>
      <c r="G210" s="15"/>
    </row>
    <row r="211" spans="1:7">
      <c r="A211" s="10" t="str">
        <f t="shared" si="3"/>
        <v>INDEC-CM - 15400-21</v>
      </c>
      <c r="B211" s="13">
        <v>15400</v>
      </c>
      <c r="C211" s="14" t="s">
        <v>55</v>
      </c>
      <c r="D211" s="10">
        <v>21</v>
      </c>
      <c r="E211" s="12" t="s">
        <v>261</v>
      </c>
    </row>
    <row r="212" spans="1:7">
      <c r="A212" s="10" t="str">
        <f t="shared" si="3"/>
        <v>INDEC-CM - 43240-11</v>
      </c>
      <c r="B212" s="13">
        <v>43240</v>
      </c>
      <c r="C212" s="14" t="s">
        <v>55</v>
      </c>
      <c r="D212" s="10">
        <v>11</v>
      </c>
      <c r="E212" s="12" t="s">
        <v>262</v>
      </c>
    </row>
    <row r="213" spans="1:7">
      <c r="A213" s="10" t="str">
        <f t="shared" si="3"/>
        <v>INDEC-CM - 31600-42</v>
      </c>
      <c r="B213" s="13">
        <v>31600</v>
      </c>
      <c r="C213" s="14" t="s">
        <v>55</v>
      </c>
      <c r="D213" s="10">
        <v>42</v>
      </c>
      <c r="E213" s="15" t="s">
        <v>263</v>
      </c>
      <c r="F213" s="15"/>
      <c r="G213" s="15"/>
    </row>
    <row r="214" spans="1:7">
      <c r="A214" s="10" t="str">
        <f t="shared" si="3"/>
        <v>INDEC-CM - 42120-42</v>
      </c>
      <c r="B214" s="13">
        <v>42120</v>
      </c>
      <c r="C214" s="14" t="s">
        <v>55</v>
      </c>
      <c r="D214" s="10">
        <v>42</v>
      </c>
      <c r="E214" s="15" t="s">
        <v>264</v>
      </c>
      <c r="F214" s="15"/>
      <c r="G214" s="15"/>
    </row>
    <row r="215" spans="1:7">
      <c r="A215" s="10" t="str">
        <f t="shared" si="3"/>
        <v>INDEC-CM - 42120-41</v>
      </c>
      <c r="B215" s="13">
        <v>42120</v>
      </c>
      <c r="C215" s="14" t="s">
        <v>55</v>
      </c>
      <c r="D215" s="10">
        <v>41</v>
      </c>
      <c r="E215" s="15" t="s">
        <v>265</v>
      </c>
      <c r="F215" s="15"/>
      <c r="G215" s="15"/>
    </row>
    <row r="216" spans="1:7">
      <c r="A216" s="10" t="str">
        <f t="shared" si="3"/>
        <v>INDEC-CM - 42120-51</v>
      </c>
      <c r="B216" s="13">
        <v>42120</v>
      </c>
      <c r="C216" s="14" t="s">
        <v>55</v>
      </c>
      <c r="D216" s="10">
        <v>51</v>
      </c>
      <c r="E216" s="12" t="s">
        <v>266</v>
      </c>
    </row>
    <row r="217" spans="1:7">
      <c r="A217" s="10" t="str">
        <f t="shared" si="3"/>
        <v>INDEC-CM - 37550-11</v>
      </c>
      <c r="B217" s="13">
        <v>37550</v>
      </c>
      <c r="C217" s="14" t="s">
        <v>55</v>
      </c>
      <c r="D217" s="10">
        <v>11</v>
      </c>
      <c r="E217" s="12" t="s">
        <v>267</v>
      </c>
    </row>
    <row r="218" spans="1:7">
      <c r="A218" s="10" t="str">
        <f t="shared" si="3"/>
        <v>INDEC-CM - 37410-11</v>
      </c>
      <c r="B218" s="13">
        <v>37410</v>
      </c>
      <c r="C218" s="14" t="s">
        <v>55</v>
      </c>
      <c r="D218" s="10">
        <v>11</v>
      </c>
      <c r="E218" s="12" t="s">
        <v>268</v>
      </c>
    </row>
    <row r="219" spans="1:7">
      <c r="A219" s="10" t="str">
        <f t="shared" si="3"/>
        <v>INDEC-CM - 31210-33</v>
      </c>
      <c r="B219" s="13">
        <v>31210</v>
      </c>
      <c r="C219" s="14" t="s">
        <v>55</v>
      </c>
      <c r="D219" s="10">
        <v>33</v>
      </c>
      <c r="E219" s="12" t="s">
        <v>269</v>
      </c>
    </row>
    <row r="220" spans="1:7">
      <c r="A220" s="10" t="str">
        <f t="shared" si="3"/>
        <v>INDEC-CM - 37540-21</v>
      </c>
      <c r="B220" s="13">
        <v>37540</v>
      </c>
      <c r="C220" s="14" t="s">
        <v>55</v>
      </c>
      <c r="D220" s="10">
        <v>21</v>
      </c>
      <c r="E220" s="12" t="s">
        <v>270</v>
      </c>
    </row>
    <row r="223" spans="1:7">
      <c r="A223" s="16"/>
      <c r="B223" s="8" t="s">
        <v>549</v>
      </c>
      <c r="C223" s="16"/>
      <c r="D223" s="17"/>
      <c r="E223" s="16"/>
    </row>
    <row r="224" spans="1:7">
      <c r="A224" s="16"/>
      <c r="B224" s="18"/>
      <c r="C224" s="16"/>
      <c r="D224" s="17"/>
      <c r="E224" s="16"/>
    </row>
    <row r="225" spans="1:5" ht="11.25" customHeight="1">
      <c r="A225" s="629" t="s">
        <v>357</v>
      </c>
      <c r="B225" s="630" t="s">
        <v>52</v>
      </c>
      <c r="C225" s="630"/>
      <c r="D225" s="630"/>
      <c r="E225" s="629" t="s">
        <v>53</v>
      </c>
    </row>
    <row r="226" spans="1:5" ht="12" customHeight="1">
      <c r="A226" s="629"/>
      <c r="B226" s="630" t="s">
        <v>54</v>
      </c>
      <c r="C226" s="630"/>
      <c r="D226" s="630"/>
      <c r="E226" s="629"/>
    </row>
    <row r="227" spans="1:5">
      <c r="A227" s="10" t="str">
        <f>CONCATENATE(B227,C227,D227)</f>
        <v/>
      </c>
      <c r="B227" s="19"/>
      <c r="C227" s="16"/>
      <c r="D227" s="17"/>
      <c r="E227" s="16"/>
    </row>
    <row r="228" spans="1:5">
      <c r="A228" s="10" t="str">
        <f>CONCATENATE("INDEC-CM - ",B228,C228,D228)</f>
        <v>INDEC-CM - 37370-0</v>
      </c>
      <c r="B228" s="20">
        <v>37370</v>
      </c>
      <c r="C228" s="20" t="s">
        <v>55</v>
      </c>
      <c r="D228" s="17">
        <v>0</v>
      </c>
      <c r="E228" s="16" t="s">
        <v>550</v>
      </c>
    </row>
    <row r="229" spans="1:5">
      <c r="A229" s="10" t="str">
        <f>CONCATENATE("INDEC-CM - ",B229,C229,D229)</f>
        <v>INDEC-CM - 31600-6</v>
      </c>
      <c r="B229" s="20">
        <v>31600</v>
      </c>
      <c r="C229" s="20" t="s">
        <v>55</v>
      </c>
      <c r="D229" s="17">
        <v>6</v>
      </c>
      <c r="E229" s="16" t="s">
        <v>551</v>
      </c>
    </row>
    <row r="230" spans="1:5">
      <c r="A230" s="10" t="str">
        <f>CONCATENATE("INDEC-CM - ",B230,C230,D230)</f>
        <v>INDEC-CM - 41278-0</v>
      </c>
      <c r="B230" s="20">
        <v>41278</v>
      </c>
      <c r="C230" s="20" t="s">
        <v>55</v>
      </c>
      <c r="D230" s="17">
        <v>0</v>
      </c>
      <c r="E230" s="16" t="s">
        <v>552</v>
      </c>
    </row>
    <row r="231" spans="1:5">
      <c r="A231" s="10" t="str">
        <f>CONCATENATE("INDEC-CM - ",B231,C231,D231)</f>
        <v>INDEC-CM - 31600-7</v>
      </c>
      <c r="B231" s="20">
        <v>31600</v>
      </c>
      <c r="C231" s="20" t="s">
        <v>55</v>
      </c>
      <c r="D231" s="17">
        <v>7</v>
      </c>
      <c r="E231" s="16" t="s">
        <v>553</v>
      </c>
    </row>
    <row r="232" spans="1:5">
      <c r="A232" s="10" t="str">
        <f>CONCATENATE("INDEC-CM - ",B232,C232,D232)</f>
        <v>INDEC-CM - 42120-41/42/51</v>
      </c>
      <c r="B232" s="20">
        <v>42120</v>
      </c>
      <c r="C232" s="20" t="s">
        <v>55</v>
      </c>
      <c r="D232" s="17" t="s">
        <v>554</v>
      </c>
      <c r="E232" s="16" t="s">
        <v>555</v>
      </c>
    </row>
    <row r="235" spans="1:5">
      <c r="A235" s="22"/>
      <c r="B235" s="8" t="s">
        <v>557</v>
      </c>
      <c r="C235" s="21"/>
      <c r="D235" s="22"/>
      <c r="E235" s="22"/>
    </row>
    <row r="236" spans="1:5">
      <c r="A236" s="25"/>
      <c r="B236" s="23"/>
      <c r="C236" s="23"/>
      <c r="D236" s="24"/>
      <c r="E236" s="23"/>
    </row>
    <row r="237" spans="1:5">
      <c r="A237" s="629" t="s">
        <v>357</v>
      </c>
      <c r="B237" s="630" t="s">
        <v>52</v>
      </c>
      <c r="C237" s="630"/>
      <c r="D237" s="630"/>
      <c r="E237" s="630" t="s">
        <v>341</v>
      </c>
    </row>
    <row r="238" spans="1:5">
      <c r="A238" s="629"/>
      <c r="B238" s="629"/>
      <c r="C238" s="629"/>
      <c r="D238" s="629"/>
      <c r="E238" s="630"/>
    </row>
    <row r="239" spans="1:5">
      <c r="A239" s="23"/>
      <c r="B239" s="23"/>
      <c r="C239" s="23"/>
      <c r="D239" s="26"/>
      <c r="E239" s="27" t="s">
        <v>277</v>
      </c>
    </row>
    <row r="240" spans="1:5">
      <c r="A240" s="23"/>
      <c r="B240" s="23"/>
      <c r="C240" s="23"/>
      <c r="D240" s="26"/>
      <c r="E240" s="27"/>
    </row>
    <row r="241" spans="1:5">
      <c r="A241" s="25"/>
      <c r="B241" s="23"/>
      <c r="C241" s="23"/>
      <c r="D241" s="24"/>
      <c r="E241" s="21" t="s">
        <v>342</v>
      </c>
    </row>
    <row r="242" spans="1:5">
      <c r="A242" s="25"/>
      <c r="B242" s="23"/>
      <c r="C242" s="23"/>
      <c r="D242" s="24"/>
      <c r="E242" s="21"/>
    </row>
    <row r="243" spans="1:5">
      <c r="A243" s="23"/>
      <c r="B243" s="25"/>
      <c r="C243" s="23"/>
      <c r="D243" s="26"/>
      <c r="E243" s="21" t="s">
        <v>343</v>
      </c>
    </row>
    <row r="244" spans="1:5">
      <c r="A244" s="10" t="str">
        <f>CONCATENATE("INDEC-MO - ",B244,C244,D244)</f>
        <v>INDEC-MO - 51560-11</v>
      </c>
      <c r="B244" s="28">
        <v>51560</v>
      </c>
      <c r="C244" s="23" t="s">
        <v>55</v>
      </c>
      <c r="D244" s="26">
        <v>11</v>
      </c>
      <c r="E244" s="29" t="s">
        <v>344</v>
      </c>
    </row>
    <row r="245" spans="1:5">
      <c r="A245" s="10" t="str">
        <f>CONCATENATE("INDEC-MO - ",B245,C245,D245)</f>
        <v>INDEC-MO - 51560-12</v>
      </c>
      <c r="B245" s="28">
        <v>51560</v>
      </c>
      <c r="C245" s="23" t="s">
        <v>55</v>
      </c>
      <c r="D245" s="26">
        <v>12</v>
      </c>
      <c r="E245" s="29" t="s">
        <v>345</v>
      </c>
    </row>
    <row r="246" spans="1:5">
      <c r="A246" s="10" t="str">
        <f>CONCATENATE("INDEC-MO - ",B246,C246,D246)</f>
        <v>INDEC-MO - 51560-13</v>
      </c>
      <c r="B246" s="28">
        <v>51560</v>
      </c>
      <c r="C246" s="23" t="s">
        <v>55</v>
      </c>
      <c r="D246" s="26">
        <v>13</v>
      </c>
      <c r="E246" s="29" t="s">
        <v>346</v>
      </c>
    </row>
    <row r="247" spans="1:5">
      <c r="A247" s="10" t="str">
        <f>CONCATENATE("INDEC-MO - ",B247,C247,D247)</f>
        <v>INDEC-MO - 51560-14</v>
      </c>
      <c r="B247" s="28">
        <v>51560</v>
      </c>
      <c r="C247" s="23" t="s">
        <v>55</v>
      </c>
      <c r="D247" s="26">
        <v>14</v>
      </c>
      <c r="E247" s="29" t="s">
        <v>347</v>
      </c>
    </row>
    <row r="248" spans="1:5">
      <c r="A248" s="10" t="str">
        <f>CONCATENATE(B248,C248,D248)</f>
        <v/>
      </c>
      <c r="B248" s="28"/>
      <c r="C248" s="23"/>
      <c r="D248" s="26"/>
      <c r="E248" s="23"/>
    </row>
    <row r="249" spans="1:5">
      <c r="A249" s="10" t="str">
        <f>CONCATENATE("INDEC-MO - ",B249,C249,D249)</f>
        <v>INDEC-MO - 51560-32</v>
      </c>
      <c r="B249" s="28">
        <v>51560</v>
      </c>
      <c r="C249" s="23" t="s">
        <v>55</v>
      </c>
      <c r="D249" s="26">
        <v>32</v>
      </c>
      <c r="E249" s="21" t="s">
        <v>348</v>
      </c>
    </row>
    <row r="250" spans="1:5">
      <c r="A250" s="10" t="str">
        <f>CONCATENATE(B250,C250,D250)</f>
        <v/>
      </c>
      <c r="B250" s="28"/>
      <c r="C250" s="23"/>
      <c r="D250" s="26"/>
      <c r="E250" s="23"/>
    </row>
    <row r="251" spans="1:5">
      <c r="A251" s="10" t="str">
        <f>CONCATENATE("INDEC-MO - ",B251,C251,D251)</f>
        <v>INDEC-MO - 81291-1</v>
      </c>
      <c r="B251" s="28">
        <v>81291</v>
      </c>
      <c r="C251" s="23" t="s">
        <v>55</v>
      </c>
      <c r="D251" s="26">
        <v>1</v>
      </c>
      <c r="E251" s="27" t="s">
        <v>349</v>
      </c>
    </row>
    <row r="252" spans="1:5">
      <c r="A252" s="10" t="str">
        <f>CONCATENATE(B252,C252,D252)</f>
        <v/>
      </c>
      <c r="B252" s="28"/>
      <c r="C252" s="23"/>
      <c r="D252" s="26"/>
      <c r="E252" s="23"/>
    </row>
    <row r="253" spans="1:5">
      <c r="A253" s="10" t="str">
        <f>CONCATENATE(B253,C253,D253)</f>
        <v/>
      </c>
      <c r="B253" s="28"/>
      <c r="C253" s="23"/>
      <c r="D253" s="26"/>
      <c r="E253" s="27" t="s">
        <v>350</v>
      </c>
    </row>
    <row r="254" spans="1:5">
      <c r="A254" s="10" t="str">
        <f t="shared" ref="A254:A259" si="4">CONCATENATE("INDEC-MO - ",B254,C254,D254)</f>
        <v>INDEC-MO - 51641-1</v>
      </c>
      <c r="B254" s="28">
        <v>51641</v>
      </c>
      <c r="C254" s="23" t="s">
        <v>55</v>
      </c>
      <c r="D254" s="26">
        <v>1</v>
      </c>
      <c r="E254" s="29" t="s">
        <v>351</v>
      </c>
    </row>
    <row r="255" spans="1:5">
      <c r="A255" s="10" t="str">
        <f t="shared" si="4"/>
        <v>INDEC-MO - 51620-1</v>
      </c>
      <c r="B255" s="28">
        <v>51620</v>
      </c>
      <c r="C255" s="23" t="s">
        <v>55</v>
      </c>
      <c r="D255" s="26">
        <v>1</v>
      </c>
      <c r="E255" s="29" t="s">
        <v>352</v>
      </c>
    </row>
    <row r="256" spans="1:5">
      <c r="A256" s="10" t="str">
        <f t="shared" si="4"/>
        <v>INDEC-MO - 51690-1</v>
      </c>
      <c r="B256" s="28">
        <v>51690</v>
      </c>
      <c r="C256" s="23" t="s">
        <v>55</v>
      </c>
      <c r="D256" s="26">
        <v>1</v>
      </c>
      <c r="E256" s="29" t="s">
        <v>353</v>
      </c>
    </row>
    <row r="257" spans="1:7">
      <c r="A257" s="10" t="str">
        <f t="shared" si="4"/>
        <v>INDEC-MO - 51630-1</v>
      </c>
      <c r="B257" s="28">
        <v>51630</v>
      </c>
      <c r="C257" s="23" t="s">
        <v>55</v>
      </c>
      <c r="D257" s="26">
        <v>1</v>
      </c>
      <c r="E257" s="29" t="s">
        <v>354</v>
      </c>
    </row>
    <row r="258" spans="1:7">
      <c r="A258" s="10" t="str">
        <f t="shared" si="4"/>
        <v>INDEC-MO - 51720-1</v>
      </c>
      <c r="B258" s="28">
        <v>51720</v>
      </c>
      <c r="C258" s="23" t="s">
        <v>55</v>
      </c>
      <c r="D258" s="26">
        <v>1</v>
      </c>
      <c r="E258" s="29" t="s">
        <v>355</v>
      </c>
    </row>
    <row r="259" spans="1:7">
      <c r="A259" s="10" t="str">
        <f t="shared" si="4"/>
        <v>INDEC-MO - 51730-1</v>
      </c>
      <c r="B259" s="28">
        <v>51730</v>
      </c>
      <c r="C259" s="23" t="s">
        <v>55</v>
      </c>
      <c r="D259" s="26">
        <v>1</v>
      </c>
      <c r="E259" s="29" t="s">
        <v>356</v>
      </c>
    </row>
    <row r="262" spans="1:7">
      <c r="A262" s="32"/>
      <c r="B262" s="8" t="s">
        <v>558</v>
      </c>
      <c r="C262" s="30"/>
      <c r="D262" s="31"/>
      <c r="E262" s="31"/>
      <c r="F262" s="31"/>
      <c r="G262" s="32"/>
    </row>
    <row r="263" spans="1:7">
      <c r="A263" s="34"/>
      <c r="B263" s="30"/>
      <c r="C263" s="30"/>
      <c r="D263" s="33"/>
      <c r="E263" s="30"/>
      <c r="F263" s="30"/>
      <c r="G263" s="18"/>
    </row>
    <row r="264" spans="1:7" ht="11.25" customHeight="1">
      <c r="A264" s="629" t="s">
        <v>357</v>
      </c>
      <c r="B264" s="630" t="s">
        <v>52</v>
      </c>
      <c r="C264" s="630"/>
      <c r="D264" s="630"/>
      <c r="E264" s="630" t="s">
        <v>341</v>
      </c>
      <c r="F264" s="35"/>
      <c r="G264" s="35"/>
    </row>
    <row r="265" spans="1:7">
      <c r="A265" s="629"/>
      <c r="B265" s="629"/>
      <c r="C265" s="629"/>
      <c r="D265" s="629"/>
      <c r="E265" s="630"/>
      <c r="F265" s="35"/>
      <c r="G265" s="35"/>
    </row>
    <row r="266" spans="1:7">
      <c r="A266" s="30"/>
      <c r="B266" s="30"/>
      <c r="C266" s="30"/>
      <c r="D266" s="31"/>
      <c r="E266" s="30"/>
      <c r="F266" s="30"/>
      <c r="G266" s="30"/>
    </row>
    <row r="267" spans="1:7">
      <c r="A267" s="10" t="str">
        <f>CONCATENATE("INDEC-MO - ",B267,C267,D267)</f>
        <v>INDEC-MO - 51720-1</v>
      </c>
      <c r="B267" s="28">
        <v>51720</v>
      </c>
      <c r="C267" s="23" t="s">
        <v>55</v>
      </c>
      <c r="D267" s="26">
        <v>1</v>
      </c>
      <c r="E267" s="36" t="s">
        <v>559</v>
      </c>
      <c r="F267" s="30"/>
      <c r="G267" s="30"/>
    </row>
    <row r="268" spans="1:7">
      <c r="A268" s="30"/>
      <c r="B268" s="30"/>
      <c r="C268" s="30"/>
      <c r="D268" s="31"/>
      <c r="E268" s="30"/>
      <c r="F268" s="30"/>
      <c r="G268" s="30"/>
    </row>
    <row r="271" spans="1:7">
      <c r="A271" s="21"/>
      <c r="B271" s="8" t="s">
        <v>358</v>
      </c>
      <c r="C271" s="21"/>
      <c r="D271" s="22"/>
    </row>
    <row r="272" spans="1:7">
      <c r="A272" s="23"/>
      <c r="B272" s="23"/>
      <c r="C272" s="23"/>
      <c r="D272" s="26"/>
    </row>
    <row r="273" spans="1:5">
      <c r="A273" s="629" t="s">
        <v>357</v>
      </c>
      <c r="B273" s="630" t="s">
        <v>52</v>
      </c>
      <c r="C273" s="630"/>
      <c r="D273" s="630"/>
      <c r="E273" s="630" t="s">
        <v>359</v>
      </c>
    </row>
    <row r="274" spans="1:5">
      <c r="A274" s="629"/>
      <c r="B274" s="630" t="s">
        <v>54</v>
      </c>
      <c r="C274" s="630"/>
      <c r="D274" s="630"/>
      <c r="E274" s="630"/>
    </row>
    <row r="275" spans="1:5">
      <c r="B275" s="23"/>
      <c r="C275" s="23"/>
      <c r="D275" s="26"/>
      <c r="E275" s="37"/>
    </row>
    <row r="276" spans="1:5">
      <c r="A276" s="10" t="str">
        <f t="shared" ref="A276:A283" si="5">CONCATENATE("INDEC-EC - ",B276,C276,D276)</f>
        <v>INDEC-EC - 43520-11</v>
      </c>
      <c r="B276" s="38">
        <v>43520</v>
      </c>
      <c r="C276" s="38" t="s">
        <v>55</v>
      </c>
      <c r="D276" s="26">
        <v>11</v>
      </c>
      <c r="E276" s="29" t="s">
        <v>360</v>
      </c>
    </row>
    <row r="277" spans="1:5">
      <c r="A277" s="10" t="str">
        <f t="shared" si="5"/>
        <v>INDEC-EC - 44440-2</v>
      </c>
      <c r="B277" s="38">
        <v>44440</v>
      </c>
      <c r="C277" s="38" t="s">
        <v>55</v>
      </c>
      <c r="D277" s="26">
        <v>2</v>
      </c>
      <c r="E277" s="29" t="s">
        <v>361</v>
      </c>
    </row>
    <row r="278" spans="1:5">
      <c r="A278" s="10" t="str">
        <f t="shared" si="5"/>
        <v>INDEC-EC - 44221-11</v>
      </c>
      <c r="B278" s="38">
        <v>44221</v>
      </c>
      <c r="C278" s="38" t="s">
        <v>55</v>
      </c>
      <c r="D278" s="26">
        <v>11</v>
      </c>
      <c r="E278" s="29" t="s">
        <v>362</v>
      </c>
    </row>
    <row r="279" spans="1:5">
      <c r="A279" s="10" t="str">
        <f t="shared" si="5"/>
        <v>INDEC-EC - 44221-12</v>
      </c>
      <c r="B279" s="38">
        <v>44221</v>
      </c>
      <c r="C279" s="38" t="s">
        <v>55</v>
      </c>
      <c r="D279" s="26">
        <v>12</v>
      </c>
      <c r="E279" s="29" t="s">
        <v>363</v>
      </c>
    </row>
    <row r="280" spans="1:5">
      <c r="A280" s="10" t="str">
        <f t="shared" si="5"/>
        <v>INDEC-EC - 43520-21</v>
      </c>
      <c r="B280" s="38">
        <v>43520</v>
      </c>
      <c r="C280" s="38" t="s">
        <v>55</v>
      </c>
      <c r="D280" s="26">
        <v>21</v>
      </c>
      <c r="E280" s="29" t="s">
        <v>364</v>
      </c>
    </row>
    <row r="281" spans="1:5">
      <c r="A281" s="10" t="str">
        <f t="shared" si="5"/>
        <v>INDEC-EC - 44231-21</v>
      </c>
      <c r="B281" s="38">
        <v>44231</v>
      </c>
      <c r="C281" s="38" t="s">
        <v>55</v>
      </c>
      <c r="D281" s="26">
        <v>21</v>
      </c>
      <c r="E281" s="29" t="s">
        <v>365</v>
      </c>
    </row>
    <row r="282" spans="1:5">
      <c r="A282" s="10" t="str">
        <f t="shared" si="5"/>
        <v>INDEC-EC - 44440-11</v>
      </c>
      <c r="B282" s="38">
        <v>44440</v>
      </c>
      <c r="C282" s="38" t="s">
        <v>55</v>
      </c>
      <c r="D282" s="26">
        <v>11</v>
      </c>
      <c r="E282" s="29" t="s">
        <v>366</v>
      </c>
    </row>
    <row r="283" spans="1:5">
      <c r="A283" s="10" t="str">
        <f t="shared" si="5"/>
        <v>INDEC-EC - 44231-11</v>
      </c>
      <c r="B283" s="38">
        <v>44231</v>
      </c>
      <c r="C283" s="38" t="s">
        <v>55</v>
      </c>
      <c r="D283" s="26">
        <v>11</v>
      </c>
      <c r="E283" s="29" t="s">
        <v>367</v>
      </c>
    </row>
    <row r="286" spans="1:5">
      <c r="A286" s="21"/>
      <c r="B286" s="8" t="s">
        <v>368</v>
      </c>
      <c r="C286" s="21"/>
      <c r="D286" s="22"/>
    </row>
    <row r="287" spans="1:5">
      <c r="A287" s="23"/>
      <c r="B287" s="23"/>
      <c r="C287" s="23"/>
      <c r="D287" s="26"/>
    </row>
    <row r="288" spans="1:5">
      <c r="A288" s="629" t="s">
        <v>357</v>
      </c>
      <c r="B288" s="630" t="s">
        <v>52</v>
      </c>
      <c r="C288" s="630"/>
      <c r="D288" s="630"/>
      <c r="E288" s="630" t="s">
        <v>369</v>
      </c>
    </row>
    <row r="289" spans="1:7">
      <c r="A289" s="629"/>
      <c r="B289" s="630" t="s">
        <v>54</v>
      </c>
      <c r="C289" s="630"/>
      <c r="D289" s="630"/>
      <c r="E289" s="630"/>
    </row>
    <row r="290" spans="1:7">
      <c r="B290" s="23"/>
      <c r="C290" s="23"/>
      <c r="D290" s="26"/>
      <c r="E290" s="37"/>
    </row>
    <row r="291" spans="1:7">
      <c r="A291" s="10" t="str">
        <f t="shared" ref="A291:A298" si="6">CONCATENATE("INDEC-SA - ",B291,C291,D291)</f>
        <v>INDEC-SA - 83107-1</v>
      </c>
      <c r="B291" s="23">
        <v>83107</v>
      </c>
      <c r="C291" s="23" t="s">
        <v>55</v>
      </c>
      <c r="D291" s="26">
        <v>1</v>
      </c>
      <c r="E291" s="39" t="s">
        <v>370</v>
      </c>
    </row>
    <row r="292" spans="1:7">
      <c r="A292" s="10" t="str">
        <f t="shared" si="6"/>
        <v>INDEC-SA - 71240-21</v>
      </c>
      <c r="B292" s="23">
        <v>71240</v>
      </c>
      <c r="C292" s="23" t="s">
        <v>55</v>
      </c>
      <c r="D292" s="26">
        <v>21</v>
      </c>
      <c r="E292" s="23" t="s">
        <v>371</v>
      </c>
    </row>
    <row r="293" spans="1:7">
      <c r="A293" s="10" t="str">
        <f t="shared" si="6"/>
        <v>INDEC-SA - 71240-31</v>
      </c>
      <c r="B293" s="23">
        <v>71240</v>
      </c>
      <c r="C293" s="23" t="s">
        <v>55</v>
      </c>
      <c r="D293" s="26">
        <v>31</v>
      </c>
      <c r="E293" s="23" t="s">
        <v>372</v>
      </c>
    </row>
    <row r="294" spans="1:7">
      <c r="A294" s="10" t="str">
        <f t="shared" si="6"/>
        <v>INDEC-SA - 71240-11</v>
      </c>
      <c r="B294" s="23">
        <v>71240</v>
      </c>
      <c r="C294" s="23" t="s">
        <v>55</v>
      </c>
      <c r="D294" s="26">
        <v>11</v>
      </c>
      <c r="E294" s="39" t="s">
        <v>373</v>
      </c>
    </row>
    <row r="295" spans="1:7">
      <c r="A295" s="10" t="str">
        <f t="shared" si="6"/>
        <v>INDEC-SA - 74110-11</v>
      </c>
      <c r="B295" s="23">
        <v>74110</v>
      </c>
      <c r="C295" s="23" t="s">
        <v>55</v>
      </c>
      <c r="D295" s="26">
        <v>11</v>
      </c>
      <c r="E295" s="39" t="s">
        <v>374</v>
      </c>
    </row>
    <row r="296" spans="1:7">
      <c r="A296" s="10" t="str">
        <f t="shared" si="6"/>
        <v>INDEC-SA - 71233-11</v>
      </c>
      <c r="B296" s="23">
        <v>71233</v>
      </c>
      <c r="C296" s="23" t="s">
        <v>55</v>
      </c>
      <c r="D296" s="26">
        <v>11</v>
      </c>
      <c r="E296" s="39" t="s">
        <v>375</v>
      </c>
    </row>
    <row r="297" spans="1:7">
      <c r="A297" s="10" t="str">
        <f t="shared" si="6"/>
        <v>INDEC-SA - 51800-11</v>
      </c>
      <c r="B297" s="23">
        <v>51800</v>
      </c>
      <c r="C297" s="23" t="s">
        <v>55</v>
      </c>
      <c r="D297" s="26">
        <v>11</v>
      </c>
      <c r="E297" s="40" t="s">
        <v>376</v>
      </c>
    </row>
    <row r="298" spans="1:7">
      <c r="A298" s="10" t="str">
        <f t="shared" si="6"/>
        <v>INDEC-SA - 51800-21</v>
      </c>
      <c r="B298" s="23">
        <v>51800</v>
      </c>
      <c r="C298" s="23" t="s">
        <v>55</v>
      </c>
      <c r="D298" s="26">
        <v>21</v>
      </c>
      <c r="E298" s="39" t="s">
        <v>377</v>
      </c>
    </row>
    <row r="301" spans="1:7">
      <c r="A301" s="41"/>
      <c r="B301" s="8" t="s">
        <v>517</v>
      </c>
      <c r="C301" s="41"/>
      <c r="D301" s="42"/>
      <c r="E301" s="41"/>
      <c r="F301" s="41"/>
      <c r="G301" s="41"/>
    </row>
    <row r="303" spans="1:7">
      <c r="A303" s="629" t="s">
        <v>357</v>
      </c>
      <c r="B303" s="630" t="s">
        <v>52</v>
      </c>
      <c r="C303" s="630"/>
      <c r="D303" s="630"/>
      <c r="E303" s="629" t="s">
        <v>53</v>
      </c>
    </row>
    <row r="304" spans="1:7">
      <c r="A304" s="629"/>
      <c r="B304" s="630" t="s">
        <v>54</v>
      </c>
      <c r="C304" s="630"/>
      <c r="D304" s="630"/>
      <c r="E304" s="629"/>
    </row>
    <row r="305" spans="1:5">
      <c r="A305" s="11"/>
      <c r="B305" s="37"/>
      <c r="C305" s="37"/>
      <c r="D305" s="37"/>
      <c r="E305" s="11"/>
    </row>
    <row r="306" spans="1:5">
      <c r="A306" s="10" t="str">
        <f t="shared" ref="A306:A337" si="7">CONCATENATE("INDEC-PB - ",B306,C306,D306)</f>
        <v>INDEC-PB - 42120-1</v>
      </c>
      <c r="B306" s="10">
        <v>42120</v>
      </c>
      <c r="C306" s="12" t="s">
        <v>55</v>
      </c>
      <c r="D306" s="10">
        <v>1</v>
      </c>
      <c r="E306" s="43" t="s">
        <v>378</v>
      </c>
    </row>
    <row r="307" spans="1:5">
      <c r="A307" s="10" t="str">
        <f t="shared" si="7"/>
        <v>INDEC-PB - 42120-2</v>
      </c>
      <c r="B307" s="10">
        <v>42120</v>
      </c>
      <c r="C307" s="12" t="s">
        <v>55</v>
      </c>
      <c r="D307" s="10">
        <v>2</v>
      </c>
      <c r="E307" s="43" t="s">
        <v>379</v>
      </c>
    </row>
    <row r="308" spans="1:5">
      <c r="A308" s="10" t="str">
        <f t="shared" si="7"/>
        <v>INDEC-PB - 37910-1</v>
      </c>
      <c r="B308" s="10">
        <v>37910</v>
      </c>
      <c r="C308" s="12" t="s">
        <v>55</v>
      </c>
      <c r="D308" s="10">
        <v>1</v>
      </c>
      <c r="E308" s="43" t="s">
        <v>380</v>
      </c>
    </row>
    <row r="309" spans="1:5">
      <c r="A309" s="10" t="str">
        <f t="shared" si="7"/>
        <v>INDEC-PB - 42921-4</v>
      </c>
      <c r="B309" s="10">
        <v>42921</v>
      </c>
      <c r="C309" s="12" t="s">
        <v>55</v>
      </c>
      <c r="D309" s="10">
        <v>4</v>
      </c>
      <c r="E309" s="43" t="s">
        <v>381</v>
      </c>
    </row>
    <row r="310" spans="1:5">
      <c r="A310" s="10" t="str">
        <f t="shared" si="7"/>
        <v>INDEC-PB - 44251-1</v>
      </c>
      <c r="B310" s="10">
        <v>44251</v>
      </c>
      <c r="C310" s="12" t="s">
        <v>55</v>
      </c>
      <c r="D310" s="10">
        <v>1</v>
      </c>
      <c r="E310" s="43" t="s">
        <v>382</v>
      </c>
    </row>
    <row r="311" spans="1:5">
      <c r="A311" s="10" t="str">
        <f t="shared" si="7"/>
        <v>INDEC-PB - 42922-1</v>
      </c>
      <c r="B311" s="10">
        <v>42922</v>
      </c>
      <c r="C311" s="12" t="s">
        <v>55</v>
      </c>
      <c r="D311" s="10">
        <v>1</v>
      </c>
      <c r="E311" s="43" t="s">
        <v>383</v>
      </c>
    </row>
    <row r="312" spans="1:5">
      <c r="A312" s="10" t="str">
        <f t="shared" si="7"/>
        <v>INDEC-PB - 33380-1</v>
      </c>
      <c r="B312" s="10">
        <v>33380</v>
      </c>
      <c r="C312" s="12" t="s">
        <v>55</v>
      </c>
      <c r="D312" s="10">
        <v>1</v>
      </c>
      <c r="E312" s="43" t="s">
        <v>384</v>
      </c>
    </row>
    <row r="313" spans="1:5">
      <c r="A313" s="10" t="str">
        <f t="shared" si="7"/>
        <v>INDEC-PB - 49229-1</v>
      </c>
      <c r="B313" s="10">
        <v>49229</v>
      </c>
      <c r="C313" s="12" t="s">
        <v>55</v>
      </c>
      <c r="D313" s="10">
        <v>1</v>
      </c>
      <c r="E313" s="43" t="s">
        <v>385</v>
      </c>
    </row>
    <row r="314" spans="1:5">
      <c r="A314" s="10" t="str">
        <f t="shared" si="7"/>
        <v>INDEC-PB - 46420-1</v>
      </c>
      <c r="B314" s="10">
        <v>46420</v>
      </c>
      <c r="C314" s="12" t="s">
        <v>55</v>
      </c>
      <c r="D314" s="10">
        <v>1</v>
      </c>
      <c r="E314" s="43" t="s">
        <v>386</v>
      </c>
    </row>
    <row r="315" spans="1:5">
      <c r="A315" s="10" t="str">
        <f t="shared" si="7"/>
        <v>INDEC-PB - 41263-1</v>
      </c>
      <c r="B315" s="10">
        <v>41263</v>
      </c>
      <c r="C315" s="12" t="s">
        <v>55</v>
      </c>
      <c r="D315" s="10">
        <v>1</v>
      </c>
      <c r="E315" s="43" t="s">
        <v>387</v>
      </c>
    </row>
    <row r="316" spans="1:5">
      <c r="A316" s="10" t="str">
        <f t="shared" si="7"/>
        <v>INDEC-PB - 41241-1</v>
      </c>
      <c r="B316" s="10">
        <v>41241</v>
      </c>
      <c r="C316" s="12" t="s">
        <v>55</v>
      </c>
      <c r="D316" s="10">
        <v>1</v>
      </c>
      <c r="E316" s="43" t="s">
        <v>388</v>
      </c>
    </row>
    <row r="317" spans="1:5">
      <c r="A317" s="10" t="str">
        <f t="shared" si="7"/>
        <v>INDEC-PB - 44216-1</v>
      </c>
      <c r="B317" s="10">
        <v>44216</v>
      </c>
      <c r="C317" s="12" t="s">
        <v>55</v>
      </c>
      <c r="D317" s="10">
        <v>1</v>
      </c>
      <c r="E317" s="43" t="s">
        <v>389</v>
      </c>
    </row>
    <row r="318" spans="1:5">
      <c r="A318" s="10" t="str">
        <f t="shared" si="7"/>
        <v>INDEC-PB - 15400-1</v>
      </c>
      <c r="B318" s="10">
        <v>15400</v>
      </c>
      <c r="C318" s="12" t="s">
        <v>55</v>
      </c>
      <c r="D318" s="10">
        <v>1</v>
      </c>
      <c r="E318" s="43" t="s">
        <v>390</v>
      </c>
    </row>
    <row r="319" spans="1:5">
      <c r="A319" s="10" t="str">
        <f t="shared" si="7"/>
        <v>INDEC-PB - 15310-1</v>
      </c>
      <c r="B319" s="10">
        <v>15310</v>
      </c>
      <c r="C319" s="12" t="s">
        <v>55</v>
      </c>
      <c r="D319" s="10">
        <v>1</v>
      </c>
      <c r="E319" s="43" t="s">
        <v>391</v>
      </c>
    </row>
    <row r="320" spans="1:5">
      <c r="A320" s="10" t="str">
        <f t="shared" si="7"/>
        <v>INDEC-PB - 37210-1</v>
      </c>
      <c r="B320" s="10">
        <v>37210</v>
      </c>
      <c r="C320" s="12" t="s">
        <v>55</v>
      </c>
      <c r="D320" s="10">
        <v>1</v>
      </c>
      <c r="E320" s="43" t="s">
        <v>392</v>
      </c>
    </row>
    <row r="321" spans="1:5">
      <c r="A321" s="10" t="str">
        <f t="shared" si="7"/>
        <v>INDEC-PB - 37540-2</v>
      </c>
      <c r="B321" s="10">
        <v>37540</v>
      </c>
      <c r="C321" s="12" t="s">
        <v>55</v>
      </c>
      <c r="D321" s="10">
        <v>2</v>
      </c>
      <c r="E321" s="43" t="s">
        <v>393</v>
      </c>
    </row>
    <row r="322" spans="1:5">
      <c r="A322" s="10" t="str">
        <f t="shared" si="7"/>
        <v>INDEC-PB - 49113-1</v>
      </c>
      <c r="B322" s="10">
        <v>49113</v>
      </c>
      <c r="C322" s="12" t="s">
        <v>55</v>
      </c>
      <c r="D322" s="10">
        <v>1</v>
      </c>
      <c r="E322" s="43" t="s">
        <v>394</v>
      </c>
    </row>
    <row r="323" spans="1:5">
      <c r="A323" s="10" t="str">
        <f t="shared" si="7"/>
        <v>INDEC-PB - 36270-1</v>
      </c>
      <c r="B323" s="10">
        <v>36270</v>
      </c>
      <c r="C323" s="12" t="s">
        <v>55</v>
      </c>
      <c r="D323" s="10">
        <v>1</v>
      </c>
      <c r="E323" s="43" t="s">
        <v>395</v>
      </c>
    </row>
    <row r="324" spans="1:5">
      <c r="A324" s="10" t="str">
        <f t="shared" si="7"/>
        <v>INDEC-PB - 46539-1</v>
      </c>
      <c r="B324" s="10">
        <v>46539</v>
      </c>
      <c r="C324" s="12" t="s">
        <v>55</v>
      </c>
      <c r="D324" s="10">
        <v>1</v>
      </c>
      <c r="E324" s="43" t="s">
        <v>396</v>
      </c>
    </row>
    <row r="325" spans="1:5">
      <c r="A325" s="10" t="str">
        <f t="shared" si="7"/>
        <v>INDEC-PB - 37370-1</v>
      </c>
      <c r="B325" s="10">
        <v>37370</v>
      </c>
      <c r="C325" s="12" t="s">
        <v>55</v>
      </c>
      <c r="D325" s="10">
        <v>1</v>
      </c>
      <c r="E325" s="43" t="s">
        <v>397</v>
      </c>
    </row>
    <row r="326" spans="1:5">
      <c r="A326" s="10" t="str">
        <f t="shared" si="7"/>
        <v>INDEC-PB - 35110-4</v>
      </c>
      <c r="B326" s="10">
        <v>35110</v>
      </c>
      <c r="C326" s="12" t="s">
        <v>55</v>
      </c>
      <c r="D326" s="10">
        <v>4</v>
      </c>
      <c r="E326" s="43" t="s">
        <v>398</v>
      </c>
    </row>
    <row r="327" spans="1:5">
      <c r="A327" s="10" t="str">
        <f t="shared" si="7"/>
        <v>INDEC-PB - 41261-1</v>
      </c>
      <c r="B327" s="10">
        <v>41261</v>
      </c>
      <c r="C327" s="12" t="s">
        <v>55</v>
      </c>
      <c r="D327" s="10">
        <v>1</v>
      </c>
      <c r="E327" s="43" t="s">
        <v>399</v>
      </c>
    </row>
    <row r="328" spans="1:5">
      <c r="A328" s="10" t="str">
        <f t="shared" si="7"/>
        <v>INDEC-PB - 36490-6</v>
      </c>
      <c r="B328" s="10">
        <v>36490</v>
      </c>
      <c r="C328" s="12" t="s">
        <v>55</v>
      </c>
      <c r="D328" s="10">
        <v>6</v>
      </c>
      <c r="E328" s="43" t="s">
        <v>400</v>
      </c>
    </row>
    <row r="329" spans="1:5">
      <c r="A329" s="10" t="str">
        <f t="shared" si="7"/>
        <v>INDEC-PB - 42944-1</v>
      </c>
      <c r="B329" s="10">
        <v>42944</v>
      </c>
      <c r="C329" s="12" t="s">
        <v>55</v>
      </c>
      <c r="D329" s="10">
        <v>1</v>
      </c>
      <c r="E329" s="43" t="s">
        <v>401</v>
      </c>
    </row>
    <row r="330" spans="1:5">
      <c r="A330" s="10" t="str">
        <f t="shared" si="7"/>
        <v>INDEC-PB - 42320-1</v>
      </c>
      <c r="B330" s="10">
        <v>42320</v>
      </c>
      <c r="C330" s="12" t="s">
        <v>55</v>
      </c>
      <c r="D330" s="10">
        <v>1</v>
      </c>
      <c r="E330" s="43" t="s">
        <v>402</v>
      </c>
    </row>
    <row r="331" spans="1:5">
      <c r="A331" s="10" t="str">
        <f t="shared" si="7"/>
        <v>INDEC-PB - 37420-1</v>
      </c>
      <c r="B331" s="10">
        <v>37420</v>
      </c>
      <c r="C331" s="12" t="s">
        <v>55</v>
      </c>
      <c r="D331" s="10">
        <v>1</v>
      </c>
      <c r="E331" s="43" t="s">
        <v>403</v>
      </c>
    </row>
    <row r="332" spans="1:5">
      <c r="A332" s="10" t="str">
        <f t="shared" si="7"/>
        <v>INDEC-PB - 49115-2</v>
      </c>
      <c r="B332" s="10">
        <v>49115</v>
      </c>
      <c r="C332" s="12" t="s">
        <v>55</v>
      </c>
      <c r="D332" s="10">
        <v>2</v>
      </c>
      <c r="E332" s="43" t="s">
        <v>404</v>
      </c>
    </row>
    <row r="333" spans="1:5">
      <c r="A333" s="10" t="str">
        <f t="shared" si="7"/>
        <v>INDEC-PB - 36320-3</v>
      </c>
      <c r="B333" s="10">
        <v>36320</v>
      </c>
      <c r="C333" s="12" t="s">
        <v>55</v>
      </c>
      <c r="D333" s="10">
        <v>3</v>
      </c>
      <c r="E333" s="43" t="s">
        <v>405</v>
      </c>
    </row>
    <row r="334" spans="1:5">
      <c r="A334" s="10" t="str">
        <f t="shared" si="7"/>
        <v>INDEC-PB - 36320-2</v>
      </c>
      <c r="B334" s="10">
        <v>36320</v>
      </c>
      <c r="C334" s="12" t="s">
        <v>55</v>
      </c>
      <c r="D334" s="10">
        <v>2</v>
      </c>
      <c r="E334" s="43" t="s">
        <v>406</v>
      </c>
    </row>
    <row r="335" spans="1:5">
      <c r="A335" s="10" t="str">
        <f t="shared" si="7"/>
        <v>INDEC-PB - 36320-1</v>
      </c>
      <c r="B335" s="10">
        <v>36320</v>
      </c>
      <c r="C335" s="12" t="s">
        <v>55</v>
      </c>
      <c r="D335" s="10">
        <v>1</v>
      </c>
      <c r="E335" s="43" t="s">
        <v>407</v>
      </c>
    </row>
    <row r="336" spans="1:5">
      <c r="A336" s="10" t="str">
        <f t="shared" si="7"/>
        <v>INDEC-PB - 46220-1</v>
      </c>
      <c r="B336" s="10">
        <v>46220</v>
      </c>
      <c r="C336" s="12" t="s">
        <v>55</v>
      </c>
      <c r="D336" s="10">
        <v>1</v>
      </c>
      <c r="E336" s="43" t="s">
        <v>408</v>
      </c>
    </row>
    <row r="337" spans="1:5">
      <c r="A337" s="10" t="str">
        <f t="shared" si="7"/>
        <v>INDEC-PB - 34800-1</v>
      </c>
      <c r="B337" s="10">
        <v>34800</v>
      </c>
      <c r="C337" s="12" t="s">
        <v>55</v>
      </c>
      <c r="D337" s="10">
        <v>1</v>
      </c>
      <c r="E337" s="43" t="s">
        <v>409</v>
      </c>
    </row>
    <row r="338" spans="1:5">
      <c r="A338" s="10" t="str">
        <f t="shared" ref="A338:A369" si="8">CONCATENATE("INDEC-PB - ",B338,C338,D338)</f>
        <v>INDEC-PB - 37440-1</v>
      </c>
      <c r="B338" s="10">
        <v>37440</v>
      </c>
      <c r="C338" s="12" t="s">
        <v>55</v>
      </c>
      <c r="D338" s="10">
        <v>1</v>
      </c>
      <c r="E338" s="43" t="s">
        <v>410</v>
      </c>
    </row>
    <row r="339" spans="1:5">
      <c r="A339" s="10" t="str">
        <f t="shared" si="8"/>
        <v>INDEC-PB - 42992-1</v>
      </c>
      <c r="B339" s="10">
        <v>42992</v>
      </c>
      <c r="C339" s="12" t="s">
        <v>55</v>
      </c>
      <c r="D339" s="10">
        <v>1</v>
      </c>
      <c r="E339" s="43" t="s">
        <v>411</v>
      </c>
    </row>
    <row r="340" spans="1:5">
      <c r="A340" s="10" t="str">
        <f t="shared" si="8"/>
        <v>INDEC-PB - 42999-2</v>
      </c>
      <c r="B340" s="10">
        <v>42999</v>
      </c>
      <c r="C340" s="12" t="s">
        <v>55</v>
      </c>
      <c r="D340" s="10">
        <v>2</v>
      </c>
      <c r="E340" s="43" t="s">
        <v>412</v>
      </c>
    </row>
    <row r="341" spans="1:5">
      <c r="A341" s="10" t="str">
        <f t="shared" si="8"/>
        <v>INDEC-PB - 42944-2</v>
      </c>
      <c r="B341" s="10">
        <v>42944</v>
      </c>
      <c r="C341" s="12" t="s">
        <v>55</v>
      </c>
      <c r="D341" s="10">
        <v>2</v>
      </c>
      <c r="E341" s="43" t="s">
        <v>413</v>
      </c>
    </row>
    <row r="342" spans="1:5">
      <c r="A342" s="10" t="str">
        <f t="shared" si="8"/>
        <v>INDEC-PB - 43230-1</v>
      </c>
      <c r="B342" s="10">
        <v>43230</v>
      </c>
      <c r="C342" s="12" t="s">
        <v>55</v>
      </c>
      <c r="D342" s="10">
        <v>1</v>
      </c>
      <c r="E342" s="43" t="s">
        <v>414</v>
      </c>
    </row>
    <row r="343" spans="1:5">
      <c r="A343" s="10" t="str">
        <f t="shared" si="8"/>
        <v>INDEC-PB - 46340-1</v>
      </c>
      <c r="B343" s="10">
        <v>46340</v>
      </c>
      <c r="C343" s="12" t="s">
        <v>55</v>
      </c>
      <c r="D343" s="10">
        <v>1</v>
      </c>
      <c r="E343" s="43" t="s">
        <v>415</v>
      </c>
    </row>
    <row r="344" spans="1:5">
      <c r="A344" s="10" t="str">
        <f t="shared" si="8"/>
        <v>INDEC-PB - 36270-2</v>
      </c>
      <c r="B344" s="10">
        <v>36270</v>
      </c>
      <c r="C344" s="12" t="s">
        <v>55</v>
      </c>
      <c r="D344" s="10">
        <v>2</v>
      </c>
      <c r="E344" s="43" t="s">
        <v>416</v>
      </c>
    </row>
    <row r="345" spans="1:5">
      <c r="A345" s="10" t="str">
        <f t="shared" si="8"/>
        <v>INDEC-PB - 42190-2</v>
      </c>
      <c r="B345" s="10">
        <v>42190</v>
      </c>
      <c r="C345" s="12" t="s">
        <v>55</v>
      </c>
      <c r="D345" s="10">
        <v>2</v>
      </c>
      <c r="E345" s="43" t="s">
        <v>417</v>
      </c>
    </row>
    <row r="346" spans="1:5">
      <c r="A346" s="10" t="str">
        <f t="shared" si="8"/>
        <v>INDEC-PB - 36990-2</v>
      </c>
      <c r="B346" s="10">
        <v>36990</v>
      </c>
      <c r="C346" s="12" t="s">
        <v>55</v>
      </c>
      <c r="D346" s="10">
        <v>2</v>
      </c>
      <c r="E346" s="43" t="s">
        <v>418</v>
      </c>
    </row>
    <row r="347" spans="1:5">
      <c r="A347" s="10" t="str">
        <f t="shared" si="8"/>
        <v>INDEC-PB - 31600-1</v>
      </c>
      <c r="B347" s="10">
        <v>31600</v>
      </c>
      <c r="C347" s="12" t="s">
        <v>55</v>
      </c>
      <c r="D347" s="10">
        <v>1</v>
      </c>
      <c r="E347" s="43" t="s">
        <v>419</v>
      </c>
    </row>
    <row r="348" spans="1:5">
      <c r="A348" s="10" t="str">
        <f t="shared" si="8"/>
        <v>INDEC-PB - 32600-1</v>
      </c>
      <c r="B348" s="10">
        <v>32600</v>
      </c>
      <c r="C348" s="12" t="s">
        <v>55</v>
      </c>
      <c r="D348" s="10">
        <v>1</v>
      </c>
      <c r="E348" s="43" t="s">
        <v>420</v>
      </c>
    </row>
    <row r="349" spans="1:5">
      <c r="A349" s="10" t="str">
        <f t="shared" si="8"/>
        <v>INDEC-PB - 36111-3</v>
      </c>
      <c r="B349" s="10">
        <v>36111</v>
      </c>
      <c r="C349" s="12" t="s">
        <v>55</v>
      </c>
      <c r="D349" s="10">
        <v>3</v>
      </c>
      <c r="E349" s="43" t="s">
        <v>421</v>
      </c>
    </row>
    <row r="350" spans="1:5">
      <c r="A350" s="10" t="str">
        <f t="shared" si="8"/>
        <v>INDEC-PB - 36111-2</v>
      </c>
      <c r="B350" s="10">
        <v>36111</v>
      </c>
      <c r="C350" s="12" t="s">
        <v>55</v>
      </c>
      <c r="D350" s="10">
        <v>2</v>
      </c>
      <c r="E350" s="43" t="s">
        <v>422</v>
      </c>
    </row>
    <row r="351" spans="1:5">
      <c r="A351" s="10" t="str">
        <f t="shared" si="8"/>
        <v>INDEC-PB - 36111-1</v>
      </c>
      <c r="B351" s="10">
        <v>36111</v>
      </c>
      <c r="C351" s="12" t="s">
        <v>55</v>
      </c>
      <c r="D351" s="10">
        <v>1</v>
      </c>
      <c r="E351" s="43" t="s">
        <v>423</v>
      </c>
    </row>
    <row r="352" spans="1:5">
      <c r="A352" s="10" t="str">
        <f t="shared" si="8"/>
        <v>INDEC-PB - 42921-1</v>
      </c>
      <c r="B352" s="10">
        <v>42921</v>
      </c>
      <c r="C352" s="12" t="s">
        <v>55</v>
      </c>
      <c r="D352" s="10">
        <v>1</v>
      </c>
      <c r="E352" s="43" t="s">
        <v>424</v>
      </c>
    </row>
    <row r="353" spans="1:5">
      <c r="A353" s="10" t="str">
        <f t="shared" si="8"/>
        <v>INDEC-PB - 34800-2</v>
      </c>
      <c r="B353" s="10">
        <v>34800</v>
      </c>
      <c r="C353" s="12" t="s">
        <v>55</v>
      </c>
      <c r="D353" s="10">
        <v>2</v>
      </c>
      <c r="E353" s="43" t="s">
        <v>425</v>
      </c>
    </row>
    <row r="354" spans="1:5">
      <c r="A354" s="10" t="str">
        <f t="shared" si="8"/>
        <v>INDEC-PB - 49129-1</v>
      </c>
      <c r="B354" s="10">
        <v>49129</v>
      </c>
      <c r="C354" s="12" t="s">
        <v>55</v>
      </c>
      <c r="D354" s="10">
        <v>1</v>
      </c>
      <c r="E354" s="43" t="s">
        <v>426</v>
      </c>
    </row>
    <row r="355" spans="1:5">
      <c r="A355" s="10" t="str">
        <f t="shared" si="8"/>
        <v>INDEC-PB - 43220-1</v>
      </c>
      <c r="B355" s="10">
        <v>43220</v>
      </c>
      <c r="C355" s="12" t="s">
        <v>55</v>
      </c>
      <c r="D355" s="10">
        <v>1</v>
      </c>
      <c r="E355" s="43" t="s">
        <v>427</v>
      </c>
    </row>
    <row r="356" spans="1:5">
      <c r="A356" s="10" t="str">
        <f t="shared" si="8"/>
        <v>INDEC-PB - 35110-1</v>
      </c>
      <c r="B356" s="10">
        <v>35110</v>
      </c>
      <c r="C356" s="12" t="s">
        <v>55</v>
      </c>
      <c r="D356" s="10">
        <v>1</v>
      </c>
      <c r="E356" s="43" t="s">
        <v>428</v>
      </c>
    </row>
    <row r="357" spans="1:5">
      <c r="A357" s="10" t="str">
        <f t="shared" si="8"/>
        <v>INDEC-PB - 17100-1</v>
      </c>
      <c r="B357" s="10">
        <v>17100</v>
      </c>
      <c r="C357" s="12" t="s">
        <v>55</v>
      </c>
      <c r="D357" s="10">
        <v>1</v>
      </c>
      <c r="E357" s="43" t="s">
        <v>429</v>
      </c>
    </row>
    <row r="358" spans="1:5">
      <c r="A358" s="10" t="str">
        <f t="shared" si="8"/>
        <v>INDEC-PB - 49129-3</v>
      </c>
      <c r="B358" s="10">
        <v>49129</v>
      </c>
      <c r="C358" s="12" t="s">
        <v>55</v>
      </c>
      <c r="D358" s="10">
        <v>3</v>
      </c>
      <c r="E358" s="43" t="s">
        <v>430</v>
      </c>
    </row>
    <row r="359" spans="1:5">
      <c r="A359" s="10" t="str">
        <f t="shared" si="8"/>
        <v>INDEC-PB - 35110-2</v>
      </c>
      <c r="B359" s="10">
        <v>35110</v>
      </c>
      <c r="C359" s="12" t="s">
        <v>55</v>
      </c>
      <c r="D359" s="10">
        <v>2</v>
      </c>
      <c r="E359" s="43" t="s">
        <v>431</v>
      </c>
    </row>
    <row r="360" spans="1:5">
      <c r="A360" s="10" t="str">
        <f t="shared" si="8"/>
        <v>INDEC-PB - 37129-1</v>
      </c>
      <c r="B360" s="10">
        <v>37129</v>
      </c>
      <c r="C360" s="12" t="s">
        <v>55</v>
      </c>
      <c r="D360" s="10">
        <v>1</v>
      </c>
      <c r="E360" s="43" t="s">
        <v>432</v>
      </c>
    </row>
    <row r="361" spans="1:5">
      <c r="A361" s="10" t="str">
        <f t="shared" si="8"/>
        <v>INDEC-PB - 36490-4</v>
      </c>
      <c r="B361" s="10">
        <v>36490</v>
      </c>
      <c r="C361" s="12" t="s">
        <v>55</v>
      </c>
      <c r="D361" s="10">
        <v>4</v>
      </c>
      <c r="E361" s="43" t="s">
        <v>433</v>
      </c>
    </row>
    <row r="362" spans="1:5">
      <c r="A362" s="10" t="str">
        <f t="shared" si="8"/>
        <v>INDEC-PB - 33370-1</v>
      </c>
      <c r="B362" s="10">
        <v>33370</v>
      </c>
      <c r="C362" s="12" t="s">
        <v>55</v>
      </c>
      <c r="D362" s="10">
        <v>1</v>
      </c>
      <c r="E362" s="43" t="s">
        <v>434</v>
      </c>
    </row>
    <row r="363" spans="1:5">
      <c r="A363" s="10" t="str">
        <f t="shared" si="8"/>
        <v>INDEC-PB - 12020-1</v>
      </c>
      <c r="B363" s="10">
        <v>12020</v>
      </c>
      <c r="C363" s="12" t="s">
        <v>55</v>
      </c>
      <c r="D363" s="10">
        <v>1</v>
      </c>
      <c r="E363" s="43" t="s">
        <v>435</v>
      </c>
    </row>
    <row r="364" spans="1:5">
      <c r="A364" s="10" t="str">
        <f t="shared" si="8"/>
        <v>INDEC-PB - 33360-1</v>
      </c>
      <c r="B364" s="10">
        <v>33360</v>
      </c>
      <c r="C364" s="12" t="s">
        <v>55</v>
      </c>
      <c r="D364" s="10">
        <v>1</v>
      </c>
      <c r="E364" s="43" t="s">
        <v>436</v>
      </c>
    </row>
    <row r="365" spans="1:5">
      <c r="A365" s="10" t="str">
        <f t="shared" si="8"/>
        <v>INDEC-PB - 33410-1</v>
      </c>
      <c r="B365" s="10">
        <v>33410</v>
      </c>
      <c r="C365" s="12" t="s">
        <v>55</v>
      </c>
      <c r="D365" s="10">
        <v>1</v>
      </c>
      <c r="E365" s="43" t="s">
        <v>437</v>
      </c>
    </row>
    <row r="366" spans="1:5">
      <c r="A366" s="10" t="str">
        <f t="shared" si="8"/>
        <v>INDEC-PB - 42911-1</v>
      </c>
      <c r="B366" s="10">
        <v>42911</v>
      </c>
      <c r="C366" s="12" t="s">
        <v>55</v>
      </c>
      <c r="D366" s="10">
        <v>1</v>
      </c>
      <c r="E366" s="43" t="s">
        <v>438</v>
      </c>
    </row>
    <row r="367" spans="1:5">
      <c r="A367" s="10" t="str">
        <f t="shared" si="8"/>
        <v>INDEC-PB - 46113-1</v>
      </c>
      <c r="B367" s="10">
        <v>46113</v>
      </c>
      <c r="C367" s="12" t="s">
        <v>55</v>
      </c>
      <c r="D367" s="10">
        <v>1</v>
      </c>
      <c r="E367" s="43" t="s">
        <v>439</v>
      </c>
    </row>
    <row r="368" spans="1:5">
      <c r="A368" s="10" t="str">
        <f t="shared" si="8"/>
        <v>INDEC-PB - 42921-2</v>
      </c>
      <c r="B368" s="10">
        <v>42921</v>
      </c>
      <c r="C368" s="12" t="s">
        <v>55</v>
      </c>
      <c r="D368" s="10">
        <v>2</v>
      </c>
      <c r="E368" s="43" t="s">
        <v>440</v>
      </c>
    </row>
    <row r="369" spans="1:5">
      <c r="A369" s="10" t="str">
        <f t="shared" si="8"/>
        <v>INDEC-PB - 37990-1</v>
      </c>
      <c r="B369" s="10">
        <v>37990</v>
      </c>
      <c r="C369" s="12" t="s">
        <v>55</v>
      </c>
      <c r="D369" s="10">
        <v>1</v>
      </c>
      <c r="E369" s="43" t="s">
        <v>441</v>
      </c>
    </row>
    <row r="370" spans="1:5">
      <c r="A370" s="10" t="str">
        <f t="shared" ref="A370:A401" si="9">CONCATENATE("INDEC-PB - ",B370,C370,D370)</f>
        <v>INDEC-PB - 41242-1</v>
      </c>
      <c r="B370" s="10">
        <v>41242</v>
      </c>
      <c r="C370" s="12" t="s">
        <v>55</v>
      </c>
      <c r="D370" s="10">
        <v>1</v>
      </c>
      <c r="E370" s="43" t="s">
        <v>442</v>
      </c>
    </row>
    <row r="371" spans="1:5">
      <c r="A371" s="10" t="str">
        <f t="shared" si="9"/>
        <v>INDEC-PB - 37510-1</v>
      </c>
      <c r="B371" s="10">
        <v>37510</v>
      </c>
      <c r="C371" s="12" t="s">
        <v>55</v>
      </c>
      <c r="D371" s="10">
        <v>1</v>
      </c>
      <c r="E371" s="43" t="s">
        <v>443</v>
      </c>
    </row>
    <row r="372" spans="1:5">
      <c r="A372" s="10" t="str">
        <f t="shared" si="9"/>
        <v>INDEC-PB - 44440-1</v>
      </c>
      <c r="B372" s="10">
        <v>44440</v>
      </c>
      <c r="C372" s="12" t="s">
        <v>55</v>
      </c>
      <c r="D372" s="10">
        <v>1</v>
      </c>
      <c r="E372" s="43" t="s">
        <v>444</v>
      </c>
    </row>
    <row r="373" spans="1:5">
      <c r="A373" s="10" t="str">
        <f t="shared" si="9"/>
        <v>INDEC-PB - 35110-5</v>
      </c>
      <c r="B373" s="10">
        <v>35110</v>
      </c>
      <c r="C373" s="12" t="s">
        <v>55</v>
      </c>
      <c r="D373" s="10">
        <v>5</v>
      </c>
      <c r="E373" s="43" t="s">
        <v>445</v>
      </c>
    </row>
    <row r="374" spans="1:5">
      <c r="A374" s="10" t="str">
        <f t="shared" si="9"/>
        <v>INDEC-PB - 46212-1</v>
      </c>
      <c r="B374" s="10">
        <v>46212</v>
      </c>
      <c r="C374" s="12" t="s">
        <v>55</v>
      </c>
      <c r="D374" s="10">
        <v>1</v>
      </c>
      <c r="E374" s="43" t="s">
        <v>446</v>
      </c>
    </row>
    <row r="375" spans="1:5">
      <c r="A375" s="10" t="str">
        <f t="shared" si="9"/>
        <v>INDEC-PB - 33340-1</v>
      </c>
      <c r="B375" s="10">
        <v>33340</v>
      </c>
      <c r="C375" s="12" t="s">
        <v>55</v>
      </c>
      <c r="D375" s="10">
        <v>1</v>
      </c>
      <c r="E375" s="43" t="s">
        <v>447</v>
      </c>
    </row>
    <row r="376" spans="1:5">
      <c r="A376" s="10" t="str">
        <f t="shared" si="9"/>
        <v>INDEC-PB - 37350-1</v>
      </c>
      <c r="B376" s="10">
        <v>37350</v>
      </c>
      <c r="C376" s="12" t="s">
        <v>55</v>
      </c>
      <c r="D376" s="10">
        <v>1</v>
      </c>
      <c r="E376" s="43" t="s">
        <v>448</v>
      </c>
    </row>
    <row r="377" spans="1:5">
      <c r="A377" s="10" t="str">
        <f t="shared" si="9"/>
        <v>INDEC-PB - 37320-1</v>
      </c>
      <c r="B377" s="10">
        <v>37320</v>
      </c>
      <c r="C377" s="12" t="s">
        <v>55</v>
      </c>
      <c r="D377" s="10">
        <v>1</v>
      </c>
      <c r="E377" s="43" t="s">
        <v>449</v>
      </c>
    </row>
    <row r="378" spans="1:5">
      <c r="A378" s="10" t="str">
        <f t="shared" si="9"/>
        <v>INDEC-PB - 41532-11</v>
      </c>
      <c r="B378" s="10">
        <v>41532</v>
      </c>
      <c r="C378" s="12" t="s">
        <v>55</v>
      </c>
      <c r="D378" s="10">
        <v>11</v>
      </c>
      <c r="E378" s="43" t="s">
        <v>450</v>
      </c>
    </row>
    <row r="379" spans="1:5">
      <c r="A379" s="10" t="str">
        <f t="shared" si="9"/>
        <v>INDEC-PB - 41532-1</v>
      </c>
      <c r="B379" s="10">
        <v>41532</v>
      </c>
      <c r="C379" s="12" t="s">
        <v>55</v>
      </c>
      <c r="D379" s="10">
        <v>1</v>
      </c>
      <c r="E379" s="43" t="s">
        <v>451</v>
      </c>
    </row>
    <row r="380" spans="1:5">
      <c r="A380" s="10" t="str">
        <f t="shared" si="9"/>
        <v>INDEC-PB - 31430-1</v>
      </c>
      <c r="B380" s="10">
        <v>31430</v>
      </c>
      <c r="C380" s="12" t="s">
        <v>55</v>
      </c>
      <c r="D380" s="10">
        <v>1</v>
      </c>
      <c r="E380" s="43" t="s">
        <v>452</v>
      </c>
    </row>
    <row r="381" spans="1:5">
      <c r="A381" s="10" t="str">
        <f t="shared" si="9"/>
        <v>INDEC-PB - 31100-1</v>
      </c>
      <c r="B381" s="10">
        <v>31100</v>
      </c>
      <c r="C381" s="12" t="s">
        <v>55</v>
      </c>
      <c r="D381" s="10">
        <v>1</v>
      </c>
      <c r="E381" s="43" t="s">
        <v>453</v>
      </c>
    </row>
    <row r="382" spans="1:5">
      <c r="A382" s="10" t="str">
        <f t="shared" si="9"/>
        <v>INDEC-PB - 31420-1</v>
      </c>
      <c r="B382" s="10">
        <v>31420</v>
      </c>
      <c r="C382" s="12" t="s">
        <v>55</v>
      </c>
      <c r="D382" s="10">
        <v>1</v>
      </c>
      <c r="E382" s="43" t="s">
        <v>454</v>
      </c>
    </row>
    <row r="383" spans="1:5">
      <c r="A383" s="10" t="str">
        <f t="shared" si="9"/>
        <v>INDEC-PB - 31420-2</v>
      </c>
      <c r="B383" s="10">
        <v>31420</v>
      </c>
      <c r="C383" s="12" t="s">
        <v>55</v>
      </c>
      <c r="D383" s="10">
        <v>2</v>
      </c>
      <c r="E383" s="43" t="s">
        <v>455</v>
      </c>
    </row>
    <row r="384" spans="1:5">
      <c r="A384" s="10" t="str">
        <f t="shared" si="9"/>
        <v>INDEC-PB - 44222-1</v>
      </c>
      <c r="B384" s="10">
        <v>44222</v>
      </c>
      <c r="C384" s="12" t="s">
        <v>55</v>
      </c>
      <c r="D384" s="10">
        <v>1</v>
      </c>
      <c r="E384" s="43" t="s">
        <v>456</v>
      </c>
    </row>
    <row r="385" spans="1:5">
      <c r="A385" s="10" t="str">
        <f t="shared" si="9"/>
        <v>INDEC-PB - 44427-1</v>
      </c>
      <c r="B385" s="10">
        <v>44427</v>
      </c>
      <c r="C385" s="12" t="s">
        <v>55</v>
      </c>
      <c r="D385" s="10">
        <v>1</v>
      </c>
      <c r="E385" s="43" t="s">
        <v>457</v>
      </c>
    </row>
    <row r="386" spans="1:5">
      <c r="A386" s="10" t="str">
        <f t="shared" si="9"/>
        <v>INDEC-PB - 44430-1</v>
      </c>
      <c r="B386" s="10">
        <v>44430</v>
      </c>
      <c r="C386" s="12" t="s">
        <v>55</v>
      </c>
      <c r="D386" s="10">
        <v>1</v>
      </c>
      <c r="E386" s="43" t="s">
        <v>458</v>
      </c>
    </row>
    <row r="387" spans="1:5">
      <c r="A387" s="10" t="str">
        <f t="shared" si="9"/>
        <v>INDEC-PB - 37930-1</v>
      </c>
      <c r="B387" s="10">
        <v>37930</v>
      </c>
      <c r="C387" s="12" t="s">
        <v>55</v>
      </c>
      <c r="D387" s="10">
        <v>1</v>
      </c>
      <c r="E387" s="43" t="s">
        <v>459</v>
      </c>
    </row>
    <row r="388" spans="1:5">
      <c r="A388" s="10" t="str">
        <f t="shared" si="9"/>
        <v>INDEC-PB - 37330-1</v>
      </c>
      <c r="B388" s="10">
        <v>37330</v>
      </c>
      <c r="C388" s="12" t="s">
        <v>55</v>
      </c>
      <c r="D388" s="10">
        <v>1</v>
      </c>
      <c r="E388" s="43" t="s">
        <v>460</v>
      </c>
    </row>
    <row r="389" spans="1:5">
      <c r="A389" s="10" t="str">
        <f t="shared" si="9"/>
        <v>INDEC-PB - 37540-1</v>
      </c>
      <c r="B389" s="10">
        <v>37540</v>
      </c>
      <c r="C389" s="12" t="s">
        <v>55</v>
      </c>
      <c r="D389" s="10">
        <v>1</v>
      </c>
      <c r="E389" s="43" t="s">
        <v>461</v>
      </c>
    </row>
    <row r="390" spans="1:5">
      <c r="A390" s="10" t="str">
        <f t="shared" si="9"/>
        <v>INDEC-PB - 43121-1</v>
      </c>
      <c r="B390" s="10">
        <v>43121</v>
      </c>
      <c r="C390" s="12" t="s">
        <v>55</v>
      </c>
      <c r="D390" s="10">
        <v>1</v>
      </c>
      <c r="E390" s="43" t="s">
        <v>462</v>
      </c>
    </row>
    <row r="391" spans="1:5">
      <c r="A391" s="10" t="str">
        <f t="shared" si="9"/>
        <v>INDEC-PB - 46112-1</v>
      </c>
      <c r="B391" s="10">
        <v>46112</v>
      </c>
      <c r="C391" s="12" t="s">
        <v>55</v>
      </c>
      <c r="D391" s="10">
        <v>1</v>
      </c>
      <c r="E391" s="43" t="s">
        <v>463</v>
      </c>
    </row>
    <row r="392" spans="1:5">
      <c r="A392" s="10" t="str">
        <f t="shared" si="9"/>
        <v>INDEC-PB - 43122-1</v>
      </c>
      <c r="B392" s="10">
        <v>43122</v>
      </c>
      <c r="C392" s="12" t="s">
        <v>55</v>
      </c>
      <c r="D392" s="10">
        <v>1</v>
      </c>
      <c r="E392" s="43" t="s">
        <v>464</v>
      </c>
    </row>
    <row r="393" spans="1:5">
      <c r="A393" s="10" t="str">
        <f t="shared" si="9"/>
        <v>INDEC-PB - 49911-1</v>
      </c>
      <c r="B393" s="10">
        <v>49911</v>
      </c>
      <c r="C393" s="12" t="s">
        <v>55</v>
      </c>
      <c r="D393" s="10">
        <v>1</v>
      </c>
      <c r="E393" s="43" t="s">
        <v>465</v>
      </c>
    </row>
    <row r="394" spans="1:5">
      <c r="A394" s="10" t="str">
        <f t="shared" si="9"/>
        <v>INDEC-PB - 33310-1</v>
      </c>
      <c r="B394" s="10">
        <v>33310</v>
      </c>
      <c r="C394" s="12" t="s">
        <v>55</v>
      </c>
      <c r="D394" s="10">
        <v>1</v>
      </c>
      <c r="E394" s="43" t="s">
        <v>466</v>
      </c>
    </row>
    <row r="395" spans="1:5">
      <c r="A395" s="10" t="str">
        <f t="shared" si="9"/>
        <v>INDEC-PB - 32129-1</v>
      </c>
      <c r="B395" s="10">
        <v>32129</v>
      </c>
      <c r="C395" s="12" t="s">
        <v>55</v>
      </c>
      <c r="D395" s="10">
        <v>1</v>
      </c>
      <c r="E395" s="43" t="s">
        <v>467</v>
      </c>
    </row>
    <row r="396" spans="1:5">
      <c r="A396" s="10" t="str">
        <f t="shared" si="9"/>
        <v>INDEC-PB - 37990-2</v>
      </c>
      <c r="B396" s="10">
        <v>37990</v>
      </c>
      <c r="C396" s="12" t="s">
        <v>55</v>
      </c>
      <c r="D396" s="10">
        <v>2</v>
      </c>
      <c r="E396" s="43" t="s">
        <v>468</v>
      </c>
    </row>
    <row r="397" spans="1:5">
      <c r="A397" s="10" t="str">
        <f t="shared" si="9"/>
        <v>INDEC-PB - 41251-1</v>
      </c>
      <c r="B397" s="10">
        <v>41251</v>
      </c>
      <c r="C397" s="12" t="s">
        <v>55</v>
      </c>
      <c r="D397" s="10">
        <v>1</v>
      </c>
      <c r="E397" s="43" t="s">
        <v>469</v>
      </c>
    </row>
    <row r="398" spans="1:5">
      <c r="A398" s="10" t="str">
        <f t="shared" si="9"/>
        <v>INDEC-PB - 12010-1</v>
      </c>
      <c r="B398" s="10">
        <v>12010</v>
      </c>
      <c r="C398" s="12" t="s">
        <v>55</v>
      </c>
      <c r="D398" s="10">
        <v>1</v>
      </c>
      <c r="E398" s="43" t="s">
        <v>470</v>
      </c>
    </row>
    <row r="399" spans="1:5">
      <c r="A399" s="10" t="str">
        <f t="shared" si="9"/>
        <v>INDEC-PB - 15320-1</v>
      </c>
      <c r="B399" s="10">
        <v>15320</v>
      </c>
      <c r="C399" s="12" t="s">
        <v>55</v>
      </c>
      <c r="D399" s="10">
        <v>1</v>
      </c>
      <c r="E399" s="43" t="s">
        <v>471</v>
      </c>
    </row>
    <row r="400" spans="1:5">
      <c r="A400" s="10" t="str">
        <f t="shared" si="9"/>
        <v>INDEC-PB - 41116-1</v>
      </c>
      <c r="B400" s="10">
        <v>41116</v>
      </c>
      <c r="C400" s="12" t="s">
        <v>55</v>
      </c>
      <c r="D400" s="10">
        <v>1</v>
      </c>
      <c r="E400" s="43" t="s">
        <v>472</v>
      </c>
    </row>
    <row r="401" spans="1:5">
      <c r="A401" s="10" t="str">
        <f t="shared" si="9"/>
        <v>INDEC-PB - 42999-1</v>
      </c>
      <c r="B401" s="10">
        <v>42999</v>
      </c>
      <c r="C401" s="12" t="s">
        <v>55</v>
      </c>
      <c r="D401" s="10">
        <v>1</v>
      </c>
      <c r="E401" s="43" t="s">
        <v>473</v>
      </c>
    </row>
    <row r="402" spans="1:5">
      <c r="A402" s="10" t="str">
        <f t="shared" ref="A402:A425" si="10">CONCATENATE("INDEC-PB - ",B402,C402,D402)</f>
        <v>INDEC-PB - 35110-3</v>
      </c>
      <c r="B402" s="10">
        <v>35110</v>
      </c>
      <c r="C402" s="12" t="s">
        <v>55</v>
      </c>
      <c r="D402" s="10">
        <v>3</v>
      </c>
      <c r="E402" s="43" t="s">
        <v>474</v>
      </c>
    </row>
    <row r="403" spans="1:5">
      <c r="A403" s="10" t="str">
        <f t="shared" si="10"/>
        <v>INDEC-PB - 34740-6</v>
      </c>
      <c r="B403" s="10">
        <v>34740</v>
      </c>
      <c r="C403" s="12" t="s">
        <v>55</v>
      </c>
      <c r="D403" s="10">
        <v>6</v>
      </c>
      <c r="E403" s="43" t="s">
        <v>475</v>
      </c>
    </row>
    <row r="404" spans="1:5">
      <c r="A404" s="10" t="str">
        <f t="shared" si="10"/>
        <v>INDEC-PB - 34730-1</v>
      </c>
      <c r="B404" s="10">
        <v>34730</v>
      </c>
      <c r="C404" s="12" t="s">
        <v>55</v>
      </c>
      <c r="D404" s="10">
        <v>1</v>
      </c>
      <c r="E404" s="43" t="s">
        <v>476</v>
      </c>
    </row>
    <row r="405" spans="1:5">
      <c r="A405" s="10" t="str">
        <f t="shared" si="10"/>
        <v>INDEC-PB - 34720-1</v>
      </c>
      <c r="B405" s="10">
        <v>34720</v>
      </c>
      <c r="C405" s="12" t="s">
        <v>55</v>
      </c>
      <c r="D405" s="10">
        <v>1</v>
      </c>
      <c r="E405" s="43" t="s">
        <v>477</v>
      </c>
    </row>
    <row r="406" spans="1:5">
      <c r="A406" s="10" t="str">
        <f t="shared" si="10"/>
        <v>INDEC-PB - 34710-1</v>
      </c>
      <c r="B406" s="10">
        <v>34710</v>
      </c>
      <c r="C406" s="12" t="s">
        <v>55</v>
      </c>
      <c r="D406" s="10">
        <v>1</v>
      </c>
      <c r="E406" s="43" t="s">
        <v>478</v>
      </c>
    </row>
    <row r="407" spans="1:5">
      <c r="A407" s="10" t="str">
        <f t="shared" si="10"/>
        <v>INDEC-PB - 41530-1</v>
      </c>
      <c r="B407" s="10">
        <v>41530</v>
      </c>
      <c r="C407" s="12" t="s">
        <v>55</v>
      </c>
      <c r="D407" s="10">
        <v>1</v>
      </c>
      <c r="E407" s="43" t="s">
        <v>479</v>
      </c>
    </row>
    <row r="408" spans="1:5">
      <c r="A408" s="10" t="str">
        <f t="shared" si="10"/>
        <v>INDEC-PB - 41510-1</v>
      </c>
      <c r="B408" s="10">
        <v>41510</v>
      </c>
      <c r="C408" s="12" t="s">
        <v>55</v>
      </c>
      <c r="D408" s="10">
        <v>1</v>
      </c>
      <c r="E408" s="43" t="s">
        <v>480</v>
      </c>
    </row>
    <row r="409" spans="1:5">
      <c r="A409" s="10" t="str">
        <f t="shared" si="10"/>
        <v>INDEC-PB - 31600-2</v>
      </c>
      <c r="B409" s="10">
        <v>31600</v>
      </c>
      <c r="C409" s="12" t="s">
        <v>55</v>
      </c>
      <c r="D409" s="10">
        <v>2</v>
      </c>
      <c r="E409" s="43" t="s">
        <v>481</v>
      </c>
    </row>
    <row r="410" spans="1:5">
      <c r="A410" s="10" t="str">
        <f t="shared" si="10"/>
        <v>INDEC-PB - 49129-2</v>
      </c>
      <c r="B410" s="10">
        <v>49129</v>
      </c>
      <c r="C410" s="12" t="s">
        <v>55</v>
      </c>
      <c r="D410" s="10">
        <v>2</v>
      </c>
      <c r="E410" s="43" t="s">
        <v>482</v>
      </c>
    </row>
    <row r="411" spans="1:5">
      <c r="A411" s="10" t="str">
        <f t="shared" si="10"/>
        <v>INDEC-PB - 34740-1</v>
      </c>
      <c r="B411" s="10">
        <v>34740</v>
      </c>
      <c r="C411" s="12" t="s">
        <v>55</v>
      </c>
      <c r="D411" s="10">
        <v>1</v>
      </c>
      <c r="E411" s="43" t="s">
        <v>483</v>
      </c>
    </row>
    <row r="412" spans="1:5">
      <c r="A412" s="10" t="str">
        <f t="shared" si="10"/>
        <v>INDEC-PB - 43310-1</v>
      </c>
      <c r="B412" s="10">
        <v>43310</v>
      </c>
      <c r="C412" s="12" t="s">
        <v>55</v>
      </c>
      <c r="D412" s="10">
        <v>1</v>
      </c>
      <c r="E412" s="43" t="s">
        <v>484</v>
      </c>
    </row>
    <row r="413" spans="1:5">
      <c r="A413" s="10" t="str">
        <f t="shared" si="10"/>
        <v>INDEC-PB - 44240-1</v>
      </c>
      <c r="B413" s="10">
        <v>44240</v>
      </c>
      <c r="C413" s="12" t="s">
        <v>55</v>
      </c>
      <c r="D413" s="10">
        <v>1</v>
      </c>
      <c r="E413" s="43" t="s">
        <v>485</v>
      </c>
    </row>
    <row r="414" spans="1:5">
      <c r="A414" s="10" t="str">
        <f t="shared" si="10"/>
        <v>INDEC-PB - 33500-1</v>
      </c>
      <c r="B414" s="10">
        <v>33500</v>
      </c>
      <c r="C414" s="12" t="s">
        <v>55</v>
      </c>
      <c r="D414" s="10">
        <v>1</v>
      </c>
      <c r="E414" s="43" t="s">
        <v>486</v>
      </c>
    </row>
    <row r="415" spans="1:5">
      <c r="A415" s="10" t="str">
        <f t="shared" si="10"/>
        <v>INDEC-PB - 44214-1</v>
      </c>
      <c r="B415" s="10">
        <v>44214</v>
      </c>
      <c r="C415" s="12" t="s">
        <v>55</v>
      </c>
      <c r="D415" s="10">
        <v>1</v>
      </c>
      <c r="E415" s="43" t="s">
        <v>487</v>
      </c>
    </row>
    <row r="416" spans="1:5">
      <c r="A416" s="10" t="str">
        <f t="shared" si="10"/>
        <v>INDEC-PB - 37350-2</v>
      </c>
      <c r="B416" s="10">
        <v>37350</v>
      </c>
      <c r="C416" s="12" t="s">
        <v>55</v>
      </c>
      <c r="D416" s="10">
        <v>2</v>
      </c>
      <c r="E416" s="43" t="s">
        <v>488</v>
      </c>
    </row>
    <row r="417" spans="1:5">
      <c r="A417" s="10" t="str">
        <f t="shared" si="10"/>
        <v>INDEC-PB - 42943-1</v>
      </c>
      <c r="B417" s="10">
        <v>42943</v>
      </c>
      <c r="C417" s="12" t="s">
        <v>55</v>
      </c>
      <c r="D417" s="10">
        <v>1</v>
      </c>
      <c r="E417" s="43" t="s">
        <v>489</v>
      </c>
    </row>
    <row r="418" spans="1:5">
      <c r="A418" s="10" t="str">
        <f t="shared" si="10"/>
        <v>INDEC-PB - 36990-1</v>
      </c>
      <c r="B418" s="10">
        <v>36990</v>
      </c>
      <c r="C418" s="12" t="s">
        <v>55</v>
      </c>
      <c r="D418" s="10">
        <v>1</v>
      </c>
      <c r="E418" s="43" t="s">
        <v>490</v>
      </c>
    </row>
    <row r="419" spans="1:5">
      <c r="A419" s="10" t="str">
        <f t="shared" si="10"/>
        <v>INDEC-PB - 46121-1</v>
      </c>
      <c r="B419" s="10">
        <v>46121</v>
      </c>
      <c r="C419" s="12" t="s">
        <v>55</v>
      </c>
      <c r="D419" s="10">
        <v>1</v>
      </c>
      <c r="E419" s="43" t="s">
        <v>491</v>
      </c>
    </row>
    <row r="420" spans="1:5">
      <c r="A420" s="10" t="str">
        <f t="shared" si="10"/>
        <v>INDEC-PB - 49115-1</v>
      </c>
      <c r="B420" s="10">
        <v>49115</v>
      </c>
      <c r="C420" s="12" t="s">
        <v>55</v>
      </c>
      <c r="D420" s="10">
        <v>1</v>
      </c>
      <c r="E420" s="43" t="s">
        <v>492</v>
      </c>
    </row>
    <row r="421" spans="1:5">
      <c r="A421" s="10" t="str">
        <f t="shared" si="10"/>
        <v>INDEC-PB - 37113-1</v>
      </c>
      <c r="B421" s="10">
        <v>37113</v>
      </c>
      <c r="C421" s="12" t="s">
        <v>55</v>
      </c>
      <c r="D421" s="10">
        <v>1</v>
      </c>
      <c r="E421" s="43" t="s">
        <v>493</v>
      </c>
    </row>
    <row r="422" spans="1:5">
      <c r="A422" s="10" t="str">
        <f t="shared" si="10"/>
        <v>INDEC-PB - 37199-3</v>
      </c>
      <c r="B422" s="10">
        <v>37199</v>
      </c>
      <c r="C422" s="12" t="s">
        <v>55</v>
      </c>
      <c r="D422" s="10">
        <v>3</v>
      </c>
      <c r="E422" s="43" t="s">
        <v>494</v>
      </c>
    </row>
    <row r="423" spans="1:5">
      <c r="A423" s="10" t="str">
        <f t="shared" si="10"/>
        <v>INDEC-PB - 37199-1</v>
      </c>
      <c r="B423" s="10">
        <v>37199</v>
      </c>
      <c r="C423" s="12" t="s">
        <v>55</v>
      </c>
      <c r="D423" s="10">
        <v>1</v>
      </c>
      <c r="E423" s="43" t="s">
        <v>495</v>
      </c>
    </row>
    <row r="424" spans="1:5">
      <c r="A424" s="10" t="str">
        <f t="shared" si="10"/>
        <v>INDEC-PB - 37199-2</v>
      </c>
      <c r="B424" s="10">
        <v>37199</v>
      </c>
      <c r="C424" s="12" t="s">
        <v>55</v>
      </c>
      <c r="D424" s="10">
        <v>2</v>
      </c>
      <c r="E424" s="43" t="s">
        <v>496</v>
      </c>
    </row>
    <row r="425" spans="1:5">
      <c r="A425" s="10" t="str">
        <f t="shared" si="10"/>
        <v>INDEC-PB - 15200-1</v>
      </c>
      <c r="B425" s="10">
        <v>15200</v>
      </c>
      <c r="C425" s="12" t="s">
        <v>55</v>
      </c>
      <c r="D425" s="10">
        <v>1</v>
      </c>
      <c r="E425" s="43" t="s">
        <v>497</v>
      </c>
    </row>
    <row r="426" spans="1:5">
      <c r="A426" s="44"/>
      <c r="E426" s="45"/>
    </row>
    <row r="427" spans="1:5">
      <c r="A427" s="46"/>
      <c r="E427" s="45" t="s">
        <v>498</v>
      </c>
    </row>
    <row r="428" spans="1:5">
      <c r="A428" s="10" t="str">
        <f t="shared" ref="A428:A445" si="11">CONCATENATE("INDEC-PB - ",B428,C428,D428)</f>
        <v>INDEC-PB - 94920-1</v>
      </c>
      <c r="B428" s="12">
        <v>94920</v>
      </c>
      <c r="C428" s="12" t="s">
        <v>55</v>
      </c>
      <c r="D428" s="10">
        <v>1</v>
      </c>
      <c r="E428" s="43" t="s">
        <v>499</v>
      </c>
    </row>
    <row r="429" spans="1:5">
      <c r="A429" s="10" t="str">
        <f t="shared" si="11"/>
        <v>INDEC-PB - 91223-1</v>
      </c>
      <c r="B429" s="12">
        <v>91223</v>
      </c>
      <c r="C429" s="12" t="s">
        <v>55</v>
      </c>
      <c r="D429" s="10">
        <v>1</v>
      </c>
      <c r="E429" s="43" t="s">
        <v>500</v>
      </c>
    </row>
    <row r="430" spans="1:5">
      <c r="A430" s="10" t="str">
        <f t="shared" si="11"/>
        <v>INDEC-PB - 91211-11</v>
      </c>
      <c r="B430" s="12">
        <v>91211</v>
      </c>
      <c r="C430" s="12" t="s">
        <v>55</v>
      </c>
      <c r="D430" s="10">
        <v>11</v>
      </c>
      <c r="E430" s="43" t="s">
        <v>501</v>
      </c>
    </row>
    <row r="431" spans="1:5">
      <c r="A431" s="10" t="str">
        <f t="shared" si="11"/>
        <v>INDEC-PB - 91211-1</v>
      </c>
      <c r="B431" s="12">
        <v>91211</v>
      </c>
      <c r="C431" s="12" t="s">
        <v>55</v>
      </c>
      <c r="D431" s="10">
        <v>1</v>
      </c>
      <c r="E431" s="43" t="s">
        <v>502</v>
      </c>
    </row>
    <row r="432" spans="1:5">
      <c r="A432" s="10" t="str">
        <f t="shared" si="11"/>
        <v>INDEC-PB - 91511-1</v>
      </c>
      <c r="B432" s="12">
        <v>91511</v>
      </c>
      <c r="C432" s="12" t="s">
        <v>55</v>
      </c>
      <c r="D432" s="10">
        <v>1</v>
      </c>
      <c r="E432" s="43" t="s">
        <v>503</v>
      </c>
    </row>
    <row r="433" spans="1:5">
      <c r="A433" s="10" t="str">
        <f t="shared" si="11"/>
        <v>INDEC-PB - 91547-1</v>
      </c>
      <c r="B433" s="12">
        <v>91547</v>
      </c>
      <c r="C433" s="12" t="s">
        <v>55</v>
      </c>
      <c r="D433" s="10">
        <v>1</v>
      </c>
      <c r="E433" s="43" t="s">
        <v>504</v>
      </c>
    </row>
    <row r="434" spans="1:5">
      <c r="A434" s="10" t="str">
        <f t="shared" si="11"/>
        <v>INDEC-PB - 81100-1</v>
      </c>
      <c r="B434" s="12">
        <v>81100</v>
      </c>
      <c r="C434" s="12" t="s">
        <v>55</v>
      </c>
      <c r="D434" s="10">
        <v>1</v>
      </c>
      <c r="E434" s="43" t="s">
        <v>505</v>
      </c>
    </row>
    <row r="435" spans="1:5">
      <c r="A435" s="10" t="str">
        <f t="shared" si="11"/>
        <v>INDEC-PB - 91601-2</v>
      </c>
      <c r="B435" s="12">
        <v>91601</v>
      </c>
      <c r="C435" s="12" t="s">
        <v>55</v>
      </c>
      <c r="D435" s="10">
        <v>2</v>
      </c>
      <c r="E435" s="43" t="s">
        <v>506</v>
      </c>
    </row>
    <row r="436" spans="1:5">
      <c r="A436" s="10" t="str">
        <f t="shared" si="11"/>
        <v>INDEC-PB - 94214-1</v>
      </c>
      <c r="B436" s="12">
        <v>94214</v>
      </c>
      <c r="C436" s="12" t="s">
        <v>55</v>
      </c>
      <c r="D436" s="10">
        <v>1</v>
      </c>
      <c r="E436" s="43" t="s">
        <v>507</v>
      </c>
    </row>
    <row r="437" spans="1:5">
      <c r="A437" s="10" t="str">
        <f t="shared" si="11"/>
        <v>INDEC-PB - 94216-1</v>
      </c>
      <c r="B437" s="12">
        <v>94216</v>
      </c>
      <c r="C437" s="12" t="s">
        <v>55</v>
      </c>
      <c r="D437" s="10">
        <v>1</v>
      </c>
      <c r="E437" s="43" t="s">
        <v>508</v>
      </c>
    </row>
    <row r="438" spans="1:5">
      <c r="A438" s="10" t="str">
        <f t="shared" si="11"/>
        <v>INDEC-PB - 93310-2</v>
      </c>
      <c r="B438" s="12">
        <v>93310</v>
      </c>
      <c r="C438" s="12" t="s">
        <v>55</v>
      </c>
      <c r="D438" s="10">
        <v>2</v>
      </c>
      <c r="E438" s="43" t="s">
        <v>509</v>
      </c>
    </row>
    <row r="439" spans="1:5">
      <c r="A439" s="10" t="str">
        <f t="shared" si="11"/>
        <v>INDEC-PB - 82129-1</v>
      </c>
      <c r="B439" s="12">
        <v>82129</v>
      </c>
      <c r="C439" s="12" t="s">
        <v>55</v>
      </c>
      <c r="D439" s="10">
        <v>1</v>
      </c>
      <c r="E439" s="43" t="s">
        <v>510</v>
      </c>
    </row>
    <row r="440" spans="1:5">
      <c r="A440" s="10" t="str">
        <f t="shared" si="11"/>
        <v>INDEC-PB - 91251-1</v>
      </c>
      <c r="B440" s="12">
        <v>91251</v>
      </c>
      <c r="C440" s="12" t="s">
        <v>55</v>
      </c>
      <c r="D440" s="10">
        <v>1</v>
      </c>
      <c r="E440" s="43" t="s">
        <v>511</v>
      </c>
    </row>
    <row r="441" spans="1:5">
      <c r="A441" s="10" t="str">
        <f t="shared" si="11"/>
        <v>INDEC-PB - 93310-1</v>
      </c>
      <c r="B441" s="12">
        <v>93310</v>
      </c>
      <c r="C441" s="12" t="s">
        <v>55</v>
      </c>
      <c r="D441" s="10">
        <v>1</v>
      </c>
      <c r="E441" s="43" t="s">
        <v>512</v>
      </c>
    </row>
    <row r="442" spans="1:5">
      <c r="A442" s="10" t="str">
        <f t="shared" si="11"/>
        <v>INDEC-PB - 84710-1</v>
      </c>
      <c r="B442" s="12">
        <v>84710</v>
      </c>
      <c r="C442" s="12" t="s">
        <v>55</v>
      </c>
      <c r="D442" s="10">
        <v>1</v>
      </c>
      <c r="E442" s="43" t="s">
        <v>513</v>
      </c>
    </row>
    <row r="443" spans="1:5">
      <c r="A443" s="10" t="str">
        <f t="shared" si="11"/>
        <v>INDEC-PB - 84740-1</v>
      </c>
      <c r="B443" s="12">
        <v>84740</v>
      </c>
      <c r="C443" s="12" t="s">
        <v>55</v>
      </c>
      <c r="D443" s="10">
        <v>1</v>
      </c>
      <c r="E443" s="43" t="s">
        <v>514</v>
      </c>
    </row>
    <row r="444" spans="1:5">
      <c r="A444" s="10" t="str">
        <f t="shared" si="11"/>
        <v>INDEC-PB - 84230-1</v>
      </c>
      <c r="B444" s="12">
        <v>84230</v>
      </c>
      <c r="C444" s="12" t="s">
        <v>55</v>
      </c>
      <c r="D444" s="10">
        <v>1</v>
      </c>
      <c r="E444" s="43" t="s">
        <v>515</v>
      </c>
    </row>
    <row r="445" spans="1:5">
      <c r="A445" s="10" t="str">
        <f t="shared" si="11"/>
        <v>INDEC-PB - 85490-1</v>
      </c>
      <c r="B445" s="12">
        <v>85490</v>
      </c>
      <c r="C445" s="12" t="s">
        <v>55</v>
      </c>
      <c r="D445" s="10">
        <v>1</v>
      </c>
      <c r="E445" s="43" t="s">
        <v>516</v>
      </c>
    </row>
    <row r="448" spans="1:5">
      <c r="A448" s="43"/>
      <c r="B448" s="8" t="s">
        <v>518</v>
      </c>
      <c r="C448" s="47"/>
      <c r="D448" s="48"/>
    </row>
    <row r="449" spans="1:5">
      <c r="A449" s="43"/>
      <c r="B449" s="18"/>
      <c r="C449" s="47"/>
      <c r="D449" s="48"/>
    </row>
    <row r="450" spans="1:5" ht="12.75" customHeight="1">
      <c r="A450" s="629" t="s">
        <v>357</v>
      </c>
      <c r="B450" s="630" t="s">
        <v>519</v>
      </c>
      <c r="C450" s="630"/>
      <c r="D450" s="630"/>
      <c r="E450" s="629" t="s">
        <v>53</v>
      </c>
    </row>
    <row r="451" spans="1:5" ht="12" customHeight="1">
      <c r="A451" s="629"/>
      <c r="B451" s="630" t="s">
        <v>520</v>
      </c>
      <c r="C451" s="630"/>
      <c r="D451" s="630"/>
      <c r="E451" s="629"/>
    </row>
    <row r="452" spans="1:5">
      <c r="B452" s="49"/>
      <c r="C452" s="48"/>
      <c r="D452" s="48"/>
      <c r="E452" s="50"/>
    </row>
    <row r="453" spans="1:5">
      <c r="B453" s="49"/>
      <c r="C453" s="48"/>
      <c r="D453" s="48"/>
      <c r="E453" s="45" t="s">
        <v>521</v>
      </c>
    </row>
    <row r="454" spans="1:5">
      <c r="A454" s="10" t="str">
        <f t="shared" ref="A454:A474" si="12">CONCATENATE("INDEC-PB - ",B454,C454,D454)</f>
        <v>INDEC-PB - 2811-1</v>
      </c>
      <c r="B454" s="46">
        <v>2811</v>
      </c>
      <c r="C454" s="23" t="s">
        <v>55</v>
      </c>
      <c r="D454" s="10">
        <v>1</v>
      </c>
      <c r="E454" s="30" t="s">
        <v>522</v>
      </c>
    </row>
    <row r="455" spans="1:5">
      <c r="A455" s="10" t="str">
        <f t="shared" si="12"/>
        <v>INDEC-PB - 2710-1</v>
      </c>
      <c r="B455" s="46">
        <v>2710</v>
      </c>
      <c r="C455" s="23" t="s">
        <v>55</v>
      </c>
      <c r="D455" s="10">
        <v>1</v>
      </c>
      <c r="E455" s="30" t="s">
        <v>523</v>
      </c>
    </row>
    <row r="456" spans="1:5">
      <c r="A456" s="10" t="str">
        <f t="shared" si="12"/>
        <v>INDEC-PB - 2922-1</v>
      </c>
      <c r="B456" s="46">
        <v>2922</v>
      </c>
      <c r="C456" s="23" t="s">
        <v>55</v>
      </c>
      <c r="D456" s="10">
        <v>1</v>
      </c>
      <c r="E456" s="30" t="s">
        <v>524</v>
      </c>
    </row>
    <row r="457" spans="1:5">
      <c r="A457" s="10" t="str">
        <f t="shared" si="12"/>
        <v>INDEC-PB - 2691-</v>
      </c>
      <c r="B457" s="46">
        <v>2691</v>
      </c>
      <c r="C457" s="23" t="s">
        <v>55</v>
      </c>
      <c r="E457" s="30" t="s">
        <v>525</v>
      </c>
    </row>
    <row r="458" spans="1:5">
      <c r="A458" s="10" t="str">
        <f t="shared" si="12"/>
        <v>INDEC-PB - 2695-</v>
      </c>
      <c r="B458" s="46">
        <v>2695</v>
      </c>
      <c r="C458" s="23" t="s">
        <v>55</v>
      </c>
      <c r="E458" s="30" t="s">
        <v>526</v>
      </c>
    </row>
    <row r="459" spans="1:5">
      <c r="A459" s="10" t="str">
        <f t="shared" si="12"/>
        <v>INDEC-PB - 3410-2</v>
      </c>
      <c r="B459" s="46">
        <v>3410</v>
      </c>
      <c r="C459" s="23" t="s">
        <v>55</v>
      </c>
      <c r="D459" s="10">
        <v>2</v>
      </c>
      <c r="E459" s="30" t="s">
        <v>527</v>
      </c>
    </row>
    <row r="460" spans="1:5">
      <c r="A460" s="10" t="str">
        <f t="shared" si="12"/>
        <v>INDEC-PB - 2520-1</v>
      </c>
      <c r="B460" s="46">
        <v>2520</v>
      </c>
      <c r="C460" s="23" t="s">
        <v>55</v>
      </c>
      <c r="D460" s="10">
        <v>1</v>
      </c>
      <c r="E460" s="43" t="s">
        <v>528</v>
      </c>
    </row>
    <row r="461" spans="1:5">
      <c r="A461" s="10" t="str">
        <f t="shared" si="12"/>
        <v>INDEC-PB - 2413-3</v>
      </c>
      <c r="B461" s="46">
        <v>2413</v>
      </c>
      <c r="C461" s="23" t="s">
        <v>55</v>
      </c>
      <c r="D461" s="10">
        <v>3</v>
      </c>
      <c r="E461" s="43" t="s">
        <v>529</v>
      </c>
    </row>
    <row r="462" spans="1:5">
      <c r="A462" s="10" t="str">
        <f t="shared" si="12"/>
        <v>INDEC-PB - 2519-1</v>
      </c>
      <c r="B462" s="46">
        <v>2519</v>
      </c>
      <c r="C462" s="23" t="s">
        <v>55</v>
      </c>
      <c r="D462" s="10">
        <v>1</v>
      </c>
      <c r="E462" s="43" t="s">
        <v>530</v>
      </c>
    </row>
    <row r="463" spans="1:5">
      <c r="A463" s="10" t="str">
        <f t="shared" si="12"/>
        <v>INDEC-PB - 2520-3</v>
      </c>
      <c r="B463" s="46">
        <v>2520</v>
      </c>
      <c r="C463" s="23" t="s">
        <v>55</v>
      </c>
      <c r="D463" s="10">
        <v>3</v>
      </c>
      <c r="E463" s="43" t="s">
        <v>531</v>
      </c>
    </row>
    <row r="464" spans="1:5">
      <c r="A464" s="10" t="str">
        <f t="shared" si="12"/>
        <v>INDEC-PB - 2022-1</v>
      </c>
      <c r="B464" s="46">
        <v>2022</v>
      </c>
      <c r="C464" s="23" t="s">
        <v>55</v>
      </c>
      <c r="D464" s="10">
        <v>1</v>
      </c>
      <c r="E464" s="43" t="s">
        <v>532</v>
      </c>
    </row>
    <row r="465" spans="1:5">
      <c r="A465" s="10" t="str">
        <f t="shared" si="12"/>
        <v>INDEC-PB - 2511-1</v>
      </c>
      <c r="B465" s="46">
        <v>2511</v>
      </c>
      <c r="C465" s="23" t="s">
        <v>55</v>
      </c>
      <c r="D465" s="10">
        <v>1</v>
      </c>
      <c r="E465" s="43" t="s">
        <v>533</v>
      </c>
    </row>
    <row r="466" spans="1:5">
      <c r="A466" s="10" t="str">
        <f t="shared" si="12"/>
        <v>INDEC-PB - 2899-</v>
      </c>
      <c r="B466" s="46">
        <v>2899</v>
      </c>
      <c r="C466" s="23" t="s">
        <v>55</v>
      </c>
      <c r="E466" s="43" t="s">
        <v>534</v>
      </c>
    </row>
    <row r="467" spans="1:5">
      <c r="A467" s="10" t="str">
        <f t="shared" si="12"/>
        <v>INDEC-PB - 3110-1</v>
      </c>
      <c r="B467" s="46">
        <v>3110</v>
      </c>
      <c r="C467" s="23" t="s">
        <v>55</v>
      </c>
      <c r="D467" s="10">
        <v>1</v>
      </c>
      <c r="E467" s="43" t="s">
        <v>535</v>
      </c>
    </row>
    <row r="468" spans="1:5">
      <c r="A468" s="10" t="str">
        <f t="shared" si="12"/>
        <v>INDEC-PB - 2320-1</v>
      </c>
      <c r="B468" s="46">
        <v>2320</v>
      </c>
      <c r="C468" s="23" t="s">
        <v>55</v>
      </c>
      <c r="D468" s="10">
        <v>1</v>
      </c>
      <c r="E468" s="43" t="s">
        <v>536</v>
      </c>
    </row>
    <row r="469" spans="1:5">
      <c r="A469" s="10" t="str">
        <f t="shared" si="12"/>
        <v>INDEC-PB - 2924-1</v>
      </c>
      <c r="B469" s="46">
        <v>2924</v>
      </c>
      <c r="C469" s="23" t="s">
        <v>55</v>
      </c>
      <c r="D469" s="10">
        <v>1</v>
      </c>
      <c r="E469" s="43" t="s">
        <v>537</v>
      </c>
    </row>
    <row r="470" spans="1:5">
      <c r="A470" s="10" t="str">
        <f t="shared" si="12"/>
        <v>INDEC-PB - 2692-1</v>
      </c>
      <c r="B470" s="46">
        <v>2692</v>
      </c>
      <c r="C470" s="23" t="s">
        <v>55</v>
      </c>
      <c r="D470" s="10">
        <v>1</v>
      </c>
      <c r="E470" s="43" t="s">
        <v>538</v>
      </c>
    </row>
    <row r="471" spans="1:5">
      <c r="A471" s="10" t="str">
        <f t="shared" si="12"/>
        <v>INDEC-PB - 3410-</v>
      </c>
      <c r="B471" s="46">
        <v>3410</v>
      </c>
      <c r="C471" s="23" t="s">
        <v>55</v>
      </c>
      <c r="E471" s="43" t="s">
        <v>539</v>
      </c>
    </row>
    <row r="472" spans="1:5">
      <c r="A472" s="10" t="str">
        <f t="shared" si="12"/>
        <v>INDEC-PB - 2413-1</v>
      </c>
      <c r="B472" s="46">
        <v>2413</v>
      </c>
      <c r="C472" s="23" t="s">
        <v>55</v>
      </c>
      <c r="D472" s="10">
        <v>1</v>
      </c>
      <c r="E472" s="43" t="s">
        <v>540</v>
      </c>
    </row>
    <row r="473" spans="1:5">
      <c r="A473" s="10" t="str">
        <f t="shared" si="12"/>
        <v>INDEC-PB - 291-</v>
      </c>
      <c r="B473" s="46">
        <v>291</v>
      </c>
      <c r="C473" s="23" t="s">
        <v>55</v>
      </c>
      <c r="E473" s="51" t="s">
        <v>541</v>
      </c>
    </row>
    <row r="474" spans="1:5">
      <c r="A474" s="10" t="str">
        <f t="shared" si="12"/>
        <v>INDEC-PB - 2610-1</v>
      </c>
      <c r="B474" s="46">
        <v>2610</v>
      </c>
      <c r="C474" s="23" t="s">
        <v>55</v>
      </c>
      <c r="D474" s="10">
        <v>1</v>
      </c>
      <c r="E474" s="30" t="s">
        <v>542</v>
      </c>
    </row>
    <row r="475" spans="1:5">
      <c r="A475" s="48"/>
      <c r="B475" s="52"/>
      <c r="C475" s="47"/>
      <c r="E475" s="30"/>
    </row>
    <row r="476" spans="1:5">
      <c r="A476" s="48"/>
      <c r="B476" s="52"/>
      <c r="C476" s="47"/>
      <c r="E476" s="45" t="s">
        <v>498</v>
      </c>
    </row>
    <row r="477" spans="1:5">
      <c r="A477" s="10" t="str">
        <f t="shared" ref="A477:A482" si="13">CONCATENATE("INDEC-PB - ",B477,C477,D477)</f>
        <v>INDEC-PB - 2710-1</v>
      </c>
      <c r="B477" s="53">
        <v>2710</v>
      </c>
      <c r="C477" s="23" t="s">
        <v>55</v>
      </c>
      <c r="D477" s="53">
        <v>1</v>
      </c>
      <c r="E477" s="51" t="s">
        <v>543</v>
      </c>
    </row>
    <row r="478" spans="1:5">
      <c r="A478" s="10" t="str">
        <f t="shared" si="13"/>
        <v>INDEC-PB - 2720-1</v>
      </c>
      <c r="B478" s="53">
        <v>2720</v>
      </c>
      <c r="C478" s="23" t="s">
        <v>55</v>
      </c>
      <c r="D478" s="53">
        <v>1</v>
      </c>
      <c r="E478" s="30" t="s">
        <v>544</v>
      </c>
    </row>
    <row r="479" spans="1:5">
      <c r="A479" s="10" t="str">
        <f t="shared" si="13"/>
        <v>INDEC-PB - 2922-1</v>
      </c>
      <c r="B479" s="48">
        <v>2922</v>
      </c>
      <c r="C479" s="23" t="s">
        <v>55</v>
      </c>
      <c r="D479" s="48">
        <v>1</v>
      </c>
      <c r="E479" s="30" t="s">
        <v>545</v>
      </c>
    </row>
    <row r="480" spans="1:5">
      <c r="A480" s="10" t="str">
        <f t="shared" si="13"/>
        <v>INDEC-PB - 2913-1</v>
      </c>
      <c r="B480" s="48">
        <v>2913</v>
      </c>
      <c r="C480" s="23" t="s">
        <v>55</v>
      </c>
      <c r="D480" s="48">
        <v>1</v>
      </c>
      <c r="E480" s="30" t="s">
        <v>546</v>
      </c>
    </row>
    <row r="481" spans="1:7">
      <c r="A481" s="10" t="str">
        <f t="shared" si="13"/>
        <v>INDEC-PB - 2413-1</v>
      </c>
      <c r="B481" s="48">
        <v>2413</v>
      </c>
      <c r="C481" s="23" t="s">
        <v>55</v>
      </c>
      <c r="D481" s="48">
        <v>1</v>
      </c>
      <c r="E481" s="30" t="s">
        <v>547</v>
      </c>
    </row>
    <row r="482" spans="1:7">
      <c r="A482" s="10" t="str">
        <f t="shared" si="13"/>
        <v>INDEC-PB - 2411-1</v>
      </c>
      <c r="B482" s="48">
        <v>2411</v>
      </c>
      <c r="C482" s="23" t="s">
        <v>55</v>
      </c>
      <c r="D482" s="48">
        <v>1</v>
      </c>
      <c r="E482" s="30" t="s">
        <v>548</v>
      </c>
    </row>
    <row r="485" spans="1:7">
      <c r="A485" s="54"/>
      <c r="B485" s="8" t="s">
        <v>584</v>
      </c>
      <c r="C485" s="54"/>
      <c r="D485" s="55"/>
    </row>
    <row r="487" spans="1:7" ht="11.25" customHeight="1">
      <c r="A487" s="37"/>
      <c r="B487" s="630" t="s">
        <v>271</v>
      </c>
      <c r="C487" s="37"/>
      <c r="D487" s="37"/>
      <c r="E487" s="630" t="s">
        <v>272</v>
      </c>
      <c r="F487" s="630" t="s">
        <v>273</v>
      </c>
      <c r="G487" s="630" t="s">
        <v>274</v>
      </c>
    </row>
    <row r="488" spans="1:7">
      <c r="A488" s="37"/>
      <c r="B488" s="630"/>
      <c r="C488" s="37"/>
      <c r="D488" s="37"/>
      <c r="E488" s="630"/>
      <c r="F488" s="630" t="s">
        <v>275</v>
      </c>
      <c r="G488" s="630"/>
    </row>
    <row r="489" spans="1:7">
      <c r="A489" s="23"/>
      <c r="B489" s="23"/>
      <c r="C489" s="23"/>
      <c r="D489" s="26"/>
      <c r="E489" s="23"/>
      <c r="F489" s="23"/>
      <c r="G489" s="23"/>
    </row>
    <row r="490" spans="1:7">
      <c r="A490" s="26" t="str">
        <f t="shared" ref="A490:A500" si="14">CONCATENATE("INDEC-DCTO - Inciso ",B490)</f>
        <v>INDEC-DCTO - Inciso a)</v>
      </c>
      <c r="B490" s="26" t="s">
        <v>276</v>
      </c>
      <c r="C490" s="26"/>
      <c r="D490" s="26"/>
      <c r="E490" s="23" t="s">
        <v>277</v>
      </c>
      <c r="F490" s="26" t="s">
        <v>278</v>
      </c>
      <c r="G490" s="23" t="s">
        <v>279</v>
      </c>
    </row>
    <row r="491" spans="1:7">
      <c r="A491" s="26" t="str">
        <f t="shared" si="14"/>
        <v>INDEC-DCTO - Inciso b)</v>
      </c>
      <c r="B491" s="26" t="s">
        <v>280</v>
      </c>
      <c r="C491" s="26"/>
      <c r="D491" s="26"/>
      <c r="E491" s="23" t="s">
        <v>281</v>
      </c>
      <c r="F491" s="26" t="s">
        <v>282</v>
      </c>
      <c r="G491" s="23" t="s">
        <v>283</v>
      </c>
    </row>
    <row r="492" spans="1:7">
      <c r="A492" s="26" t="str">
        <f t="shared" si="14"/>
        <v>INDEC-DCTO - Inciso d)</v>
      </c>
      <c r="B492" s="26" t="s">
        <v>284</v>
      </c>
      <c r="C492" s="26"/>
      <c r="D492" s="26"/>
      <c r="E492" s="23" t="s">
        <v>285</v>
      </c>
      <c r="F492" s="26" t="s">
        <v>282</v>
      </c>
      <c r="G492" s="23" t="s">
        <v>286</v>
      </c>
    </row>
    <row r="493" spans="1:7">
      <c r="A493" s="26" t="str">
        <f t="shared" si="14"/>
        <v>INDEC-DCTO - Inciso f)</v>
      </c>
      <c r="B493" s="26" t="s">
        <v>287</v>
      </c>
      <c r="C493" s="26"/>
      <c r="D493" s="26"/>
      <c r="E493" s="23" t="s">
        <v>288</v>
      </c>
      <c r="F493" s="26" t="s">
        <v>289</v>
      </c>
      <c r="G493" s="23" t="s">
        <v>290</v>
      </c>
    </row>
    <row r="494" spans="1:7">
      <c r="A494" s="26" t="str">
        <f t="shared" si="14"/>
        <v>INDEC-DCTO - Inciso g)</v>
      </c>
      <c r="B494" s="26" t="s">
        <v>291</v>
      </c>
      <c r="C494" s="26"/>
      <c r="D494" s="26"/>
      <c r="E494" s="23" t="s">
        <v>292</v>
      </c>
      <c r="F494" s="26" t="s">
        <v>282</v>
      </c>
      <c r="G494" s="23" t="s">
        <v>293</v>
      </c>
    </row>
    <row r="495" spans="1:7">
      <c r="A495" s="26" t="str">
        <f t="shared" si="14"/>
        <v>INDEC-DCTO - Inciso h)</v>
      </c>
      <c r="B495" s="26" t="s">
        <v>294</v>
      </c>
      <c r="C495" s="26"/>
      <c r="D495" s="26"/>
      <c r="E495" s="23" t="s">
        <v>295</v>
      </c>
      <c r="F495" s="26" t="s">
        <v>296</v>
      </c>
      <c r="G495" s="23" t="s">
        <v>297</v>
      </c>
    </row>
    <row r="496" spans="1:7">
      <c r="A496" s="26" t="str">
        <f t="shared" si="14"/>
        <v>INDEC-DCTO - Inciso p)</v>
      </c>
      <c r="B496" s="26" t="s">
        <v>298</v>
      </c>
      <c r="C496" s="26"/>
      <c r="D496" s="26"/>
      <c r="E496" s="23" t="s">
        <v>299</v>
      </c>
      <c r="F496" s="26" t="s">
        <v>278</v>
      </c>
      <c r="G496" s="23" t="s">
        <v>300</v>
      </c>
    </row>
    <row r="497" spans="1:7">
      <c r="A497" s="26" t="str">
        <f t="shared" si="14"/>
        <v>INDEC-DCTO - Inciso r)</v>
      </c>
      <c r="B497" s="26" t="s">
        <v>301</v>
      </c>
      <c r="C497" s="26"/>
      <c r="D497" s="26"/>
      <c r="E497" s="23" t="s">
        <v>302</v>
      </c>
      <c r="F497" s="26" t="s">
        <v>282</v>
      </c>
      <c r="G497" s="23" t="s">
        <v>303</v>
      </c>
    </row>
    <row r="498" spans="1:7">
      <c r="A498" s="26" t="str">
        <f t="shared" si="14"/>
        <v>INDEC-DCTO - Inciso s)</v>
      </c>
      <c r="B498" s="26" t="s">
        <v>304</v>
      </c>
      <c r="C498" s="26"/>
      <c r="D498" s="26"/>
      <c r="E498" s="23" t="s">
        <v>305</v>
      </c>
      <c r="F498" s="26" t="s">
        <v>296</v>
      </c>
      <c r="G498" s="23" t="s">
        <v>175</v>
      </c>
    </row>
    <row r="499" spans="1:7">
      <c r="A499" s="26" t="str">
        <f t="shared" si="14"/>
        <v>INDEC-DCTO - Inciso u)</v>
      </c>
      <c r="B499" s="26" t="s">
        <v>306</v>
      </c>
      <c r="C499" s="26"/>
      <c r="D499" s="26"/>
      <c r="E499" s="23" t="s">
        <v>307</v>
      </c>
      <c r="F499" s="26">
        <v>4324041</v>
      </c>
      <c r="G499" s="23" t="s">
        <v>198</v>
      </c>
    </row>
    <row r="500" spans="1:7">
      <c r="A500" s="26" t="str">
        <f t="shared" si="14"/>
        <v>INDEC-DCTO - Inciso v)</v>
      </c>
      <c r="B500" s="26" t="s">
        <v>308</v>
      </c>
      <c r="C500" s="26"/>
      <c r="D500" s="26"/>
      <c r="E500" s="23" t="s">
        <v>309</v>
      </c>
      <c r="F500" s="26">
        <v>4322032</v>
      </c>
      <c r="G500" s="23" t="s">
        <v>143</v>
      </c>
    </row>
    <row r="501" spans="1:7">
      <c r="A501" s="26"/>
      <c r="B501" s="26"/>
      <c r="C501" s="26"/>
      <c r="D501" s="26"/>
      <c r="E501" s="23"/>
      <c r="F501" s="26"/>
      <c r="G501" s="23"/>
    </row>
    <row r="502" spans="1:7">
      <c r="A502" s="26" t="str">
        <f>CONCATENATE("INDEC-DCTO - Inciso ",B502)</f>
        <v>INDEC-DCTO - Inciso c)</v>
      </c>
      <c r="B502" s="26" t="s">
        <v>310</v>
      </c>
      <c r="C502" s="26"/>
      <c r="D502" s="26"/>
      <c r="E502" s="23" t="s">
        <v>311</v>
      </c>
      <c r="F502" s="26"/>
      <c r="G502" s="23" t="s">
        <v>585</v>
      </c>
    </row>
    <row r="503" spans="1:7">
      <c r="A503" s="26" t="str">
        <f>CONCATENATE("INDEC-DCTO - Inciso ",B503)</f>
        <v>INDEC-DCTO - Inciso m)</v>
      </c>
      <c r="B503" s="26" t="s">
        <v>312</v>
      </c>
      <c r="C503" s="26"/>
      <c r="D503" s="26"/>
      <c r="E503" s="23" t="s">
        <v>313</v>
      </c>
      <c r="F503" s="26"/>
      <c r="G503" s="23" t="s">
        <v>586</v>
      </c>
    </row>
    <row r="504" spans="1:7">
      <c r="A504" s="26" t="str">
        <f>CONCATENATE("INDEC-DCTO - Inciso ",B504)</f>
        <v>INDEC-DCTO - Inciso n)</v>
      </c>
      <c r="B504" s="26" t="s">
        <v>314</v>
      </c>
      <c r="C504" s="26"/>
      <c r="D504" s="26"/>
      <c r="E504" s="23" t="s">
        <v>315</v>
      </c>
      <c r="F504" s="26"/>
      <c r="G504" s="23" t="s">
        <v>587</v>
      </c>
    </row>
    <row r="505" spans="1:7">
      <c r="A505" s="26" t="str">
        <f>CONCATENATE("INDEC-DCTO - Inciso ",B505)</f>
        <v>INDEC-DCTO - Inciso q)</v>
      </c>
      <c r="B505" s="26" t="s">
        <v>316</v>
      </c>
      <c r="C505" s="26"/>
      <c r="D505" s="26"/>
      <c r="E505" s="23" t="s">
        <v>317</v>
      </c>
      <c r="F505" s="26"/>
      <c r="G505" s="23" t="s">
        <v>588</v>
      </c>
    </row>
    <row r="508" spans="1:7">
      <c r="B508" s="8" t="s">
        <v>589</v>
      </c>
    </row>
    <row r="511" spans="1:7" ht="11.25" customHeight="1">
      <c r="A511" s="37"/>
      <c r="B511" s="630" t="s">
        <v>271</v>
      </c>
      <c r="C511" s="37"/>
      <c r="D511" s="37"/>
      <c r="E511" s="630" t="s">
        <v>272</v>
      </c>
      <c r="F511" s="630" t="s">
        <v>273</v>
      </c>
      <c r="G511" s="630" t="s">
        <v>274</v>
      </c>
    </row>
    <row r="512" spans="1:7">
      <c r="A512" s="37"/>
      <c r="B512" s="630"/>
      <c r="C512" s="37"/>
      <c r="D512" s="37"/>
      <c r="E512" s="630"/>
      <c r="F512" s="630" t="s">
        <v>275</v>
      </c>
      <c r="G512" s="630"/>
    </row>
    <row r="513" spans="1:7">
      <c r="A513" s="30"/>
      <c r="B513" s="30"/>
      <c r="C513" s="30"/>
      <c r="D513" s="31"/>
      <c r="E513" s="30"/>
      <c r="F513" s="30"/>
      <c r="G513" s="30"/>
    </row>
    <row r="514" spans="1:7">
      <c r="A514" s="30"/>
      <c r="B514" s="30"/>
      <c r="C514" s="30"/>
      <c r="D514" s="31"/>
      <c r="E514" s="18" t="s">
        <v>521</v>
      </c>
      <c r="F514" s="30"/>
      <c r="G514" s="30"/>
    </row>
    <row r="515" spans="1:7">
      <c r="A515" s="26" t="str">
        <f>CONCATENATE("INDEC-DCTO - Inciso ",B515)</f>
        <v>INDEC-DCTO - Inciso e)</v>
      </c>
      <c r="B515" s="10" t="s">
        <v>578</v>
      </c>
      <c r="C515" s="31"/>
      <c r="D515" s="31"/>
      <c r="E515" s="30" t="s">
        <v>560</v>
      </c>
      <c r="F515" s="31" t="s">
        <v>561</v>
      </c>
      <c r="G515" s="30" t="s">
        <v>562</v>
      </c>
    </row>
    <row r="516" spans="1:7">
      <c r="A516" s="26" t="str">
        <f>CONCATENATE("INDEC-DCTO - Inciso ",B516)</f>
        <v>INDEC-DCTO - Inciso i)</v>
      </c>
      <c r="B516" s="10" t="s">
        <v>579</v>
      </c>
      <c r="C516" s="31"/>
      <c r="D516" s="31"/>
      <c r="E516" s="30" t="s">
        <v>563</v>
      </c>
      <c r="F516" s="31" t="s">
        <v>564</v>
      </c>
      <c r="G516" s="30" t="s">
        <v>565</v>
      </c>
    </row>
    <row r="517" spans="1:7">
      <c r="A517" s="26" t="str">
        <f>CONCATENATE("INDEC-DCTO - Inciso ",B517)</f>
        <v>INDEC-DCTO - Inciso k)</v>
      </c>
      <c r="B517" s="10" t="s">
        <v>580</v>
      </c>
      <c r="C517" s="31"/>
      <c r="D517" s="31"/>
      <c r="E517" s="30" t="s">
        <v>566</v>
      </c>
      <c r="F517" s="31" t="s">
        <v>567</v>
      </c>
      <c r="G517" s="30" t="s">
        <v>568</v>
      </c>
    </row>
    <row r="518" spans="1:7">
      <c r="A518" s="26" t="str">
        <f>CONCATENATE("INDEC-DCTO - Inciso ",B518)</f>
        <v>INDEC-DCTO - Inciso t)</v>
      </c>
      <c r="B518" s="10" t="s">
        <v>581</v>
      </c>
      <c r="C518" s="31"/>
      <c r="D518" s="31"/>
      <c r="E518" s="30" t="s">
        <v>569</v>
      </c>
      <c r="F518" s="31" t="s">
        <v>570</v>
      </c>
      <c r="G518" s="30" t="s">
        <v>571</v>
      </c>
    </row>
    <row r="519" spans="1:7">
      <c r="A519" s="26" t="str">
        <f>CONCATENATE("INDEC-DCTO - Inciso ",B519)</f>
        <v>INDEC-DCTO - Inciso w)</v>
      </c>
      <c r="B519" s="10" t="s">
        <v>582</v>
      </c>
      <c r="C519" s="31"/>
      <c r="D519" s="31"/>
      <c r="E519" s="30" t="s">
        <v>572</v>
      </c>
      <c r="F519" s="31" t="s">
        <v>573</v>
      </c>
      <c r="G519" s="30" t="s">
        <v>574</v>
      </c>
    </row>
    <row r="520" spans="1:7">
      <c r="A520" s="30"/>
      <c r="B520" s="10"/>
      <c r="C520" s="30"/>
      <c r="D520" s="31"/>
      <c r="E520" s="30"/>
      <c r="F520" s="31"/>
      <c r="G520" s="30"/>
    </row>
    <row r="521" spans="1:7">
      <c r="A521" s="30"/>
      <c r="B521" s="10"/>
      <c r="C521" s="30"/>
      <c r="D521" s="31"/>
      <c r="E521" s="18" t="s">
        <v>498</v>
      </c>
      <c r="F521" s="31"/>
      <c r="G521" s="30"/>
    </row>
    <row r="522" spans="1:7">
      <c r="A522" s="26" t="str">
        <f>CONCATENATE("INDEC-DCTO - Inciso ",B522)</f>
        <v>INDEC-DCTO - Inciso j)</v>
      </c>
      <c r="B522" s="10" t="s">
        <v>583</v>
      </c>
      <c r="C522" s="31"/>
      <c r="D522" s="31"/>
      <c r="E522" s="30" t="s">
        <v>575</v>
      </c>
      <c r="F522" s="31" t="s">
        <v>576</v>
      </c>
      <c r="G522" s="30" t="s">
        <v>577</v>
      </c>
    </row>
    <row r="523" spans="1:7">
      <c r="A523" s="31"/>
      <c r="B523" s="31"/>
      <c r="C523" s="31"/>
      <c r="D523" s="31"/>
      <c r="E523" s="30"/>
      <c r="F523" s="31"/>
      <c r="G523" s="30"/>
    </row>
    <row r="526" spans="1:7">
      <c r="A526" s="16"/>
      <c r="B526" s="19"/>
      <c r="C526" s="16"/>
      <c r="D526" s="17"/>
      <c r="E526" s="16"/>
    </row>
    <row r="528" spans="1:7">
      <c r="A528" s="21"/>
      <c r="B528" s="8" t="s">
        <v>318</v>
      </c>
      <c r="C528" s="21"/>
      <c r="D528" s="22"/>
    </row>
    <row r="529" spans="1:5">
      <c r="A529" s="23"/>
      <c r="B529" s="23"/>
      <c r="C529" s="23"/>
      <c r="D529" s="26"/>
    </row>
    <row r="530" spans="1:5">
      <c r="A530" s="629" t="s">
        <v>357</v>
      </c>
      <c r="B530" s="630" t="s">
        <v>52</v>
      </c>
      <c r="C530" s="630"/>
      <c r="D530" s="630"/>
      <c r="E530" s="629" t="s">
        <v>53</v>
      </c>
    </row>
    <row r="531" spans="1:5">
      <c r="A531" s="629"/>
      <c r="B531" s="630" t="s">
        <v>54</v>
      </c>
      <c r="C531" s="630"/>
      <c r="D531" s="630"/>
      <c r="E531" s="629"/>
    </row>
    <row r="532" spans="1:5">
      <c r="A532" s="10" t="str">
        <f t="shared" ref="A532:A553" si="15">CONCATENATE("INDEC-GG ",B532,C532,D532)</f>
        <v>INDEC-GG 18000-1</v>
      </c>
      <c r="B532" s="38">
        <v>18000</v>
      </c>
      <c r="C532" s="38" t="s">
        <v>55</v>
      </c>
      <c r="D532" s="26">
        <v>1</v>
      </c>
      <c r="E532" s="29" t="s">
        <v>319</v>
      </c>
    </row>
    <row r="533" spans="1:5">
      <c r="A533" s="10" t="str">
        <f t="shared" si="15"/>
        <v>INDEC-GG 83107-1</v>
      </c>
      <c r="B533" s="38">
        <v>83107</v>
      </c>
      <c r="C533" s="38" t="s">
        <v>55</v>
      </c>
      <c r="D533" s="26">
        <v>1</v>
      </c>
      <c r="E533" s="29" t="s">
        <v>320</v>
      </c>
    </row>
    <row r="534" spans="1:5">
      <c r="A534" s="10" t="str">
        <f t="shared" si="15"/>
        <v>INDEC-GG 71240-11</v>
      </c>
      <c r="B534" s="38">
        <v>71240</v>
      </c>
      <c r="C534" s="38" t="s">
        <v>55</v>
      </c>
      <c r="D534" s="26">
        <v>11</v>
      </c>
      <c r="E534" s="25" t="s">
        <v>321</v>
      </c>
    </row>
    <row r="535" spans="1:5">
      <c r="A535" s="10" t="str">
        <f t="shared" si="15"/>
        <v>INDEC-GG 71233-11</v>
      </c>
      <c r="B535" s="38">
        <v>71233</v>
      </c>
      <c r="C535" s="38" t="s">
        <v>55</v>
      </c>
      <c r="D535" s="26">
        <v>11</v>
      </c>
      <c r="E535" s="25" t="s">
        <v>322</v>
      </c>
    </row>
    <row r="536" spans="1:5">
      <c r="A536" s="10" t="str">
        <f t="shared" si="15"/>
        <v>INDEC-GG 51800-11</v>
      </c>
      <c r="B536" s="38">
        <v>51800</v>
      </c>
      <c r="C536" s="38" t="s">
        <v>55</v>
      </c>
      <c r="D536" s="26">
        <v>11</v>
      </c>
      <c r="E536" s="25" t="s">
        <v>323</v>
      </c>
    </row>
    <row r="537" spans="1:5">
      <c r="A537" s="10" t="str">
        <f t="shared" si="15"/>
        <v>INDEC-GG 51800-21</v>
      </c>
      <c r="B537" s="38">
        <v>51800</v>
      </c>
      <c r="C537" s="38" t="s">
        <v>55</v>
      </c>
      <c r="D537" s="26">
        <v>21</v>
      </c>
      <c r="E537" s="29" t="s">
        <v>324</v>
      </c>
    </row>
    <row r="538" spans="1:5">
      <c r="A538" s="10" t="str">
        <f t="shared" si="15"/>
        <v>INDEC-GG 74110-11</v>
      </c>
      <c r="B538" s="38">
        <v>74110</v>
      </c>
      <c r="C538" s="38" t="s">
        <v>55</v>
      </c>
      <c r="D538" s="26">
        <v>11</v>
      </c>
      <c r="E538" s="25" t="s">
        <v>325</v>
      </c>
    </row>
    <row r="539" spans="1:5">
      <c r="A539" s="10" t="str">
        <f t="shared" si="15"/>
        <v>INDEC-GG 51560-31</v>
      </c>
      <c r="B539" s="38">
        <v>51560</v>
      </c>
      <c r="C539" s="38" t="s">
        <v>55</v>
      </c>
      <c r="D539" s="26">
        <v>31</v>
      </c>
      <c r="E539" s="29" t="s">
        <v>326</v>
      </c>
    </row>
    <row r="540" spans="1:5">
      <c r="A540" s="10" t="str">
        <f t="shared" si="15"/>
        <v>INDEC-GG 53111-1</v>
      </c>
      <c r="B540" s="38">
        <v>53111</v>
      </c>
      <c r="C540" s="38" t="s">
        <v>55</v>
      </c>
      <c r="D540" s="26">
        <v>1</v>
      </c>
      <c r="E540" s="25" t="s">
        <v>327</v>
      </c>
    </row>
    <row r="541" spans="1:5">
      <c r="A541" s="10" t="str">
        <f t="shared" si="15"/>
        <v>INDEC-GG 54400-1</v>
      </c>
      <c r="B541" s="38">
        <v>54400</v>
      </c>
      <c r="C541" s="38" t="s">
        <v>55</v>
      </c>
      <c r="D541" s="26">
        <v>1</v>
      </c>
      <c r="E541" s="25" t="s">
        <v>328</v>
      </c>
    </row>
    <row r="542" spans="1:5">
      <c r="A542" s="10" t="str">
        <f t="shared" si="15"/>
        <v>INDEC-GG 18000-21</v>
      </c>
      <c r="B542" s="38">
        <v>18000</v>
      </c>
      <c r="C542" s="38" t="s">
        <v>55</v>
      </c>
      <c r="D542" s="26">
        <v>21</v>
      </c>
      <c r="E542" s="25" t="s">
        <v>329</v>
      </c>
    </row>
    <row r="543" spans="1:5">
      <c r="A543" s="10" t="str">
        <f t="shared" si="15"/>
        <v>INDEC-GG 18000-22</v>
      </c>
      <c r="B543" s="38">
        <v>18000</v>
      </c>
      <c r="C543" s="38" t="s">
        <v>55</v>
      </c>
      <c r="D543" s="26">
        <v>22</v>
      </c>
      <c r="E543" s="25" t="s">
        <v>330</v>
      </c>
    </row>
    <row r="544" spans="1:5">
      <c r="A544" s="10" t="str">
        <f t="shared" si="15"/>
        <v>INDEC-GG 88700-2</v>
      </c>
      <c r="B544" s="38">
        <v>88700</v>
      </c>
      <c r="C544" s="38" t="s">
        <v>55</v>
      </c>
      <c r="D544" s="26">
        <v>2</v>
      </c>
      <c r="E544" s="25" t="s">
        <v>331</v>
      </c>
    </row>
    <row r="545" spans="1:5">
      <c r="A545" s="10" t="str">
        <f t="shared" si="15"/>
        <v>INDEC-GG 88700-31</v>
      </c>
      <c r="B545" s="38">
        <v>88700</v>
      </c>
      <c r="C545" s="38" t="s">
        <v>55</v>
      </c>
      <c r="D545" s="26">
        <v>31</v>
      </c>
      <c r="E545" s="29" t="s">
        <v>332</v>
      </c>
    </row>
    <row r="546" spans="1:5">
      <c r="A546" s="10" t="str">
        <f t="shared" si="15"/>
        <v>INDEC-GG DEP-EQ</v>
      </c>
      <c r="B546" s="38" t="s">
        <v>1140</v>
      </c>
      <c r="C546" s="38"/>
      <c r="D546" s="26"/>
      <c r="E546" s="29" t="s">
        <v>333</v>
      </c>
    </row>
    <row r="547" spans="1:5">
      <c r="A547" s="10" t="str">
        <f t="shared" si="15"/>
        <v>INDEC-GG 88700-1</v>
      </c>
      <c r="B547" s="38">
        <v>88700</v>
      </c>
      <c r="C547" s="38" t="s">
        <v>55</v>
      </c>
      <c r="D547" s="26">
        <v>1</v>
      </c>
      <c r="E547" s="29" t="s">
        <v>334</v>
      </c>
    </row>
    <row r="548" spans="1:5">
      <c r="A548" s="10" t="str">
        <f t="shared" si="15"/>
        <v>INDEC-GG 31210-11</v>
      </c>
      <c r="B548" s="38">
        <v>31210</v>
      </c>
      <c r="C548" s="38" t="s">
        <v>55</v>
      </c>
      <c r="D548" s="26">
        <v>11</v>
      </c>
      <c r="E548" s="29" t="s">
        <v>335</v>
      </c>
    </row>
    <row r="549" spans="1:5">
      <c r="A549" s="10" t="str">
        <f t="shared" si="15"/>
        <v>INDEC-GG 81295-1</v>
      </c>
      <c r="B549" s="38">
        <v>81295</v>
      </c>
      <c r="C549" s="38" t="s">
        <v>55</v>
      </c>
      <c r="D549" s="26">
        <v>1</v>
      </c>
      <c r="E549" s="29" t="s">
        <v>336</v>
      </c>
    </row>
    <row r="550" spans="1:5">
      <c r="A550" s="10" t="str">
        <f t="shared" si="15"/>
        <v>INDEC-GG 81297-1</v>
      </c>
      <c r="B550" s="38">
        <v>81297</v>
      </c>
      <c r="C550" s="38" t="s">
        <v>55</v>
      </c>
      <c r="D550" s="26">
        <v>1</v>
      </c>
      <c r="E550" s="25" t="s">
        <v>337</v>
      </c>
    </row>
    <row r="551" spans="1:5">
      <c r="A551" s="10" t="str">
        <f t="shared" si="15"/>
        <v>INDEC-GG 51560-21</v>
      </c>
      <c r="B551" s="38">
        <v>51560</v>
      </c>
      <c r="C551" s="38" t="s">
        <v>55</v>
      </c>
      <c r="D551" s="26">
        <v>21</v>
      </c>
      <c r="E551" s="29" t="s">
        <v>338</v>
      </c>
    </row>
    <row r="552" spans="1:5">
      <c r="A552" s="10" t="str">
        <f t="shared" si="15"/>
        <v>INDEC-GG 31100-11</v>
      </c>
      <c r="B552" s="38">
        <v>31100</v>
      </c>
      <c r="C552" s="38" t="s">
        <v>55</v>
      </c>
      <c r="D552" s="26">
        <v>11</v>
      </c>
      <c r="E552" s="29" t="s">
        <v>339</v>
      </c>
    </row>
    <row r="553" spans="1:5">
      <c r="A553" s="10" t="str">
        <f t="shared" si="15"/>
        <v>INDEC-GG 53211-11</v>
      </c>
      <c r="B553" s="38">
        <v>53211</v>
      </c>
      <c r="C553" s="38" t="s">
        <v>55</v>
      </c>
      <c r="D553" s="26">
        <v>11</v>
      </c>
      <c r="E553" s="25" t="s">
        <v>340</v>
      </c>
    </row>
    <row r="556" spans="1:5">
      <c r="B556" s="8" t="s">
        <v>739</v>
      </c>
    </row>
    <row r="557" spans="1:5">
      <c r="B557" s="8" t="s">
        <v>740</v>
      </c>
    </row>
    <row r="559" spans="1:5">
      <c r="A559" s="10" t="str">
        <f t="shared" ref="A559:A590" si="16">CONCATENATE("DNV-T I - ",B559)</f>
        <v>DNV-T I - 1</v>
      </c>
      <c r="B559" s="12">
        <v>1</v>
      </c>
      <c r="E559" s="12" t="s">
        <v>277</v>
      </c>
    </row>
    <row r="560" spans="1:5">
      <c r="A560" s="10" t="str">
        <f t="shared" si="16"/>
        <v>DNV-T I - 2</v>
      </c>
      <c r="B560" s="12">
        <v>2</v>
      </c>
      <c r="E560" s="12" t="s">
        <v>741</v>
      </c>
    </row>
    <row r="561" spans="1:5">
      <c r="A561" s="10" t="str">
        <f t="shared" si="16"/>
        <v>DNV-T I - 3</v>
      </c>
      <c r="B561" s="12">
        <v>3</v>
      </c>
      <c r="E561" s="12" t="s">
        <v>742</v>
      </c>
    </row>
    <row r="562" spans="1:5">
      <c r="A562" s="10" t="str">
        <f t="shared" si="16"/>
        <v>DNV-T I - 4</v>
      </c>
      <c r="B562" s="12">
        <v>4</v>
      </c>
      <c r="E562" s="12" t="s">
        <v>743</v>
      </c>
    </row>
    <row r="563" spans="1:5">
      <c r="A563" s="10" t="str">
        <f t="shared" si="16"/>
        <v>DNV-T I - 5</v>
      </c>
      <c r="B563" s="12">
        <v>5</v>
      </c>
      <c r="E563" s="12" t="s">
        <v>744</v>
      </c>
    </row>
    <row r="564" spans="1:5">
      <c r="A564" s="10" t="str">
        <f t="shared" si="16"/>
        <v>DNV-T I - 6</v>
      </c>
      <c r="B564" s="12">
        <v>6</v>
      </c>
      <c r="E564" s="12" t="s">
        <v>745</v>
      </c>
    </row>
    <row r="565" spans="1:5">
      <c r="A565" s="10" t="str">
        <f t="shared" si="16"/>
        <v>DNV-T I - 7</v>
      </c>
      <c r="B565" s="12">
        <v>7</v>
      </c>
      <c r="E565" s="12" t="s">
        <v>746</v>
      </c>
    </row>
    <row r="566" spans="1:5">
      <c r="A566" s="10" t="str">
        <f t="shared" si="16"/>
        <v>DNV-T I - 8</v>
      </c>
      <c r="B566" s="12">
        <v>8</v>
      </c>
      <c r="E566" s="12" t="s">
        <v>747</v>
      </c>
    </row>
    <row r="567" spans="1:5">
      <c r="A567" s="10" t="str">
        <f t="shared" si="16"/>
        <v>DNV-T I - 9</v>
      </c>
      <c r="B567" s="12">
        <v>9</v>
      </c>
      <c r="E567" s="12" t="s">
        <v>748</v>
      </c>
    </row>
    <row r="568" spans="1:5">
      <c r="A568" s="10" t="str">
        <f t="shared" si="16"/>
        <v>DNV-T I - 10</v>
      </c>
      <c r="B568" s="12">
        <v>10</v>
      </c>
      <c r="E568" s="12" t="s">
        <v>749</v>
      </c>
    </row>
    <row r="569" spans="1:5">
      <c r="A569" s="10" t="str">
        <f t="shared" si="16"/>
        <v>DNV-T I - 11</v>
      </c>
      <c r="B569" s="12">
        <v>11</v>
      </c>
      <c r="E569" s="12" t="s">
        <v>750</v>
      </c>
    </row>
    <row r="570" spans="1:5">
      <c r="A570" s="10" t="str">
        <f t="shared" si="16"/>
        <v>DNV-T I - 12</v>
      </c>
      <c r="B570" s="12">
        <v>12</v>
      </c>
      <c r="E570" s="12" t="s">
        <v>751</v>
      </c>
    </row>
    <row r="571" spans="1:5">
      <c r="A571" s="10" t="str">
        <f t="shared" si="16"/>
        <v>DNV-T I - 13</v>
      </c>
      <c r="B571" s="12">
        <v>13</v>
      </c>
      <c r="E571" s="12" t="s">
        <v>752</v>
      </c>
    </row>
    <row r="572" spans="1:5">
      <c r="A572" s="10" t="str">
        <f t="shared" si="16"/>
        <v>DNV-T I - 14</v>
      </c>
      <c r="B572" s="12">
        <v>14</v>
      </c>
      <c r="E572" s="12" t="s">
        <v>753</v>
      </c>
    </row>
    <row r="573" spans="1:5">
      <c r="A573" s="10" t="str">
        <f t="shared" si="16"/>
        <v>DNV-T I - 15</v>
      </c>
      <c r="B573" s="12">
        <v>15</v>
      </c>
      <c r="E573" s="12" t="s">
        <v>754</v>
      </c>
    </row>
    <row r="574" spans="1:5">
      <c r="A574" s="10" t="str">
        <f t="shared" si="16"/>
        <v>DNV-T I - 16</v>
      </c>
      <c r="B574" s="12">
        <v>16</v>
      </c>
      <c r="E574" s="12" t="s">
        <v>755</v>
      </c>
    </row>
    <row r="575" spans="1:5">
      <c r="A575" s="10" t="str">
        <f t="shared" si="16"/>
        <v>DNV-T I - 17</v>
      </c>
      <c r="B575" s="12">
        <v>17</v>
      </c>
      <c r="E575" s="12" t="s">
        <v>756</v>
      </c>
    </row>
    <row r="576" spans="1:5">
      <c r="A576" s="10" t="str">
        <f t="shared" si="16"/>
        <v>DNV-T I - 18</v>
      </c>
      <c r="B576" s="12">
        <v>18</v>
      </c>
      <c r="E576" s="12" t="s">
        <v>757</v>
      </c>
    </row>
    <row r="577" spans="1:5">
      <c r="A577" s="10" t="str">
        <f t="shared" si="16"/>
        <v>DNV-T I - 19</v>
      </c>
      <c r="B577" s="12">
        <v>19</v>
      </c>
      <c r="E577" s="12" t="s">
        <v>758</v>
      </c>
    </row>
    <row r="578" spans="1:5">
      <c r="A578" s="10" t="str">
        <f t="shared" si="16"/>
        <v>DNV-T I - 20</v>
      </c>
      <c r="B578" s="12">
        <v>20</v>
      </c>
      <c r="E578" s="12" t="s">
        <v>759</v>
      </c>
    </row>
    <row r="579" spans="1:5">
      <c r="A579" s="10" t="str">
        <f t="shared" si="16"/>
        <v>DNV-T I - 21</v>
      </c>
      <c r="B579" s="12">
        <v>21</v>
      </c>
      <c r="E579" s="12" t="s">
        <v>760</v>
      </c>
    </row>
    <row r="580" spans="1:5">
      <c r="A580" s="10" t="str">
        <f t="shared" si="16"/>
        <v>DNV-T I - 22</v>
      </c>
      <c r="B580" s="12">
        <v>22</v>
      </c>
      <c r="E580" s="12" t="s">
        <v>761</v>
      </c>
    </row>
    <row r="581" spans="1:5">
      <c r="A581" s="10" t="str">
        <f t="shared" si="16"/>
        <v>DNV-T I - 23</v>
      </c>
      <c r="B581" s="12">
        <v>23</v>
      </c>
      <c r="E581" s="12" t="s">
        <v>762</v>
      </c>
    </row>
    <row r="582" spans="1:5">
      <c r="A582" s="10" t="str">
        <f t="shared" si="16"/>
        <v>DNV-T I - 24</v>
      </c>
      <c r="B582" s="12">
        <v>24</v>
      </c>
      <c r="E582" s="12" t="s">
        <v>763</v>
      </c>
    </row>
    <row r="583" spans="1:5">
      <c r="A583" s="10" t="str">
        <f t="shared" si="16"/>
        <v>DNV-T I - 25</v>
      </c>
      <c r="B583" s="12">
        <v>25</v>
      </c>
      <c r="E583" s="12" t="s">
        <v>764</v>
      </c>
    </row>
    <row r="584" spans="1:5">
      <c r="A584" s="10" t="str">
        <f t="shared" si="16"/>
        <v>DNV-T I - 26</v>
      </c>
      <c r="B584" s="12">
        <v>26</v>
      </c>
      <c r="E584" s="12" t="s">
        <v>765</v>
      </c>
    </row>
    <row r="585" spans="1:5">
      <c r="A585" s="10" t="str">
        <f t="shared" si="16"/>
        <v>DNV-T I - 27</v>
      </c>
      <c r="B585" s="12">
        <v>27</v>
      </c>
      <c r="E585" s="12" t="s">
        <v>766</v>
      </c>
    </row>
    <row r="586" spans="1:5">
      <c r="A586" s="10" t="str">
        <f t="shared" si="16"/>
        <v>DNV-T I - 28</v>
      </c>
      <c r="B586" s="12">
        <v>28</v>
      </c>
      <c r="E586" s="12" t="s">
        <v>767</v>
      </c>
    </row>
    <row r="587" spans="1:5">
      <c r="A587" s="10" t="str">
        <f t="shared" si="16"/>
        <v>DNV-T I - 29</v>
      </c>
      <c r="B587" s="12">
        <v>29</v>
      </c>
      <c r="E587" s="12" t="s">
        <v>768</v>
      </c>
    </row>
    <row r="588" spans="1:5">
      <c r="A588" s="10" t="str">
        <f t="shared" si="16"/>
        <v>DNV-T I - 30</v>
      </c>
      <c r="B588" s="12">
        <v>30</v>
      </c>
      <c r="E588" s="12" t="s">
        <v>769</v>
      </c>
    </row>
    <row r="589" spans="1:5">
      <c r="A589" s="10" t="str">
        <f t="shared" si="16"/>
        <v>DNV-T I - 31</v>
      </c>
      <c r="B589" s="12">
        <v>31</v>
      </c>
      <c r="E589" s="12" t="s">
        <v>770</v>
      </c>
    </row>
    <row r="590" spans="1:5">
      <c r="A590" s="10" t="str">
        <f t="shared" si="16"/>
        <v>DNV-T I - 32</v>
      </c>
      <c r="B590" s="12">
        <v>32</v>
      </c>
      <c r="E590" s="12" t="s">
        <v>771</v>
      </c>
    </row>
    <row r="591" spans="1:5">
      <c r="A591" s="10" t="str">
        <f t="shared" ref="A591:A622" si="17">CONCATENATE("DNV-T I - ",B591)</f>
        <v>DNV-T I - 33</v>
      </c>
      <c r="B591" s="12">
        <v>33</v>
      </c>
      <c r="E591" s="12" t="s">
        <v>772</v>
      </c>
    </row>
    <row r="592" spans="1:5">
      <c r="A592" s="10" t="str">
        <f t="shared" si="17"/>
        <v>DNV-T I - 34</v>
      </c>
      <c r="B592" s="12">
        <v>34</v>
      </c>
      <c r="E592" s="12" t="s">
        <v>773</v>
      </c>
    </row>
    <row r="593" spans="1:5">
      <c r="A593" s="10" t="str">
        <f t="shared" si="17"/>
        <v>DNV-T I - 35</v>
      </c>
      <c r="B593" s="12">
        <v>35</v>
      </c>
      <c r="E593" s="12" t="s">
        <v>774</v>
      </c>
    </row>
    <row r="594" spans="1:5">
      <c r="A594" s="10" t="str">
        <f t="shared" si="17"/>
        <v>DNV-T I - 36</v>
      </c>
      <c r="B594" s="12">
        <v>36</v>
      </c>
      <c r="E594" s="12" t="s">
        <v>775</v>
      </c>
    </row>
    <row r="595" spans="1:5">
      <c r="A595" s="10" t="str">
        <f t="shared" si="17"/>
        <v>DNV-T I - 37</v>
      </c>
      <c r="B595" s="12">
        <v>37</v>
      </c>
      <c r="E595" s="12" t="s">
        <v>776</v>
      </c>
    </row>
    <row r="596" spans="1:5">
      <c r="A596" s="10" t="str">
        <f t="shared" si="17"/>
        <v>DNV-T I - 38</v>
      </c>
      <c r="B596" s="12">
        <v>38</v>
      </c>
      <c r="E596" s="12" t="s">
        <v>777</v>
      </c>
    </row>
    <row r="597" spans="1:5">
      <c r="A597" s="10" t="str">
        <f t="shared" si="17"/>
        <v>DNV-T I - 39</v>
      </c>
      <c r="B597" s="12">
        <v>39</v>
      </c>
      <c r="E597" s="12" t="s">
        <v>778</v>
      </c>
    </row>
    <row r="598" spans="1:5">
      <c r="A598" s="10" t="str">
        <f t="shared" si="17"/>
        <v>DNV-T I - 40</v>
      </c>
      <c r="B598" s="12">
        <v>40</v>
      </c>
      <c r="E598" s="12" t="s">
        <v>779</v>
      </c>
    </row>
    <row r="599" spans="1:5">
      <c r="A599" s="10" t="str">
        <f t="shared" si="17"/>
        <v>DNV-T I - 41</v>
      </c>
      <c r="B599" s="12">
        <v>41</v>
      </c>
      <c r="E599" s="12" t="s">
        <v>780</v>
      </c>
    </row>
    <row r="600" spans="1:5">
      <c r="A600" s="10" t="str">
        <f t="shared" si="17"/>
        <v>DNV-T I - 42</v>
      </c>
      <c r="B600" s="12">
        <v>42</v>
      </c>
      <c r="E600" s="12" t="s">
        <v>781</v>
      </c>
    </row>
    <row r="601" spans="1:5">
      <c r="A601" s="10" t="str">
        <f t="shared" si="17"/>
        <v>DNV-T I - 43</v>
      </c>
      <c r="B601" s="12">
        <v>43</v>
      </c>
      <c r="E601" s="12" t="s">
        <v>782</v>
      </c>
    </row>
    <row r="602" spans="1:5">
      <c r="A602" s="10" t="str">
        <f t="shared" si="17"/>
        <v>DNV-T I - 44</v>
      </c>
      <c r="B602" s="12">
        <v>44</v>
      </c>
      <c r="E602" s="12" t="s">
        <v>783</v>
      </c>
    </row>
    <row r="603" spans="1:5">
      <c r="A603" s="10" t="str">
        <f t="shared" si="17"/>
        <v>DNV-T I - 45</v>
      </c>
      <c r="B603" s="12">
        <v>45</v>
      </c>
      <c r="E603" s="12" t="s">
        <v>784</v>
      </c>
    </row>
    <row r="604" spans="1:5">
      <c r="A604" s="10" t="str">
        <f t="shared" si="17"/>
        <v>DNV-T I - 46</v>
      </c>
      <c r="B604" s="12">
        <v>46</v>
      </c>
      <c r="E604" s="12" t="s">
        <v>785</v>
      </c>
    </row>
    <row r="605" spans="1:5">
      <c r="A605" s="10" t="str">
        <f t="shared" si="17"/>
        <v>DNV-T I - 47</v>
      </c>
      <c r="B605" s="12">
        <v>47</v>
      </c>
      <c r="E605" s="12" t="s">
        <v>786</v>
      </c>
    </row>
    <row r="606" spans="1:5">
      <c r="A606" s="10" t="str">
        <f t="shared" si="17"/>
        <v>DNV-T I - 48</v>
      </c>
      <c r="B606" s="12">
        <v>48</v>
      </c>
      <c r="E606" s="12" t="s">
        <v>787</v>
      </c>
    </row>
    <row r="607" spans="1:5">
      <c r="A607" s="10" t="str">
        <f t="shared" si="17"/>
        <v>DNV-T I - 49</v>
      </c>
      <c r="B607" s="12">
        <v>49</v>
      </c>
      <c r="E607" s="12" t="s">
        <v>788</v>
      </c>
    </row>
    <row r="608" spans="1:5">
      <c r="A608" s="10" t="str">
        <f t="shared" si="17"/>
        <v>DNV-T I - 50</v>
      </c>
      <c r="B608" s="12">
        <v>50</v>
      </c>
      <c r="E608" s="12" t="s">
        <v>789</v>
      </c>
    </row>
    <row r="609" spans="1:5">
      <c r="A609" s="10" t="str">
        <f t="shared" si="17"/>
        <v>DNV-T I - 51</v>
      </c>
      <c r="B609" s="12">
        <v>51</v>
      </c>
      <c r="E609" s="12" t="s">
        <v>790</v>
      </c>
    </row>
    <row r="610" spans="1:5">
      <c r="A610" s="10" t="str">
        <f t="shared" si="17"/>
        <v>DNV-T I - 52</v>
      </c>
      <c r="B610" s="12">
        <v>52</v>
      </c>
      <c r="E610" s="12" t="s">
        <v>791</v>
      </c>
    </row>
    <row r="611" spans="1:5">
      <c r="A611" s="10" t="str">
        <f t="shared" si="17"/>
        <v>DNV-T I - 53</v>
      </c>
      <c r="B611" s="12">
        <v>53</v>
      </c>
      <c r="E611" s="12" t="s">
        <v>792</v>
      </c>
    </row>
    <row r="612" spans="1:5">
      <c r="A612" s="10" t="str">
        <f t="shared" si="17"/>
        <v>DNV-T I - 54</v>
      </c>
      <c r="B612" s="12">
        <v>54</v>
      </c>
      <c r="E612" s="12" t="s">
        <v>793</v>
      </c>
    </row>
    <row r="613" spans="1:5">
      <c r="A613" s="10" t="str">
        <f t="shared" si="17"/>
        <v>DNV-T I - 55</v>
      </c>
      <c r="B613" s="12">
        <v>55</v>
      </c>
      <c r="E613" s="12" t="s">
        <v>794</v>
      </c>
    </row>
    <row r="614" spans="1:5">
      <c r="A614" s="10" t="str">
        <f t="shared" si="17"/>
        <v>DNV-T I - 56</v>
      </c>
      <c r="B614" s="12">
        <v>56</v>
      </c>
      <c r="E614" s="12" t="s">
        <v>795</v>
      </c>
    </row>
    <row r="615" spans="1:5">
      <c r="A615" s="10" t="str">
        <f t="shared" si="17"/>
        <v>DNV-T I - 57</v>
      </c>
      <c r="B615" s="12">
        <v>57</v>
      </c>
      <c r="E615" s="12" t="s">
        <v>796</v>
      </c>
    </row>
    <row r="616" spans="1:5">
      <c r="A616" s="10" t="str">
        <f t="shared" si="17"/>
        <v>DNV-T I - 58</v>
      </c>
      <c r="B616" s="12">
        <v>58</v>
      </c>
      <c r="E616" s="12" t="s">
        <v>797</v>
      </c>
    </row>
    <row r="617" spans="1:5">
      <c r="A617" s="10" t="str">
        <f t="shared" si="17"/>
        <v>DNV-T I - 59</v>
      </c>
      <c r="B617" s="12">
        <v>59</v>
      </c>
      <c r="E617" s="12" t="s">
        <v>798</v>
      </c>
    </row>
    <row r="618" spans="1:5">
      <c r="A618" s="10" t="str">
        <f t="shared" si="17"/>
        <v>DNV-T I - 60</v>
      </c>
      <c r="B618" s="12">
        <v>60</v>
      </c>
      <c r="E618" s="12" t="s">
        <v>799</v>
      </c>
    </row>
    <row r="619" spans="1:5">
      <c r="A619" s="10" t="str">
        <f t="shared" si="17"/>
        <v>DNV-T I - 61</v>
      </c>
      <c r="B619" s="12">
        <v>61</v>
      </c>
      <c r="E619" s="12" t="s">
        <v>800</v>
      </c>
    </row>
    <row r="620" spans="1:5">
      <c r="A620" s="10" t="str">
        <f t="shared" si="17"/>
        <v>DNV-T I - 62</v>
      </c>
      <c r="B620" s="12">
        <v>62</v>
      </c>
      <c r="E620" s="12" t="s">
        <v>801</v>
      </c>
    </row>
    <row r="621" spans="1:5">
      <c r="A621" s="10" t="str">
        <f t="shared" si="17"/>
        <v>DNV-T I - 63</v>
      </c>
      <c r="B621" s="12">
        <v>63</v>
      </c>
      <c r="E621" s="12" t="s">
        <v>802</v>
      </c>
    </row>
    <row r="622" spans="1:5">
      <c r="A622" s="10" t="str">
        <f t="shared" si="17"/>
        <v>DNV-T I - 64</v>
      </c>
      <c r="B622" s="12">
        <v>64</v>
      </c>
      <c r="E622" s="12" t="s">
        <v>803</v>
      </c>
    </row>
    <row r="623" spans="1:5">
      <c r="A623" s="10" t="str">
        <f t="shared" ref="A623:A654" si="18">CONCATENATE("DNV-T I - ",B623)</f>
        <v>DNV-T I - 65</v>
      </c>
      <c r="B623" s="12">
        <v>65</v>
      </c>
      <c r="E623" s="12" t="s">
        <v>804</v>
      </c>
    </row>
    <row r="624" spans="1:5">
      <c r="A624" s="10" t="str">
        <f t="shared" si="18"/>
        <v>DNV-T I - 66</v>
      </c>
      <c r="B624" s="12">
        <v>66</v>
      </c>
      <c r="E624" s="12" t="s">
        <v>805</v>
      </c>
    </row>
    <row r="625" spans="1:5">
      <c r="A625" s="10" t="str">
        <f t="shared" si="18"/>
        <v>DNV-T I - 67</v>
      </c>
      <c r="B625" s="12">
        <v>67</v>
      </c>
      <c r="E625" s="12" t="s">
        <v>806</v>
      </c>
    </row>
    <row r="626" spans="1:5">
      <c r="A626" s="10" t="str">
        <f t="shared" si="18"/>
        <v>DNV-T I - 68</v>
      </c>
      <c r="B626" s="12">
        <v>68</v>
      </c>
      <c r="E626" s="12" t="s">
        <v>807</v>
      </c>
    </row>
    <row r="627" spans="1:5">
      <c r="A627" s="10" t="str">
        <f t="shared" si="18"/>
        <v>DNV-T I - 69</v>
      </c>
      <c r="B627" s="12">
        <v>69</v>
      </c>
      <c r="E627" s="12" t="s">
        <v>808</v>
      </c>
    </row>
    <row r="628" spans="1:5">
      <c r="A628" s="10" t="str">
        <f t="shared" si="18"/>
        <v>DNV-T I - 70</v>
      </c>
      <c r="B628" s="12">
        <v>70</v>
      </c>
      <c r="E628" s="12" t="s">
        <v>809</v>
      </c>
    </row>
    <row r="629" spans="1:5">
      <c r="A629" s="10" t="str">
        <f t="shared" si="18"/>
        <v>DNV-T I - 71</v>
      </c>
      <c r="B629" s="12">
        <v>71</v>
      </c>
      <c r="E629" s="12" t="s">
        <v>810</v>
      </c>
    </row>
    <row r="630" spans="1:5">
      <c r="A630" s="10" t="str">
        <f t="shared" si="18"/>
        <v>DNV-T I - 72</v>
      </c>
      <c r="B630" s="12">
        <v>72</v>
      </c>
      <c r="E630" s="12" t="s">
        <v>811</v>
      </c>
    </row>
    <row r="631" spans="1:5">
      <c r="A631" s="10" t="str">
        <f t="shared" si="18"/>
        <v>DNV-T I - 73</v>
      </c>
      <c r="B631" s="12">
        <v>73</v>
      </c>
      <c r="E631" s="12" t="s">
        <v>812</v>
      </c>
    </row>
    <row r="632" spans="1:5">
      <c r="A632" s="10" t="str">
        <f t="shared" si="18"/>
        <v>DNV-T I - 74</v>
      </c>
      <c r="B632" s="12">
        <v>74</v>
      </c>
      <c r="E632" s="12" t="s">
        <v>813</v>
      </c>
    </row>
    <row r="633" spans="1:5">
      <c r="A633" s="10" t="str">
        <f t="shared" si="18"/>
        <v>DNV-T I - 75</v>
      </c>
      <c r="B633" s="12">
        <v>75</v>
      </c>
      <c r="E633" s="12" t="s">
        <v>814</v>
      </c>
    </row>
    <row r="634" spans="1:5" ht="11.25" customHeight="1">
      <c r="A634" s="10" t="str">
        <f t="shared" si="18"/>
        <v>DNV-T I - 76</v>
      </c>
      <c r="B634" s="12">
        <v>76</v>
      </c>
      <c r="E634" s="12" t="s">
        <v>815</v>
      </c>
    </row>
    <row r="635" spans="1:5" ht="11.25" customHeight="1">
      <c r="A635" s="10" t="str">
        <f t="shared" si="18"/>
        <v xml:space="preserve">DNV-T I - </v>
      </c>
    </row>
    <row r="636" spans="1:5">
      <c r="A636" s="10" t="str">
        <f t="shared" si="18"/>
        <v>DNV-T I - 77</v>
      </c>
      <c r="B636" s="12">
        <v>77</v>
      </c>
      <c r="E636" s="12" t="s">
        <v>816</v>
      </c>
    </row>
    <row r="637" spans="1:5">
      <c r="A637" s="10" t="str">
        <f t="shared" si="18"/>
        <v>DNV-T I - 78</v>
      </c>
      <c r="B637" s="12">
        <v>78</v>
      </c>
      <c r="E637" s="12" t="s">
        <v>817</v>
      </c>
    </row>
    <row r="638" spans="1:5">
      <c r="A638" s="10" t="str">
        <f t="shared" si="18"/>
        <v>DNV-T I - 79</v>
      </c>
      <c r="B638" s="12">
        <v>79</v>
      </c>
      <c r="E638" s="12" t="s">
        <v>818</v>
      </c>
    </row>
    <row r="639" spans="1:5">
      <c r="A639" s="10" t="str">
        <f t="shared" si="18"/>
        <v>DNV-T I - 80</v>
      </c>
      <c r="B639" s="12">
        <v>80</v>
      </c>
      <c r="E639" s="12" t="s">
        <v>819</v>
      </c>
    </row>
    <row r="640" spans="1:5">
      <c r="A640" s="10" t="str">
        <f t="shared" si="18"/>
        <v>DNV-T I - 81</v>
      </c>
      <c r="B640" s="12">
        <v>81</v>
      </c>
      <c r="E640" s="12" t="s">
        <v>820</v>
      </c>
    </row>
    <row r="641" spans="1:5">
      <c r="A641" s="10" t="str">
        <f t="shared" si="18"/>
        <v>DNV-T I - 82</v>
      </c>
      <c r="B641" s="12">
        <v>82</v>
      </c>
      <c r="E641" s="12" t="s">
        <v>821</v>
      </c>
    </row>
    <row r="642" spans="1:5">
      <c r="A642" s="10" t="str">
        <f t="shared" si="18"/>
        <v>DNV-T I - 83</v>
      </c>
      <c r="B642" s="12">
        <v>83</v>
      </c>
      <c r="E642" s="12" t="s">
        <v>822</v>
      </c>
    </row>
    <row r="643" spans="1:5" ht="11.25" customHeight="1">
      <c r="A643" s="10" t="str">
        <f t="shared" si="18"/>
        <v>DNV-T I - 84</v>
      </c>
      <c r="B643" s="12">
        <v>84</v>
      </c>
      <c r="E643" s="12" t="s">
        <v>823</v>
      </c>
    </row>
    <row r="644" spans="1:5" ht="11.25" customHeight="1">
      <c r="A644" s="10" t="str">
        <f t="shared" si="18"/>
        <v xml:space="preserve">DNV-T I - </v>
      </c>
    </row>
    <row r="645" spans="1:5" ht="11.25" customHeight="1">
      <c r="A645" s="10" t="str">
        <f t="shared" si="18"/>
        <v>DNV-T I - 85</v>
      </c>
      <c r="B645" s="12">
        <v>85</v>
      </c>
      <c r="E645" s="12" t="s">
        <v>824</v>
      </c>
    </row>
    <row r="646" spans="1:5" ht="11.25" customHeight="1">
      <c r="A646" s="10" t="str">
        <f t="shared" si="18"/>
        <v xml:space="preserve">DNV-T I - </v>
      </c>
    </row>
    <row r="647" spans="1:5">
      <c r="A647" s="10" t="str">
        <f t="shared" si="18"/>
        <v>DNV-T I - 86</v>
      </c>
      <c r="B647" s="12">
        <v>86</v>
      </c>
      <c r="E647" s="12" t="s">
        <v>825</v>
      </c>
    </row>
    <row r="648" spans="1:5">
      <c r="A648" s="10" t="str">
        <f t="shared" si="18"/>
        <v>DNV-T I - 86.1</v>
      </c>
      <c r="B648" s="12" t="s">
        <v>826</v>
      </c>
      <c r="E648" s="12" t="s">
        <v>827</v>
      </c>
    </row>
    <row r="649" spans="1:5">
      <c r="A649" s="10" t="str">
        <f t="shared" si="18"/>
        <v>DNV-T I - 86.1.1</v>
      </c>
      <c r="B649" s="12" t="s">
        <v>828</v>
      </c>
      <c r="E649" s="12" t="s">
        <v>829</v>
      </c>
    </row>
    <row r="650" spans="1:5">
      <c r="A650" s="10" t="str">
        <f t="shared" si="18"/>
        <v>DNV-T I - 86.1.2</v>
      </c>
      <c r="B650" s="12" t="s">
        <v>830</v>
      </c>
      <c r="E650" s="12" t="s">
        <v>831</v>
      </c>
    </row>
    <row r="651" spans="1:5">
      <c r="A651" s="10" t="str">
        <f t="shared" si="18"/>
        <v>DNV-T I - 86.1.3</v>
      </c>
      <c r="B651" s="12" t="s">
        <v>832</v>
      </c>
      <c r="E651" s="12" t="s">
        <v>833</v>
      </c>
    </row>
    <row r="652" spans="1:5">
      <c r="A652" s="10" t="str">
        <f t="shared" si="18"/>
        <v>DNV-T I - 86.1.4</v>
      </c>
      <c r="B652" s="12" t="s">
        <v>834</v>
      </c>
      <c r="E652" s="12" t="s">
        <v>835</v>
      </c>
    </row>
    <row r="653" spans="1:5">
      <c r="A653" s="10" t="str">
        <f t="shared" si="18"/>
        <v>DNV-T I - 86.1.5</v>
      </c>
      <c r="B653" s="12" t="s">
        <v>836</v>
      </c>
      <c r="E653" s="12" t="s">
        <v>837</v>
      </c>
    </row>
    <row r="654" spans="1:5">
      <c r="A654" s="10" t="str">
        <f t="shared" si="18"/>
        <v>DNV-T I - 86.2</v>
      </c>
      <c r="B654" s="12" t="s">
        <v>838</v>
      </c>
      <c r="E654" s="12" t="s">
        <v>839</v>
      </c>
    </row>
    <row r="655" spans="1:5">
      <c r="A655" s="10" t="str">
        <f t="shared" ref="A655:A679" si="19">CONCATENATE("DNV-T I - ",B655)</f>
        <v>DNV-T I - 86.2.1</v>
      </c>
      <c r="B655" s="12" t="s">
        <v>840</v>
      </c>
      <c r="E655" s="12" t="s">
        <v>829</v>
      </c>
    </row>
    <row r="656" spans="1:5">
      <c r="A656" s="10" t="str">
        <f t="shared" si="19"/>
        <v>DNV-T I - 86.2.2</v>
      </c>
      <c r="B656" s="12" t="s">
        <v>841</v>
      </c>
      <c r="E656" s="12" t="s">
        <v>842</v>
      </c>
    </row>
    <row r="657" spans="1:5">
      <c r="A657" s="10" t="str">
        <f t="shared" si="19"/>
        <v>DNV-T I - 86.2.3</v>
      </c>
      <c r="B657" s="12" t="s">
        <v>843</v>
      </c>
      <c r="E657" s="12" t="s">
        <v>831</v>
      </c>
    </row>
    <row r="658" spans="1:5">
      <c r="A658" s="10" t="str">
        <f t="shared" si="19"/>
        <v>DNV-T I - 86.2.4</v>
      </c>
      <c r="B658" s="12" t="s">
        <v>844</v>
      </c>
      <c r="E658" s="12" t="s">
        <v>833</v>
      </c>
    </row>
    <row r="659" spans="1:5">
      <c r="A659" s="10" t="str">
        <f t="shared" si="19"/>
        <v>DNV-T I - 86.2.5</v>
      </c>
      <c r="B659" s="12" t="s">
        <v>845</v>
      </c>
      <c r="E659" s="12" t="s">
        <v>835</v>
      </c>
    </row>
    <row r="660" spans="1:5">
      <c r="A660" s="10" t="str">
        <f t="shared" si="19"/>
        <v>DNV-T I - 86.2.6</v>
      </c>
      <c r="B660" s="12" t="s">
        <v>846</v>
      </c>
      <c r="E660" s="12" t="s">
        <v>837</v>
      </c>
    </row>
    <row r="661" spans="1:5">
      <c r="A661" s="10" t="str">
        <f t="shared" si="19"/>
        <v>DNV-T I - 87</v>
      </c>
      <c r="B661" s="12">
        <v>87</v>
      </c>
      <c r="E661" s="12" t="s">
        <v>847</v>
      </c>
    </row>
    <row r="662" spans="1:5">
      <c r="A662" s="10" t="str">
        <f t="shared" si="19"/>
        <v>DNV-T I - 88</v>
      </c>
      <c r="B662" s="12">
        <v>88</v>
      </c>
      <c r="E662" s="12" t="s">
        <v>848</v>
      </c>
    </row>
    <row r="663" spans="1:5">
      <c r="A663" s="10" t="str">
        <f t="shared" si="19"/>
        <v>DNV-T I - 89</v>
      </c>
      <c r="B663" s="12">
        <v>89</v>
      </c>
      <c r="E663" s="12" t="s">
        <v>849</v>
      </c>
    </row>
    <row r="664" spans="1:5">
      <c r="A664" s="10" t="str">
        <f t="shared" si="19"/>
        <v>DNV-T I - 90</v>
      </c>
      <c r="B664" s="12">
        <v>90</v>
      </c>
      <c r="E664" s="12" t="s">
        <v>850</v>
      </c>
    </row>
    <row r="665" spans="1:5">
      <c r="A665" s="10" t="str">
        <f t="shared" si="19"/>
        <v>DNV-T I - 91</v>
      </c>
      <c r="B665" s="12">
        <v>91</v>
      </c>
      <c r="E665" s="12" t="s">
        <v>851</v>
      </c>
    </row>
    <row r="666" spans="1:5">
      <c r="A666" s="10" t="str">
        <f t="shared" si="19"/>
        <v>DNV-T I - 92</v>
      </c>
      <c r="B666" s="12">
        <v>92</v>
      </c>
      <c r="E666" s="12" t="s">
        <v>852</v>
      </c>
    </row>
    <row r="667" spans="1:5">
      <c r="A667" s="10" t="str">
        <f t="shared" si="19"/>
        <v>DNV-T I - 93</v>
      </c>
      <c r="B667" s="12">
        <v>93</v>
      </c>
      <c r="E667" s="12" t="s">
        <v>853</v>
      </c>
    </row>
    <row r="668" spans="1:5">
      <c r="A668" s="10" t="str">
        <f t="shared" si="19"/>
        <v>DNV-T I - 94</v>
      </c>
      <c r="B668" s="12">
        <v>94</v>
      </c>
      <c r="E668" s="12" t="s">
        <v>854</v>
      </c>
    </row>
    <row r="669" spans="1:5">
      <c r="A669" s="10" t="str">
        <f t="shared" si="19"/>
        <v>DNV-T I - 95</v>
      </c>
      <c r="B669" s="12">
        <v>95</v>
      </c>
      <c r="E669" s="12" t="s">
        <v>855</v>
      </c>
    </row>
    <row r="670" spans="1:5">
      <c r="A670" s="10" t="str">
        <f t="shared" si="19"/>
        <v>DNV-T I - 96</v>
      </c>
      <c r="B670" s="12">
        <v>96</v>
      </c>
      <c r="E670" s="12" t="s">
        <v>856</v>
      </c>
    </row>
    <row r="671" spans="1:5">
      <c r="A671" s="10" t="str">
        <f t="shared" si="19"/>
        <v>DNV-T I - 97</v>
      </c>
      <c r="B671" s="12">
        <v>97</v>
      </c>
      <c r="E671" s="12" t="s">
        <v>857</v>
      </c>
    </row>
    <row r="672" spans="1:5">
      <c r="A672" s="10" t="str">
        <f t="shared" si="19"/>
        <v>DNV-T I - 98</v>
      </c>
      <c r="B672" s="12">
        <v>98</v>
      </c>
      <c r="E672" s="12" t="s">
        <v>858</v>
      </c>
    </row>
    <row r="673" spans="1:7">
      <c r="A673" s="10" t="str">
        <f t="shared" si="19"/>
        <v>DNV-T I - 99</v>
      </c>
      <c r="B673" s="12">
        <v>99</v>
      </c>
      <c r="E673" s="12" t="s">
        <v>859</v>
      </c>
    </row>
    <row r="674" spans="1:7">
      <c r="A674" s="10" t="str">
        <f t="shared" si="19"/>
        <v>DNV-T I - 100</v>
      </c>
      <c r="B674" s="12">
        <v>100</v>
      </c>
      <c r="E674" s="12" t="s">
        <v>860</v>
      </c>
    </row>
    <row r="675" spans="1:7">
      <c r="A675" s="10" t="str">
        <f t="shared" si="19"/>
        <v>DNV-T I - 101</v>
      </c>
      <c r="B675" s="12">
        <v>101</v>
      </c>
      <c r="E675" s="12" t="s">
        <v>861</v>
      </c>
    </row>
    <row r="676" spans="1:7">
      <c r="A676" s="10" t="str">
        <f t="shared" si="19"/>
        <v>DNV-T I - 102</v>
      </c>
      <c r="B676" s="12">
        <v>102</v>
      </c>
      <c r="E676" s="12" t="s">
        <v>862</v>
      </c>
    </row>
    <row r="677" spans="1:7">
      <c r="A677" s="10" t="str">
        <f t="shared" si="19"/>
        <v>DNV-T I - 103</v>
      </c>
      <c r="B677" s="12">
        <v>103</v>
      </c>
      <c r="E677" s="12" t="s">
        <v>863</v>
      </c>
    </row>
    <row r="678" spans="1:7">
      <c r="A678" s="10" t="str">
        <f t="shared" si="19"/>
        <v>DNV-T I - 104</v>
      </c>
      <c r="B678" s="12">
        <v>104</v>
      </c>
      <c r="E678" s="12" t="s">
        <v>864</v>
      </c>
    </row>
    <row r="679" spans="1:7">
      <c r="A679" s="10" t="str">
        <f t="shared" si="19"/>
        <v>DNV-T I - 105</v>
      </c>
      <c r="B679" s="12">
        <v>105</v>
      </c>
      <c r="E679" s="12" t="s">
        <v>865</v>
      </c>
    </row>
    <row r="681" spans="1:7" ht="12.75">
      <c r="A681" s="57"/>
      <c r="B681" s="8" t="s">
        <v>866</v>
      </c>
      <c r="C681" s="8"/>
      <c r="D681" s="56"/>
      <c r="E681" s="57"/>
      <c r="F681" s="57"/>
      <c r="G681" s="57"/>
    </row>
    <row r="682" spans="1:7">
      <c r="A682" s="10" t="str">
        <f t="shared" ref="A682:A716" si="20">CONCATENATE("DNV-TRC - ",E682)</f>
        <v>DNV-TRC - 1</v>
      </c>
      <c r="E682" s="58">
        <v>1</v>
      </c>
    </row>
    <row r="683" spans="1:7">
      <c r="A683" s="10" t="str">
        <f t="shared" si="20"/>
        <v>DNV-TRC - 1,5</v>
      </c>
      <c r="E683" s="58">
        <v>1.5</v>
      </c>
    </row>
    <row r="684" spans="1:7">
      <c r="A684" s="10" t="str">
        <f t="shared" si="20"/>
        <v>DNV-TRC - 2</v>
      </c>
      <c r="E684" s="58">
        <v>2</v>
      </c>
    </row>
    <row r="685" spans="1:7">
      <c r="A685" s="10" t="str">
        <f t="shared" si="20"/>
        <v>DNV-TRC - 2,5</v>
      </c>
      <c r="E685" s="58">
        <v>2.5</v>
      </c>
    </row>
    <row r="686" spans="1:7">
      <c r="A686" s="10" t="str">
        <f t="shared" si="20"/>
        <v>DNV-TRC - 3</v>
      </c>
      <c r="E686" s="58">
        <v>3</v>
      </c>
    </row>
    <row r="687" spans="1:7">
      <c r="A687" s="10" t="str">
        <f t="shared" si="20"/>
        <v>DNV-TRC - 3,5</v>
      </c>
      <c r="E687" s="58">
        <v>3.5</v>
      </c>
    </row>
    <row r="688" spans="1:7">
      <c r="A688" s="10" t="str">
        <f t="shared" si="20"/>
        <v>DNV-TRC - 4</v>
      </c>
      <c r="E688" s="58">
        <v>4</v>
      </c>
    </row>
    <row r="689" spans="1:5">
      <c r="A689" s="10" t="str">
        <f t="shared" si="20"/>
        <v>DNV-TRC - 4,5</v>
      </c>
      <c r="E689" s="58">
        <v>4.5</v>
      </c>
    </row>
    <row r="690" spans="1:5">
      <c r="A690" s="10" t="str">
        <f t="shared" si="20"/>
        <v>DNV-TRC - 5</v>
      </c>
      <c r="E690" s="58">
        <v>5</v>
      </c>
    </row>
    <row r="691" spans="1:5">
      <c r="A691" s="10" t="str">
        <f t="shared" si="20"/>
        <v>DNV-TRC - 6</v>
      </c>
      <c r="E691" s="58">
        <v>6</v>
      </c>
    </row>
    <row r="692" spans="1:5">
      <c r="A692" s="10" t="str">
        <f t="shared" si="20"/>
        <v>DNV-TRC - 7</v>
      </c>
      <c r="E692" s="58">
        <v>7</v>
      </c>
    </row>
    <row r="693" spans="1:5">
      <c r="A693" s="10" t="str">
        <f t="shared" si="20"/>
        <v>DNV-TRC - 8</v>
      </c>
      <c r="E693" s="58">
        <v>8</v>
      </c>
    </row>
    <row r="694" spans="1:5">
      <c r="A694" s="10" t="str">
        <f t="shared" si="20"/>
        <v>DNV-TRC - 9</v>
      </c>
      <c r="E694" s="58">
        <v>9</v>
      </c>
    </row>
    <row r="695" spans="1:5">
      <c r="A695" s="10" t="str">
        <f t="shared" si="20"/>
        <v>DNV-TRC - 10</v>
      </c>
      <c r="E695" s="58">
        <v>10</v>
      </c>
    </row>
    <row r="696" spans="1:5">
      <c r="A696" s="10" t="str">
        <f t="shared" si="20"/>
        <v>DNV-TRC - 12</v>
      </c>
      <c r="E696" s="58">
        <v>12</v>
      </c>
    </row>
    <row r="697" spans="1:5">
      <c r="A697" s="10" t="str">
        <f t="shared" si="20"/>
        <v>DNV-TRC - 15</v>
      </c>
      <c r="E697" s="58">
        <v>15</v>
      </c>
    </row>
    <row r="698" spans="1:5">
      <c r="A698" s="10" t="str">
        <f t="shared" si="20"/>
        <v>DNV-TRC - 17</v>
      </c>
      <c r="E698" s="58">
        <v>17</v>
      </c>
    </row>
    <row r="699" spans="1:5">
      <c r="A699" s="10" t="str">
        <f t="shared" si="20"/>
        <v>DNV-TRC - 19</v>
      </c>
      <c r="E699" s="58">
        <v>19</v>
      </c>
    </row>
    <row r="700" spans="1:5">
      <c r="A700" s="10" t="str">
        <f t="shared" si="20"/>
        <v>DNV-TRC - 20</v>
      </c>
      <c r="E700" s="58">
        <v>20</v>
      </c>
    </row>
    <row r="701" spans="1:5">
      <c r="A701" s="10" t="str">
        <f t="shared" si="20"/>
        <v>DNV-TRC - 25</v>
      </c>
      <c r="E701" s="58">
        <v>25</v>
      </c>
    </row>
    <row r="702" spans="1:5">
      <c r="A702" s="10" t="str">
        <f t="shared" si="20"/>
        <v>DNV-TRC - 30</v>
      </c>
      <c r="E702" s="58">
        <v>30</v>
      </c>
    </row>
    <row r="703" spans="1:5">
      <c r="A703" s="10" t="str">
        <f t="shared" si="20"/>
        <v>DNV-TRC - 35</v>
      </c>
      <c r="E703" s="58">
        <v>35</v>
      </c>
    </row>
    <row r="704" spans="1:5">
      <c r="A704" s="10" t="str">
        <f t="shared" si="20"/>
        <v>DNV-TRC - 40</v>
      </c>
      <c r="E704" s="58">
        <v>40</v>
      </c>
    </row>
    <row r="705" spans="1:7">
      <c r="A705" s="10" t="str">
        <f t="shared" si="20"/>
        <v>DNV-TRC - 45</v>
      </c>
      <c r="E705" s="58">
        <v>45</v>
      </c>
    </row>
    <row r="706" spans="1:7">
      <c r="A706" s="10" t="str">
        <f t="shared" si="20"/>
        <v>DNV-TRC - 50</v>
      </c>
      <c r="E706" s="58">
        <v>50</v>
      </c>
    </row>
    <row r="707" spans="1:7">
      <c r="A707" s="10" t="str">
        <f t="shared" si="20"/>
        <v>DNV-TRC - 55</v>
      </c>
      <c r="E707" s="58">
        <v>55</v>
      </c>
    </row>
    <row r="708" spans="1:7">
      <c r="A708" s="10" t="str">
        <f t="shared" si="20"/>
        <v>DNV-TRC - 60</v>
      </c>
      <c r="E708" s="58">
        <v>60</v>
      </c>
    </row>
    <row r="709" spans="1:7">
      <c r="A709" s="10" t="str">
        <f t="shared" si="20"/>
        <v>DNV-TRC - 65</v>
      </c>
      <c r="E709" s="58">
        <v>65</v>
      </c>
    </row>
    <row r="710" spans="1:7">
      <c r="A710" s="10" t="str">
        <f t="shared" si="20"/>
        <v>DNV-TRC - 70</v>
      </c>
      <c r="E710" s="58">
        <v>70</v>
      </c>
    </row>
    <row r="711" spans="1:7">
      <c r="A711" s="10" t="str">
        <f t="shared" si="20"/>
        <v>DNV-TRC - 75</v>
      </c>
      <c r="E711" s="58">
        <v>75</v>
      </c>
    </row>
    <row r="712" spans="1:7">
      <c r="A712" s="10" t="str">
        <f t="shared" si="20"/>
        <v>DNV-TRC - 80</v>
      </c>
      <c r="E712" s="58">
        <v>80</v>
      </c>
    </row>
    <row r="713" spans="1:7">
      <c r="A713" s="10" t="str">
        <f t="shared" si="20"/>
        <v>DNV-TRC - 85</v>
      </c>
      <c r="E713" s="58">
        <v>85</v>
      </c>
    </row>
    <row r="714" spans="1:7">
      <c r="A714" s="10" t="str">
        <f t="shared" si="20"/>
        <v>DNV-TRC - 90</v>
      </c>
      <c r="E714" s="58">
        <v>90</v>
      </c>
    </row>
    <row r="715" spans="1:7">
      <c r="A715" s="10" t="str">
        <f t="shared" si="20"/>
        <v>DNV-TRC - 95</v>
      </c>
      <c r="E715" s="58">
        <v>95</v>
      </c>
    </row>
    <row r="716" spans="1:7">
      <c r="A716" s="10" t="str">
        <f t="shared" si="20"/>
        <v>DNV-TRC - 100</v>
      </c>
      <c r="E716" s="58">
        <v>100</v>
      </c>
    </row>
    <row r="717" spans="1:7">
      <c r="A717" s="10"/>
      <c r="E717" s="58"/>
    </row>
    <row r="719" spans="1:7">
      <c r="A719" s="8"/>
      <c r="B719" s="8" t="s">
        <v>867</v>
      </c>
      <c r="C719" s="8"/>
      <c r="D719" s="9"/>
      <c r="E719" s="8"/>
      <c r="F719" s="8"/>
      <c r="G719" s="8"/>
    </row>
    <row r="720" spans="1:7">
      <c r="A720" s="10" t="str">
        <f t="shared" ref="A720:A754" si="21">CONCATENATE("DNV-TRCA - ",E720)</f>
        <v>DNV-TRCA - 55</v>
      </c>
      <c r="E720" s="58">
        <v>55</v>
      </c>
    </row>
    <row r="721" spans="1:5">
      <c r="A721" s="10" t="str">
        <f t="shared" si="21"/>
        <v>DNV-TRCA - 60</v>
      </c>
      <c r="E721" s="58">
        <v>60</v>
      </c>
    </row>
    <row r="722" spans="1:5">
      <c r="A722" s="10" t="str">
        <f t="shared" si="21"/>
        <v>DNV-TRCA - 65</v>
      </c>
      <c r="E722" s="58">
        <v>65</v>
      </c>
    </row>
    <row r="723" spans="1:5">
      <c r="A723" s="10" t="str">
        <f t="shared" si="21"/>
        <v>DNV-TRCA - 70</v>
      </c>
      <c r="E723" s="58">
        <v>70</v>
      </c>
    </row>
    <row r="724" spans="1:5">
      <c r="A724" s="10" t="str">
        <f t="shared" si="21"/>
        <v>DNV-TRCA - 75</v>
      </c>
      <c r="E724" s="58">
        <v>75</v>
      </c>
    </row>
    <row r="725" spans="1:5">
      <c r="A725" s="10" t="str">
        <f t="shared" si="21"/>
        <v>DNV-TRCA - 80</v>
      </c>
      <c r="E725" s="58">
        <v>80</v>
      </c>
    </row>
    <row r="726" spans="1:5">
      <c r="A726" s="10" t="str">
        <f t="shared" si="21"/>
        <v>DNV-TRCA - 85</v>
      </c>
      <c r="E726" s="58">
        <v>85</v>
      </c>
    </row>
    <row r="727" spans="1:5">
      <c r="A727" s="10" t="str">
        <f t="shared" si="21"/>
        <v>DNV-TRCA - 90</v>
      </c>
      <c r="E727" s="58">
        <v>90</v>
      </c>
    </row>
    <row r="728" spans="1:5">
      <c r="A728" s="10" t="str">
        <f t="shared" si="21"/>
        <v>DNV-TRCA - 95</v>
      </c>
      <c r="E728" s="58">
        <v>95</v>
      </c>
    </row>
    <row r="729" spans="1:5">
      <c r="A729" s="10" t="str">
        <f t="shared" si="21"/>
        <v>DNV-TRCA - 100</v>
      </c>
      <c r="E729" s="58">
        <v>100</v>
      </c>
    </row>
    <row r="730" spans="1:5">
      <c r="A730" s="10" t="str">
        <f t="shared" si="21"/>
        <v>DNV-TRCA - 105</v>
      </c>
      <c r="E730" s="58">
        <v>105</v>
      </c>
    </row>
    <row r="731" spans="1:5">
      <c r="A731" s="10" t="str">
        <f t="shared" si="21"/>
        <v>DNV-TRCA - 110</v>
      </c>
      <c r="E731" s="58">
        <v>110</v>
      </c>
    </row>
    <row r="732" spans="1:5">
      <c r="A732" s="10" t="str">
        <f t="shared" si="21"/>
        <v>DNV-TRCA - 120</v>
      </c>
      <c r="E732" s="58">
        <v>120</v>
      </c>
    </row>
    <row r="733" spans="1:5">
      <c r="A733" s="10" t="str">
        <f t="shared" si="21"/>
        <v>DNV-TRCA - 130</v>
      </c>
      <c r="E733" s="58">
        <v>130</v>
      </c>
    </row>
    <row r="734" spans="1:5">
      <c r="A734" s="10" t="str">
        <f t="shared" si="21"/>
        <v>DNV-TRCA - 140</v>
      </c>
      <c r="E734" s="58">
        <v>140</v>
      </c>
    </row>
    <row r="735" spans="1:5">
      <c r="A735" s="10" t="str">
        <f t="shared" si="21"/>
        <v>DNV-TRCA - 150</v>
      </c>
      <c r="E735" s="58">
        <v>150</v>
      </c>
    </row>
    <row r="736" spans="1:5">
      <c r="A736" s="10" t="str">
        <f t="shared" si="21"/>
        <v>DNV-TRCA - 160</v>
      </c>
      <c r="E736" s="58">
        <v>160</v>
      </c>
    </row>
    <row r="737" spans="1:5">
      <c r="A737" s="10" t="str">
        <f t="shared" si="21"/>
        <v>DNV-TRCA - 170</v>
      </c>
      <c r="E737" s="58">
        <v>170</v>
      </c>
    </row>
    <row r="738" spans="1:5">
      <c r="A738" s="10" t="str">
        <f t="shared" si="21"/>
        <v>DNV-TRCA - 180</v>
      </c>
      <c r="E738" s="58">
        <v>180</v>
      </c>
    </row>
    <row r="739" spans="1:5">
      <c r="A739" s="10" t="str">
        <f t="shared" si="21"/>
        <v>DNV-TRCA - 200</v>
      </c>
      <c r="E739" s="58">
        <v>200</v>
      </c>
    </row>
    <row r="740" spans="1:5">
      <c r="A740" s="10" t="str">
        <f t="shared" si="21"/>
        <v>DNV-TRCA - 225</v>
      </c>
      <c r="E740" s="58">
        <v>225</v>
      </c>
    </row>
    <row r="741" spans="1:5">
      <c r="A741" s="10" t="str">
        <f t="shared" si="21"/>
        <v>DNV-TRCA - 250</v>
      </c>
      <c r="E741" s="58">
        <v>250</v>
      </c>
    </row>
    <row r="742" spans="1:5">
      <c r="A742" s="10" t="str">
        <f t="shared" si="21"/>
        <v>DNV-TRCA - 275</v>
      </c>
      <c r="E742" s="58">
        <v>275</v>
      </c>
    </row>
    <row r="743" spans="1:5">
      <c r="A743" s="10" t="str">
        <f t="shared" si="21"/>
        <v>DNV-TRCA - 300</v>
      </c>
      <c r="E743" s="58">
        <v>300</v>
      </c>
    </row>
    <row r="744" spans="1:5">
      <c r="A744" s="10" t="str">
        <f t="shared" si="21"/>
        <v>DNV-TRCA - 325</v>
      </c>
      <c r="E744" s="58">
        <v>325</v>
      </c>
    </row>
    <row r="745" spans="1:5">
      <c r="A745" s="10" t="str">
        <f t="shared" si="21"/>
        <v>DNV-TRCA - 350</v>
      </c>
      <c r="E745" s="58">
        <v>350</v>
      </c>
    </row>
    <row r="746" spans="1:5">
      <c r="A746" s="10" t="str">
        <f t="shared" si="21"/>
        <v>DNV-TRCA - 375</v>
      </c>
      <c r="E746" s="58">
        <v>375</v>
      </c>
    </row>
    <row r="747" spans="1:5">
      <c r="A747" s="10" t="str">
        <f t="shared" si="21"/>
        <v>DNV-TRCA - 400</v>
      </c>
      <c r="E747" s="58">
        <v>400</v>
      </c>
    </row>
    <row r="748" spans="1:5">
      <c r="A748" s="10" t="str">
        <f t="shared" si="21"/>
        <v>DNV-TRCA - 425</v>
      </c>
      <c r="E748" s="58">
        <v>425</v>
      </c>
    </row>
    <row r="749" spans="1:5">
      <c r="A749" s="10" t="str">
        <f t="shared" si="21"/>
        <v>DNV-TRCA - 450</v>
      </c>
      <c r="E749" s="58">
        <v>450</v>
      </c>
    </row>
    <row r="750" spans="1:5">
      <c r="A750" s="10" t="str">
        <f t="shared" si="21"/>
        <v>DNV-TRCA - 475</v>
      </c>
      <c r="E750" s="58">
        <v>475</v>
      </c>
    </row>
    <row r="751" spans="1:5">
      <c r="A751" s="10" t="str">
        <f t="shared" si="21"/>
        <v>DNV-TRCA - 500</v>
      </c>
      <c r="E751" s="58">
        <v>500</v>
      </c>
    </row>
    <row r="752" spans="1:5">
      <c r="A752" s="10" t="str">
        <f t="shared" si="21"/>
        <v>DNV-TRCA - 600</v>
      </c>
      <c r="E752" s="58">
        <v>600</v>
      </c>
    </row>
    <row r="753" spans="1:5">
      <c r="A753" s="10" t="str">
        <f t="shared" si="21"/>
        <v>DNV-TRCA - 800</v>
      </c>
      <c r="E753" s="58">
        <v>800</v>
      </c>
    </row>
    <row r="754" spans="1:5">
      <c r="A754" s="10" t="str">
        <f t="shared" si="21"/>
        <v>DNV-TRCA - 1000</v>
      </c>
      <c r="E754" s="58">
        <v>1000</v>
      </c>
    </row>
    <row r="759" spans="1:5">
      <c r="B759" s="8" t="s">
        <v>868</v>
      </c>
    </row>
    <row r="761" spans="1:5">
      <c r="B761" s="12" t="s">
        <v>52</v>
      </c>
      <c r="C761" s="12" t="s">
        <v>869</v>
      </c>
    </row>
    <row r="762" spans="1:5">
      <c r="A762" s="10" t="str">
        <f>CONCATENATE("IIEE-SJ - ",B762)</f>
        <v>IIEE-SJ - 1</v>
      </c>
      <c r="B762" s="12">
        <v>1</v>
      </c>
      <c r="E762" s="12" t="s">
        <v>870</v>
      </c>
    </row>
    <row r="763" spans="1:5">
      <c r="A763" s="10" t="str">
        <f>CONCATENATE("IIEE-SJ - ",B763)</f>
        <v>IIEE-SJ - 101000</v>
      </c>
      <c r="B763" s="12">
        <v>101000</v>
      </c>
      <c r="E763" s="12" t="s">
        <v>735</v>
      </c>
    </row>
    <row r="764" spans="1:5">
      <c r="A764" s="10" t="str">
        <f>CONCATENATE("IIEE-SJ - ",B764)</f>
        <v>IIEE-SJ - 102000</v>
      </c>
      <c r="B764" s="12">
        <v>102000</v>
      </c>
      <c r="E764" s="12" t="s">
        <v>736</v>
      </c>
    </row>
    <row r="765" spans="1:5">
      <c r="A765" s="10" t="str">
        <f>CONCATENATE("IIEE-SJ - ",B765)</f>
        <v>IIEE-SJ - 103000</v>
      </c>
      <c r="B765" s="12">
        <v>103000</v>
      </c>
      <c r="E765" s="12" t="s">
        <v>737</v>
      </c>
    </row>
    <row r="766" spans="1:5">
      <c r="A766" s="10"/>
    </row>
    <row r="767" spans="1:5">
      <c r="A767" s="10" t="str">
        <f>CONCATENATE("IIEE-SJ - ",B767)</f>
        <v>IIEE-SJ - 2</v>
      </c>
      <c r="B767" s="12">
        <v>2</v>
      </c>
      <c r="E767" s="12" t="s">
        <v>871</v>
      </c>
    </row>
    <row r="768" spans="1:5">
      <c r="A768" s="10"/>
    </row>
    <row r="769" spans="1:5">
      <c r="A769" s="10" t="str">
        <f>CONCATENATE("IIEE-SJ - ",B769)</f>
        <v>IIEE-SJ - 201</v>
      </c>
      <c r="B769" s="12">
        <v>201</v>
      </c>
      <c r="E769" s="12" t="s">
        <v>872</v>
      </c>
    </row>
    <row r="770" spans="1:5">
      <c r="A770" s="10" t="str">
        <f>CONCATENATE("IIEE-SJ - ",B770)</f>
        <v>IIEE-SJ - 201001</v>
      </c>
      <c r="B770" s="12">
        <v>201001</v>
      </c>
      <c r="E770" s="12" t="s">
        <v>593</v>
      </c>
    </row>
    <row r="771" spans="1:5">
      <c r="A771" s="10" t="str">
        <f>CONCATENATE("IIEE-SJ - ",B771)</f>
        <v>IIEE-SJ - 201002</v>
      </c>
      <c r="B771" s="12">
        <v>201002</v>
      </c>
      <c r="E771" s="12" t="s">
        <v>594</v>
      </c>
    </row>
    <row r="772" spans="1:5">
      <c r="A772" s="10" t="str">
        <f>CONCATENATE("IIEE-SJ - ",B772)</f>
        <v>IIEE-SJ - 201003</v>
      </c>
      <c r="B772" s="12">
        <v>201003</v>
      </c>
      <c r="E772" s="12" t="s">
        <v>595</v>
      </c>
    </row>
    <row r="773" spans="1:5">
      <c r="A773" s="10" t="str">
        <f>CONCATENATE("IIEE-SJ - ",B773)</f>
        <v>IIEE-SJ - 201004</v>
      </c>
      <c r="B773" s="12">
        <v>201004</v>
      </c>
      <c r="E773" s="12" t="s">
        <v>721</v>
      </c>
    </row>
    <row r="774" spans="1:5">
      <c r="A774" s="10"/>
    </row>
    <row r="775" spans="1:5">
      <c r="A775" s="10" t="str">
        <f>CONCATENATE("IIEE-SJ - ",B775)</f>
        <v>IIEE-SJ - 202</v>
      </c>
      <c r="B775" s="12">
        <v>202</v>
      </c>
      <c r="E775" s="12" t="s">
        <v>873</v>
      </c>
    </row>
    <row r="776" spans="1:5">
      <c r="A776" s="10" t="str">
        <f>CONCATENATE("IIEE-SJ - ",B776)</f>
        <v>IIEE-SJ - 202001</v>
      </c>
      <c r="B776" s="12">
        <v>202001</v>
      </c>
      <c r="E776" s="12" t="s">
        <v>596</v>
      </c>
    </row>
    <row r="777" spans="1:5">
      <c r="A777" s="10" t="str">
        <f>CONCATENATE("IIEE-SJ - ",B777)</f>
        <v>IIEE-SJ - 202002</v>
      </c>
      <c r="B777" s="12">
        <v>202002</v>
      </c>
      <c r="E777" s="12" t="s">
        <v>597</v>
      </c>
    </row>
    <row r="778" spans="1:5">
      <c r="A778" s="10" t="str">
        <f>CONCATENATE("IIEE-SJ - ",B778)</f>
        <v>IIEE-SJ - 202003</v>
      </c>
      <c r="B778" s="12">
        <v>202003</v>
      </c>
      <c r="E778" s="12" t="s">
        <v>598</v>
      </c>
    </row>
    <row r="779" spans="1:5">
      <c r="A779" s="10" t="str">
        <f>CONCATENATE("IIEE-SJ - ",B779)</f>
        <v>IIEE-SJ - 202004</v>
      </c>
      <c r="B779" s="12">
        <v>202004</v>
      </c>
      <c r="E779" s="12" t="s">
        <v>691</v>
      </c>
    </row>
    <row r="780" spans="1:5">
      <c r="A780" s="10"/>
    </row>
    <row r="781" spans="1:5">
      <c r="A781" s="10" t="str">
        <f>CONCATENATE("IIEE-SJ - ",B781)</f>
        <v>IIEE-SJ - 203</v>
      </c>
      <c r="B781" s="12">
        <v>203</v>
      </c>
      <c r="E781" s="12" t="s">
        <v>874</v>
      </c>
    </row>
    <row r="782" spans="1:5">
      <c r="A782" s="10" t="str">
        <f>CONCATENATE("IIEE-SJ - ",B782)</f>
        <v>IIEE-SJ - 203001</v>
      </c>
      <c r="B782" s="12">
        <v>203001</v>
      </c>
      <c r="E782" s="12" t="s">
        <v>875</v>
      </c>
    </row>
    <row r="783" spans="1:5">
      <c r="A783" s="10" t="str">
        <f>CONCATENATE("IIEE-SJ - ",B783)</f>
        <v>IIEE-SJ - 203002</v>
      </c>
      <c r="B783" s="12">
        <v>203002</v>
      </c>
      <c r="E783" s="12" t="s">
        <v>724</v>
      </c>
    </row>
    <row r="784" spans="1:5">
      <c r="A784" s="10"/>
    </row>
    <row r="785" spans="1:5">
      <c r="A785" s="10" t="str">
        <f t="shared" ref="A785:A790" si="22">CONCATENATE("IIEE-SJ - ",B785)</f>
        <v>IIEE-SJ - 204</v>
      </c>
      <c r="B785" s="12">
        <v>204</v>
      </c>
      <c r="E785" s="12" t="s">
        <v>876</v>
      </c>
    </row>
    <row r="786" spans="1:5" ht="12">
      <c r="A786" s="10" t="str">
        <f t="shared" si="22"/>
        <v>IIEE-SJ - 204001</v>
      </c>
      <c r="B786" s="12">
        <v>204001</v>
      </c>
      <c r="E786" s="59" t="s">
        <v>877</v>
      </c>
    </row>
    <row r="787" spans="1:5" ht="12">
      <c r="A787" s="10" t="str">
        <f t="shared" si="22"/>
        <v>IIEE-SJ - 204002</v>
      </c>
      <c r="B787" s="12">
        <v>204002</v>
      </c>
      <c r="E787" s="59" t="s">
        <v>878</v>
      </c>
    </row>
    <row r="788" spans="1:5" ht="12">
      <c r="A788" s="10" t="str">
        <f t="shared" si="22"/>
        <v>IIEE-SJ - 204003</v>
      </c>
      <c r="B788" s="12">
        <v>204003</v>
      </c>
      <c r="E788" s="59" t="s">
        <v>879</v>
      </c>
    </row>
    <row r="789" spans="1:5">
      <c r="A789" s="10" t="str">
        <f t="shared" si="22"/>
        <v>IIEE-SJ - 204004</v>
      </c>
      <c r="B789" s="12">
        <v>204004</v>
      </c>
      <c r="E789" s="12" t="s">
        <v>701</v>
      </c>
    </row>
    <row r="790" spans="1:5">
      <c r="A790" s="10" t="str">
        <f t="shared" si="22"/>
        <v>IIEE-SJ - 204005</v>
      </c>
      <c r="B790" s="12">
        <v>204005</v>
      </c>
      <c r="E790" s="12" t="s">
        <v>702</v>
      </c>
    </row>
    <row r="791" spans="1:5">
      <c r="A791" s="10"/>
    </row>
    <row r="792" spans="1:5">
      <c r="A792" s="10" t="str">
        <f t="shared" ref="A792:A797" si="23">CONCATENATE("IIEE-SJ - ",B792)</f>
        <v>IIEE-SJ - 205</v>
      </c>
      <c r="B792" s="12">
        <v>205</v>
      </c>
      <c r="E792" s="12" t="s">
        <v>880</v>
      </c>
    </row>
    <row r="793" spans="1:5">
      <c r="A793" s="10" t="str">
        <f t="shared" si="23"/>
        <v>IIEE-SJ - 205001</v>
      </c>
      <c r="B793" s="12">
        <v>205001</v>
      </c>
      <c r="E793" s="12" t="s">
        <v>881</v>
      </c>
    </row>
    <row r="794" spans="1:5">
      <c r="A794" s="10" t="str">
        <f t="shared" si="23"/>
        <v>IIEE-SJ - 205002</v>
      </c>
      <c r="B794" s="12">
        <v>205002</v>
      </c>
      <c r="E794" s="12" t="s">
        <v>882</v>
      </c>
    </row>
    <row r="795" spans="1:5">
      <c r="A795" s="10" t="str">
        <f t="shared" si="23"/>
        <v>IIEE-SJ - 205003</v>
      </c>
      <c r="B795" s="12">
        <v>205003</v>
      </c>
      <c r="E795" s="12" t="s">
        <v>699</v>
      </c>
    </row>
    <row r="796" spans="1:5">
      <c r="A796" s="10" t="str">
        <f t="shared" si="23"/>
        <v>IIEE-SJ - 205004</v>
      </c>
      <c r="B796" s="12">
        <v>205004</v>
      </c>
      <c r="E796" s="12" t="s">
        <v>700</v>
      </c>
    </row>
    <row r="797" spans="1:5">
      <c r="A797" s="10" t="str">
        <f t="shared" si="23"/>
        <v>IIEE-SJ - 205005</v>
      </c>
      <c r="B797" s="12">
        <v>205005</v>
      </c>
      <c r="E797" s="12" t="s">
        <v>698</v>
      </c>
    </row>
    <row r="798" spans="1:5">
      <c r="A798" s="10"/>
    </row>
    <row r="799" spans="1:5">
      <c r="A799" s="10" t="str">
        <f>CONCATENATE("IIEE-SJ - ",B799)</f>
        <v>IIEE-SJ - 206</v>
      </c>
      <c r="B799" s="12">
        <v>206</v>
      </c>
      <c r="E799" s="12" t="s">
        <v>883</v>
      </c>
    </row>
    <row r="800" spans="1:5">
      <c r="A800" s="10" t="str">
        <f>CONCATENATE("IIEE-SJ - ",B800)</f>
        <v>IIEE-SJ - 206001</v>
      </c>
      <c r="B800" s="12">
        <v>206001</v>
      </c>
      <c r="E800" s="12" t="s">
        <v>884</v>
      </c>
    </row>
    <row r="801" spans="1:5">
      <c r="A801" s="10" t="str">
        <f>CONCATENATE("IIEE-SJ - ",B801)</f>
        <v>IIEE-SJ - 206002</v>
      </c>
      <c r="B801" s="12">
        <v>206002</v>
      </c>
      <c r="E801" s="12" t="s">
        <v>599</v>
      </c>
    </row>
    <row r="802" spans="1:5">
      <c r="A802" s="10" t="str">
        <f>CONCATENATE("IIEE-SJ - ",B802)</f>
        <v>IIEE-SJ - 206003</v>
      </c>
      <c r="B802" s="12">
        <v>206003</v>
      </c>
      <c r="E802" s="12" t="s">
        <v>692</v>
      </c>
    </row>
    <row r="803" spans="1:5">
      <c r="A803" s="10" t="str">
        <f>CONCATENATE("IIEE-SJ - ",B803)</f>
        <v>IIEE-SJ - 206004</v>
      </c>
      <c r="B803" s="12">
        <v>206004</v>
      </c>
      <c r="E803" s="12" t="s">
        <v>693</v>
      </c>
    </row>
    <row r="804" spans="1:5">
      <c r="A804" s="10"/>
    </row>
    <row r="805" spans="1:5">
      <c r="A805" s="10" t="str">
        <f>CONCATENATE("IIEE-SJ - ",B805)</f>
        <v>IIEE-SJ - 207</v>
      </c>
      <c r="B805" s="12">
        <v>207</v>
      </c>
      <c r="E805" s="12" t="s">
        <v>885</v>
      </c>
    </row>
    <row r="806" spans="1:5">
      <c r="A806" s="10" t="str">
        <f>CONCATENATE("IIEE-SJ - ",B806)</f>
        <v>IIEE-SJ - 207001</v>
      </c>
      <c r="B806" s="12">
        <v>207001</v>
      </c>
      <c r="E806" s="12" t="s">
        <v>600</v>
      </c>
    </row>
    <row r="807" spans="1:5">
      <c r="A807" s="10" t="str">
        <f>CONCATENATE("IIEE-SJ - ",B807)</f>
        <v>IIEE-SJ - 207002</v>
      </c>
      <c r="B807" s="12">
        <v>207002</v>
      </c>
      <c r="E807" s="12" t="s">
        <v>886</v>
      </c>
    </row>
    <row r="808" spans="1:5">
      <c r="A808" s="10" t="str">
        <f>CONCATENATE("IIEE-SJ - ",B808)</f>
        <v>IIEE-SJ - 207003</v>
      </c>
      <c r="B808" s="12">
        <v>207003</v>
      </c>
      <c r="E808" s="12" t="s">
        <v>694</v>
      </c>
    </row>
    <row r="809" spans="1:5">
      <c r="A809" s="10" t="str">
        <f>CONCATENATE("IIEE-SJ - ",B809)</f>
        <v>IIEE-SJ - 207004</v>
      </c>
      <c r="B809" s="12">
        <v>207004</v>
      </c>
      <c r="E809" s="12" t="s">
        <v>697</v>
      </c>
    </row>
    <row r="810" spans="1:5">
      <c r="A810" s="10"/>
    </row>
    <row r="811" spans="1:5">
      <c r="A811" s="10" t="str">
        <f>CONCATENATE("IIEE-SJ - ",B811)</f>
        <v>IIEE-SJ - 208</v>
      </c>
      <c r="B811" s="12">
        <v>208</v>
      </c>
      <c r="E811" s="12" t="s">
        <v>887</v>
      </c>
    </row>
    <row r="812" spans="1:5">
      <c r="A812" s="10" t="str">
        <f>CONCATENATE("IIEE-SJ - ",B812)</f>
        <v>IIEE-SJ - 208001</v>
      </c>
      <c r="B812" s="12">
        <v>208001</v>
      </c>
      <c r="E812" s="12" t="s">
        <v>601</v>
      </c>
    </row>
    <row r="813" spans="1:5">
      <c r="A813" s="10" t="str">
        <f>CONCATENATE("IIEE-SJ - ",B813)</f>
        <v>IIEE-SJ - 208001</v>
      </c>
      <c r="B813" s="12">
        <v>208001</v>
      </c>
      <c r="E813" s="12" t="s">
        <v>888</v>
      </c>
    </row>
    <row r="814" spans="1:5">
      <c r="A814" s="10"/>
    </row>
    <row r="815" spans="1:5">
      <c r="A815" s="10" t="str">
        <f t="shared" ref="A815:A823" si="24">CONCATENATE("IIEE-SJ - ",B815)</f>
        <v>IIEE-SJ - 209</v>
      </c>
      <c r="B815" s="12">
        <v>209</v>
      </c>
      <c r="E815" s="12" t="s">
        <v>889</v>
      </c>
    </row>
    <row r="816" spans="1:5">
      <c r="A816" s="10" t="str">
        <f t="shared" si="24"/>
        <v>IIEE-SJ - 209001</v>
      </c>
      <c r="B816" s="12">
        <v>209001</v>
      </c>
      <c r="E816" s="12" t="s">
        <v>602</v>
      </c>
    </row>
    <row r="817" spans="1:5">
      <c r="A817" s="10" t="str">
        <f t="shared" si="24"/>
        <v>IIEE-SJ - 209002</v>
      </c>
      <c r="B817" s="12">
        <v>209002</v>
      </c>
      <c r="E817" s="12" t="s">
        <v>603</v>
      </c>
    </row>
    <row r="818" spans="1:5">
      <c r="A818" s="10" t="str">
        <f t="shared" si="24"/>
        <v>IIEE-SJ - 209003</v>
      </c>
      <c r="B818" s="12">
        <v>209003</v>
      </c>
      <c r="E818" s="12" t="s">
        <v>604</v>
      </c>
    </row>
    <row r="819" spans="1:5">
      <c r="A819" s="10" t="str">
        <f t="shared" si="24"/>
        <v>IIEE-SJ - 209004</v>
      </c>
      <c r="B819" s="12">
        <v>209004</v>
      </c>
      <c r="E819" s="12" t="s">
        <v>605</v>
      </c>
    </row>
    <row r="820" spans="1:5">
      <c r="A820" s="10" t="str">
        <f t="shared" si="24"/>
        <v>IIEE-SJ - 209005</v>
      </c>
      <c r="B820" s="12">
        <v>209005</v>
      </c>
      <c r="E820" s="12" t="s">
        <v>706</v>
      </c>
    </row>
    <row r="821" spans="1:5">
      <c r="A821" s="10" t="str">
        <f t="shared" si="24"/>
        <v>IIEE-SJ - 209006</v>
      </c>
      <c r="B821" s="12">
        <v>209006</v>
      </c>
      <c r="E821" s="12" t="s">
        <v>707</v>
      </c>
    </row>
    <row r="822" spans="1:5">
      <c r="A822" s="10" t="str">
        <f t="shared" si="24"/>
        <v>IIEE-SJ - 209007</v>
      </c>
      <c r="B822" s="12">
        <v>209007</v>
      </c>
      <c r="E822" s="12" t="s">
        <v>708</v>
      </c>
    </row>
    <row r="823" spans="1:5">
      <c r="A823" s="10" t="str">
        <f t="shared" si="24"/>
        <v>IIEE-SJ - 209008</v>
      </c>
      <c r="B823" s="12">
        <v>209008</v>
      </c>
      <c r="E823" s="12" t="s">
        <v>709</v>
      </c>
    </row>
    <row r="824" spans="1:5">
      <c r="A824" s="10"/>
    </row>
    <row r="825" spans="1:5">
      <c r="A825" s="10" t="str">
        <f t="shared" ref="A825:A833" si="25">CONCATENATE("IIEE-SJ - ",B825)</f>
        <v>IIEE-SJ - 210</v>
      </c>
      <c r="B825" s="12">
        <v>210</v>
      </c>
      <c r="E825" s="12" t="s">
        <v>890</v>
      </c>
    </row>
    <row r="826" spans="1:5">
      <c r="A826" s="10" t="str">
        <f t="shared" si="25"/>
        <v>IIEE-SJ - 210001</v>
      </c>
      <c r="B826" s="12">
        <v>210001</v>
      </c>
      <c r="E826" s="12" t="s">
        <v>606</v>
      </c>
    </row>
    <row r="827" spans="1:5">
      <c r="A827" s="10" t="str">
        <f t="shared" si="25"/>
        <v>IIEE-SJ - 210002</v>
      </c>
      <c r="B827" s="12">
        <v>210002</v>
      </c>
      <c r="E827" s="12" t="s">
        <v>607</v>
      </c>
    </row>
    <row r="828" spans="1:5">
      <c r="A828" s="10" t="str">
        <f t="shared" si="25"/>
        <v>IIEE-SJ - 210003</v>
      </c>
      <c r="B828" s="12">
        <v>210003</v>
      </c>
      <c r="E828" s="12" t="s">
        <v>608</v>
      </c>
    </row>
    <row r="829" spans="1:5">
      <c r="A829" s="10" t="str">
        <f t="shared" si="25"/>
        <v>IIEE-SJ - 210004</v>
      </c>
      <c r="B829" s="12">
        <v>210004</v>
      </c>
      <c r="E829" s="12" t="s">
        <v>609</v>
      </c>
    </row>
    <row r="830" spans="1:5">
      <c r="A830" s="10" t="str">
        <f t="shared" si="25"/>
        <v>IIEE-SJ - 210005</v>
      </c>
      <c r="B830" s="12">
        <v>210005</v>
      </c>
      <c r="E830" s="12" t="s">
        <v>610</v>
      </c>
    </row>
    <row r="831" spans="1:5">
      <c r="A831" s="10" t="str">
        <f t="shared" si="25"/>
        <v>IIEE-SJ - 210006</v>
      </c>
      <c r="B831" s="12">
        <v>210006</v>
      </c>
      <c r="E831" s="12" t="s">
        <v>611</v>
      </c>
    </row>
    <row r="832" spans="1:5">
      <c r="A832" s="10" t="str">
        <f t="shared" si="25"/>
        <v>IIEE-SJ - 210007</v>
      </c>
      <c r="B832" s="12">
        <v>210007</v>
      </c>
      <c r="E832" s="12" t="s">
        <v>612</v>
      </c>
    </row>
    <row r="833" spans="1:5">
      <c r="A833" s="10" t="str">
        <f t="shared" si="25"/>
        <v>IIEE-SJ - 210008</v>
      </c>
      <c r="B833" s="12">
        <v>210008</v>
      </c>
      <c r="E833" s="12" t="s">
        <v>613</v>
      </c>
    </row>
    <row r="834" spans="1:5">
      <c r="A834" s="10"/>
    </row>
    <row r="835" spans="1:5">
      <c r="A835" s="10" t="str">
        <f t="shared" ref="A835:A844" si="26">CONCATENATE("IIEE-SJ - ",B835)</f>
        <v>IIEE-SJ - 211</v>
      </c>
      <c r="B835" s="12">
        <v>211</v>
      </c>
      <c r="E835" s="12" t="s">
        <v>891</v>
      </c>
    </row>
    <row r="836" spans="1:5">
      <c r="A836" s="10" t="str">
        <f t="shared" si="26"/>
        <v>IIEE-SJ - 211001</v>
      </c>
      <c r="B836" s="12">
        <v>211001</v>
      </c>
      <c r="E836" s="12" t="s">
        <v>614</v>
      </c>
    </row>
    <row r="837" spans="1:5">
      <c r="A837" s="10" t="str">
        <f t="shared" si="26"/>
        <v>IIEE-SJ - 211002</v>
      </c>
      <c r="B837" s="12">
        <v>211002</v>
      </c>
      <c r="E837" s="12" t="s">
        <v>615</v>
      </c>
    </row>
    <row r="838" spans="1:5">
      <c r="A838" s="10" t="str">
        <f t="shared" si="26"/>
        <v>IIEE-SJ - 211003</v>
      </c>
      <c r="B838" s="12">
        <v>211003</v>
      </c>
      <c r="E838" s="12" t="s">
        <v>616</v>
      </c>
    </row>
    <row r="839" spans="1:5">
      <c r="A839" s="10" t="str">
        <f t="shared" si="26"/>
        <v>IIEE-SJ - 211004</v>
      </c>
      <c r="B839" s="12">
        <v>211004</v>
      </c>
      <c r="E839" s="12" t="s">
        <v>617</v>
      </c>
    </row>
    <row r="840" spans="1:5">
      <c r="A840" s="10" t="str">
        <f t="shared" si="26"/>
        <v>IIEE-SJ - 211005</v>
      </c>
      <c r="B840" s="12">
        <v>211005</v>
      </c>
      <c r="E840" s="12" t="s">
        <v>618</v>
      </c>
    </row>
    <row r="841" spans="1:5">
      <c r="A841" s="10" t="str">
        <f t="shared" si="26"/>
        <v>IIEE-SJ - 211006</v>
      </c>
      <c r="B841" s="12">
        <v>211006</v>
      </c>
      <c r="E841" s="12" t="s">
        <v>722</v>
      </c>
    </row>
    <row r="842" spans="1:5">
      <c r="A842" s="10" t="str">
        <f t="shared" si="26"/>
        <v>IIEE-SJ - 211007</v>
      </c>
      <c r="B842" s="12">
        <v>211007</v>
      </c>
      <c r="E842" s="12" t="s">
        <v>723</v>
      </c>
    </row>
    <row r="843" spans="1:5">
      <c r="A843" s="10" t="str">
        <f t="shared" si="26"/>
        <v>IIEE-SJ - 211008</v>
      </c>
      <c r="B843" s="12">
        <v>211008</v>
      </c>
      <c r="E843" s="12" t="s">
        <v>892</v>
      </c>
    </row>
    <row r="844" spans="1:5">
      <c r="A844" s="10" t="str">
        <f t="shared" si="26"/>
        <v>IIEE-SJ - 211009</v>
      </c>
      <c r="B844" s="12">
        <v>211009</v>
      </c>
      <c r="E844" s="12" t="s">
        <v>893</v>
      </c>
    </row>
    <row r="845" spans="1:5">
      <c r="A845" s="10"/>
    </row>
    <row r="846" spans="1:5">
      <c r="A846" s="10" t="str">
        <f>CONCATENATE("IIEE-SJ - ",B846)</f>
        <v>IIEE-SJ - 212</v>
      </c>
      <c r="B846" s="12">
        <v>212</v>
      </c>
      <c r="E846" s="12" t="s">
        <v>894</v>
      </c>
    </row>
    <row r="847" spans="1:5">
      <c r="A847" s="10" t="str">
        <f>CONCATENATE("IIEE-SJ - ",B847)</f>
        <v>IIEE-SJ - 212001</v>
      </c>
      <c r="B847" s="12">
        <v>212001</v>
      </c>
      <c r="E847" s="12" t="s">
        <v>619</v>
      </c>
    </row>
    <row r="848" spans="1:5">
      <c r="A848" s="10" t="str">
        <f>CONCATENATE("IIEE-SJ - ",B848)</f>
        <v>IIEE-SJ - 212002</v>
      </c>
      <c r="B848" s="12">
        <v>212002</v>
      </c>
      <c r="E848" s="12" t="s">
        <v>620</v>
      </c>
    </row>
    <row r="849" spans="1:5">
      <c r="A849" s="10" t="str">
        <f>CONCATENATE("IIEE-SJ - ",B849)</f>
        <v>IIEE-SJ - 212003</v>
      </c>
      <c r="B849" s="12">
        <v>212003</v>
      </c>
      <c r="E849" s="12" t="s">
        <v>621</v>
      </c>
    </row>
    <row r="850" spans="1:5">
      <c r="A850" s="10" t="str">
        <f>CONCATENATE("IIEE-SJ - ",B850)</f>
        <v>IIEE-SJ - 212004</v>
      </c>
      <c r="B850" s="12">
        <v>212004</v>
      </c>
      <c r="E850" s="12" t="s">
        <v>622</v>
      </c>
    </row>
    <row r="851" spans="1:5">
      <c r="A851" s="10"/>
    </row>
    <row r="852" spans="1:5">
      <c r="A852" s="10" t="str">
        <f t="shared" ref="A852:A860" si="27">CONCATENATE("IIEE-SJ - ",B852)</f>
        <v>IIEE-SJ - 213</v>
      </c>
      <c r="B852" s="12">
        <v>213</v>
      </c>
      <c r="E852" s="12" t="s">
        <v>895</v>
      </c>
    </row>
    <row r="853" spans="1:5">
      <c r="A853" s="10" t="str">
        <f t="shared" si="27"/>
        <v>IIEE-SJ - 213001</v>
      </c>
      <c r="B853" s="12">
        <v>213001</v>
      </c>
      <c r="E853" s="12" t="s">
        <v>623</v>
      </c>
    </row>
    <row r="854" spans="1:5">
      <c r="A854" s="10" t="str">
        <f t="shared" si="27"/>
        <v>IIEE-SJ - 213002</v>
      </c>
      <c r="B854" s="12">
        <v>213002</v>
      </c>
      <c r="E854" s="12" t="s">
        <v>624</v>
      </c>
    </row>
    <row r="855" spans="1:5">
      <c r="A855" s="10" t="str">
        <f t="shared" si="27"/>
        <v>IIEE-SJ - 213003</v>
      </c>
      <c r="B855" s="12">
        <v>213003</v>
      </c>
      <c r="E855" s="12" t="s">
        <v>625</v>
      </c>
    </row>
    <row r="856" spans="1:5">
      <c r="A856" s="10" t="str">
        <f t="shared" si="27"/>
        <v>IIEE-SJ - 213004</v>
      </c>
      <c r="B856" s="12">
        <v>213004</v>
      </c>
      <c r="E856" s="12" t="s">
        <v>626</v>
      </c>
    </row>
    <row r="857" spans="1:5">
      <c r="A857" s="10" t="str">
        <f t="shared" si="27"/>
        <v>IIEE-SJ - 213005</v>
      </c>
      <c r="B857" s="12">
        <v>213005</v>
      </c>
      <c r="E857" s="12" t="s">
        <v>627</v>
      </c>
    </row>
    <row r="858" spans="1:5">
      <c r="A858" s="10" t="str">
        <f t="shared" si="27"/>
        <v>IIEE-SJ - 213006</v>
      </c>
      <c r="B858" s="12">
        <v>213006</v>
      </c>
      <c r="E858" s="12" t="s">
        <v>628</v>
      </c>
    </row>
    <row r="859" spans="1:5">
      <c r="A859" s="10" t="str">
        <f t="shared" si="27"/>
        <v>IIEE-SJ - 213007</v>
      </c>
      <c r="B859" s="12">
        <v>213007</v>
      </c>
      <c r="E859" s="12" t="s">
        <v>629</v>
      </c>
    </row>
    <row r="860" spans="1:5">
      <c r="A860" s="10" t="str">
        <f t="shared" si="27"/>
        <v>IIEE-SJ - 213008</v>
      </c>
      <c r="B860" s="12">
        <v>213008</v>
      </c>
      <c r="E860" s="12" t="s">
        <v>630</v>
      </c>
    </row>
    <row r="861" spans="1:5">
      <c r="A861" s="10"/>
    </row>
    <row r="862" spans="1:5">
      <c r="A862" s="10" t="str">
        <f t="shared" ref="A862:A868" si="28">CONCATENATE("IIEE-SJ - ",B862)</f>
        <v>IIEE-SJ - 214</v>
      </c>
      <c r="B862" s="12">
        <v>214</v>
      </c>
      <c r="E862" s="12" t="s">
        <v>896</v>
      </c>
    </row>
    <row r="863" spans="1:5">
      <c r="A863" s="10" t="str">
        <f t="shared" si="28"/>
        <v>IIEE-SJ - 214001</v>
      </c>
      <c r="B863" s="12">
        <v>214001</v>
      </c>
      <c r="E863" s="12" t="s">
        <v>631</v>
      </c>
    </row>
    <row r="864" spans="1:5">
      <c r="A864" s="10" t="str">
        <f t="shared" si="28"/>
        <v>IIEE-SJ - 214002</v>
      </c>
      <c r="B864" s="12">
        <v>214002</v>
      </c>
      <c r="E864" s="12" t="s">
        <v>632</v>
      </c>
    </row>
    <row r="865" spans="1:5">
      <c r="A865" s="10" t="str">
        <f t="shared" si="28"/>
        <v>IIEE-SJ - 214003</v>
      </c>
      <c r="B865" s="12">
        <v>214003</v>
      </c>
      <c r="E865" s="12" t="s">
        <v>633</v>
      </c>
    </row>
    <row r="866" spans="1:5">
      <c r="A866" s="10" t="str">
        <f t="shared" si="28"/>
        <v>IIEE-SJ - 214004</v>
      </c>
      <c r="B866" s="12">
        <v>214004</v>
      </c>
      <c r="E866" s="12" t="s">
        <v>634</v>
      </c>
    </row>
    <row r="867" spans="1:5">
      <c r="A867" s="10" t="str">
        <f t="shared" si="28"/>
        <v>IIEE-SJ - 214005</v>
      </c>
      <c r="B867" s="12">
        <v>214005</v>
      </c>
      <c r="E867" s="12" t="s">
        <v>635</v>
      </c>
    </row>
    <row r="868" spans="1:5">
      <c r="A868" s="10" t="str">
        <f t="shared" si="28"/>
        <v>IIEE-SJ - 214006</v>
      </c>
      <c r="B868" s="12">
        <v>214006</v>
      </c>
      <c r="E868" s="12" t="s">
        <v>636</v>
      </c>
    </row>
    <row r="869" spans="1:5">
      <c r="A869" s="10"/>
    </row>
    <row r="870" spans="1:5">
      <c r="A870" s="10" t="str">
        <f t="shared" ref="A870:A876" si="29">CONCATENATE("IIEE-SJ - ",B870)</f>
        <v>IIEE-SJ - 215</v>
      </c>
      <c r="B870" s="12">
        <v>215</v>
      </c>
      <c r="E870" s="12" t="s">
        <v>897</v>
      </c>
    </row>
    <row r="871" spans="1:5">
      <c r="A871" s="10" t="str">
        <f t="shared" si="29"/>
        <v>IIEE-SJ - 215001</v>
      </c>
      <c r="B871" s="12">
        <v>215001</v>
      </c>
      <c r="E871" s="12" t="s">
        <v>637</v>
      </c>
    </row>
    <row r="872" spans="1:5">
      <c r="A872" s="10" t="str">
        <f t="shared" si="29"/>
        <v>IIEE-SJ - 215002</v>
      </c>
      <c r="B872" s="12">
        <v>215002</v>
      </c>
      <c r="E872" s="12" t="s">
        <v>638</v>
      </c>
    </row>
    <row r="873" spans="1:5">
      <c r="A873" s="10" t="str">
        <f t="shared" si="29"/>
        <v>IIEE-SJ - 215003</v>
      </c>
      <c r="B873" s="12">
        <v>215003</v>
      </c>
      <c r="E873" s="12" t="s">
        <v>639</v>
      </c>
    </row>
    <row r="874" spans="1:5">
      <c r="A874" s="10" t="str">
        <f t="shared" si="29"/>
        <v>IIEE-SJ - 215004</v>
      </c>
      <c r="B874" s="12">
        <v>215004</v>
      </c>
      <c r="E874" s="12" t="s">
        <v>640</v>
      </c>
    </row>
    <row r="875" spans="1:5">
      <c r="A875" s="10" t="str">
        <f t="shared" si="29"/>
        <v>IIEE-SJ - 215005</v>
      </c>
      <c r="B875" s="12">
        <v>215005</v>
      </c>
      <c r="E875" s="12" t="s">
        <v>641</v>
      </c>
    </row>
    <row r="876" spans="1:5">
      <c r="A876" s="10" t="str">
        <f t="shared" si="29"/>
        <v>IIEE-SJ - 215006</v>
      </c>
      <c r="B876" s="12">
        <v>215006</v>
      </c>
      <c r="E876" s="12" t="s">
        <v>642</v>
      </c>
    </row>
    <row r="877" spans="1:5">
      <c r="A877" s="10"/>
    </row>
    <row r="878" spans="1:5">
      <c r="A878" s="10" t="str">
        <f t="shared" ref="A878:A883" si="30">CONCATENATE("IIEE-SJ - ",B878)</f>
        <v>IIEE-SJ - 216</v>
      </c>
      <c r="B878" s="12">
        <v>216</v>
      </c>
      <c r="E878" s="12" t="s">
        <v>898</v>
      </c>
    </row>
    <row r="879" spans="1:5">
      <c r="A879" s="10" t="str">
        <f t="shared" si="30"/>
        <v>IIEE-SJ - 216001</v>
      </c>
      <c r="B879" s="12">
        <v>216001</v>
      </c>
      <c r="E879" s="12" t="s">
        <v>643</v>
      </c>
    </row>
    <row r="880" spans="1:5">
      <c r="A880" s="10" t="str">
        <f t="shared" si="30"/>
        <v>IIEE-SJ - 216002</v>
      </c>
      <c r="B880" s="12">
        <v>216002</v>
      </c>
      <c r="E880" s="12" t="s">
        <v>644</v>
      </c>
    </row>
    <row r="881" spans="1:5">
      <c r="A881" s="10" t="str">
        <f t="shared" si="30"/>
        <v>IIEE-SJ - 216003</v>
      </c>
      <c r="B881" s="12">
        <v>216003</v>
      </c>
      <c r="E881" s="12" t="s">
        <v>645</v>
      </c>
    </row>
    <row r="882" spans="1:5">
      <c r="A882" s="10" t="str">
        <f t="shared" si="30"/>
        <v>IIEE-SJ - 216004</v>
      </c>
      <c r="B882" s="12">
        <v>216004</v>
      </c>
      <c r="E882" s="12" t="s">
        <v>646</v>
      </c>
    </row>
    <row r="883" spans="1:5">
      <c r="A883" s="10" t="str">
        <f t="shared" si="30"/>
        <v>IIEE-SJ - 216005</v>
      </c>
      <c r="B883" s="12">
        <v>216005</v>
      </c>
      <c r="E883" s="12" t="s">
        <v>647</v>
      </c>
    </row>
    <row r="884" spans="1:5">
      <c r="A884" s="10"/>
    </row>
    <row r="885" spans="1:5">
      <c r="A885" s="10" t="str">
        <f>CONCATENATE("IIEE-SJ - ",B885)</f>
        <v>IIEE-SJ - 217</v>
      </c>
      <c r="B885" s="12">
        <v>217</v>
      </c>
      <c r="E885" s="12" t="s">
        <v>899</v>
      </c>
    </row>
    <row r="886" spans="1:5">
      <c r="A886" s="10" t="str">
        <f>CONCATENATE("IIEE-SJ - ",B886)</f>
        <v>IIEE-SJ - 217001</v>
      </c>
      <c r="B886" s="12">
        <v>217001</v>
      </c>
      <c r="E886" s="12" t="s">
        <v>648</v>
      </c>
    </row>
    <row r="887" spans="1:5">
      <c r="A887" s="10" t="str">
        <f>CONCATENATE("IIEE-SJ - ",B887)</f>
        <v>IIEE-SJ - 217002</v>
      </c>
      <c r="B887" s="12">
        <v>217002</v>
      </c>
      <c r="E887" s="12" t="s">
        <v>649</v>
      </c>
    </row>
    <row r="888" spans="1:5">
      <c r="A888" s="10"/>
    </row>
    <row r="889" spans="1:5">
      <c r="A889" s="10" t="str">
        <f>CONCATENATE("IIEE-SJ - ",B889)</f>
        <v>IIEE-SJ - 218</v>
      </c>
      <c r="B889" s="12">
        <v>218</v>
      </c>
      <c r="E889" s="12" t="s">
        <v>847</v>
      </c>
    </row>
    <row r="890" spans="1:5">
      <c r="A890" s="10" t="str">
        <f>CONCATENATE("IIEE-SJ - ",B890)</f>
        <v>IIEE-SJ - 218001</v>
      </c>
      <c r="B890" s="12">
        <v>218001</v>
      </c>
      <c r="E890" s="12" t="s">
        <v>650</v>
      </c>
    </row>
    <row r="891" spans="1:5">
      <c r="A891" s="10" t="str">
        <f>CONCATENATE("IIEE-SJ - ",B891)</f>
        <v>IIEE-SJ - 218002</v>
      </c>
      <c r="B891" s="12">
        <v>218002</v>
      </c>
      <c r="E891" s="12" t="s">
        <v>651</v>
      </c>
    </row>
    <row r="892" spans="1:5">
      <c r="A892" s="10" t="str">
        <f>CONCATENATE("IIEE-SJ - ",B892)</f>
        <v>IIEE-SJ - 218003</v>
      </c>
      <c r="B892" s="12">
        <v>218003</v>
      </c>
      <c r="E892" s="12" t="s">
        <v>652</v>
      </c>
    </row>
    <row r="893" spans="1:5">
      <c r="A893" s="10"/>
    </row>
    <row r="894" spans="1:5">
      <c r="A894" s="10" t="str">
        <f t="shared" ref="A894:A899" si="31">CONCATENATE("IIEE-SJ - ",B894)</f>
        <v>IIEE-SJ - 219</v>
      </c>
      <c r="B894" s="12">
        <v>219</v>
      </c>
      <c r="E894" s="12" t="s">
        <v>900</v>
      </c>
    </row>
    <row r="895" spans="1:5">
      <c r="A895" s="10" t="str">
        <f t="shared" si="31"/>
        <v>IIEE-SJ - 219001</v>
      </c>
      <c r="B895" s="12">
        <v>219001</v>
      </c>
      <c r="E895" s="12" t="s">
        <v>901</v>
      </c>
    </row>
    <row r="896" spans="1:5">
      <c r="A896" s="10" t="str">
        <f t="shared" si="31"/>
        <v>IIEE-SJ - 219002</v>
      </c>
      <c r="B896" s="12">
        <v>219002</v>
      </c>
      <c r="E896" s="12" t="s">
        <v>902</v>
      </c>
    </row>
    <row r="897" spans="1:5">
      <c r="A897" s="10" t="str">
        <f t="shared" si="31"/>
        <v>IIEE-SJ - 219003</v>
      </c>
      <c r="B897" s="12">
        <v>219003</v>
      </c>
      <c r="E897" s="12" t="s">
        <v>903</v>
      </c>
    </row>
    <row r="898" spans="1:5">
      <c r="A898" s="10" t="str">
        <f t="shared" si="31"/>
        <v>IIEE-SJ - 219004</v>
      </c>
      <c r="B898" s="12">
        <v>219004</v>
      </c>
      <c r="E898" s="12" t="s">
        <v>904</v>
      </c>
    </row>
    <row r="899" spans="1:5">
      <c r="A899" s="10" t="str">
        <f t="shared" si="31"/>
        <v>IIEE-SJ - 219005</v>
      </c>
      <c r="B899" s="12">
        <v>219005</v>
      </c>
      <c r="E899" s="12" t="s">
        <v>905</v>
      </c>
    </row>
    <row r="900" spans="1:5">
      <c r="A900" s="10"/>
    </row>
    <row r="901" spans="1:5">
      <c r="A901" s="10" t="str">
        <f t="shared" ref="A901:A907" si="32">CONCATENATE("IIEE-SJ - ",B901)</f>
        <v>IIEE-SJ - 220</v>
      </c>
      <c r="B901" s="12">
        <v>220</v>
      </c>
      <c r="E901" s="12" t="s">
        <v>906</v>
      </c>
    </row>
    <row r="902" spans="1:5">
      <c r="A902" s="10" t="str">
        <f t="shared" si="32"/>
        <v>IIEE-SJ - 220001</v>
      </c>
      <c r="B902" s="12">
        <v>220001</v>
      </c>
      <c r="E902" s="12" t="s">
        <v>653</v>
      </c>
    </row>
    <row r="903" spans="1:5">
      <c r="A903" s="10" t="str">
        <f t="shared" si="32"/>
        <v>IIEE-SJ - 220002</v>
      </c>
      <c r="B903" s="12">
        <v>220002</v>
      </c>
      <c r="E903" s="12" t="s">
        <v>654</v>
      </c>
    </row>
    <row r="904" spans="1:5">
      <c r="A904" s="10" t="str">
        <f t="shared" si="32"/>
        <v>IIEE-SJ - 220003</v>
      </c>
      <c r="B904" s="12">
        <v>220003</v>
      </c>
      <c r="E904" s="12" t="s">
        <v>655</v>
      </c>
    </row>
    <row r="905" spans="1:5">
      <c r="A905" s="10" t="str">
        <f t="shared" si="32"/>
        <v>IIEE-SJ - 220004</v>
      </c>
      <c r="B905" s="12">
        <v>220004</v>
      </c>
      <c r="E905" s="12" t="s">
        <v>656</v>
      </c>
    </row>
    <row r="906" spans="1:5">
      <c r="A906" s="10" t="str">
        <f t="shared" si="32"/>
        <v>IIEE-SJ - 220005</v>
      </c>
      <c r="B906" s="12">
        <v>220005</v>
      </c>
      <c r="E906" s="12" t="s">
        <v>657</v>
      </c>
    </row>
    <row r="907" spans="1:5">
      <c r="A907" s="10" t="str">
        <f t="shared" si="32"/>
        <v>IIEE-SJ - 220006</v>
      </c>
      <c r="B907" s="12">
        <v>220006</v>
      </c>
      <c r="E907" s="12" t="s">
        <v>658</v>
      </c>
    </row>
    <row r="908" spans="1:5">
      <c r="A908" s="10"/>
    </row>
    <row r="909" spans="1:5">
      <c r="A909" s="10" t="str">
        <f t="shared" ref="A909:A915" si="33">CONCATENATE("IIEE-SJ - ",B909)</f>
        <v>IIEE-SJ - 221</v>
      </c>
      <c r="B909" s="12">
        <v>221</v>
      </c>
      <c r="E909" s="12" t="s">
        <v>907</v>
      </c>
    </row>
    <row r="910" spans="1:5">
      <c r="A910" s="10" t="str">
        <f t="shared" si="33"/>
        <v>IIEE-SJ - 221001</v>
      </c>
      <c r="B910" s="12">
        <v>221001</v>
      </c>
      <c r="E910" s="12" t="s">
        <v>659</v>
      </c>
    </row>
    <row r="911" spans="1:5">
      <c r="A911" s="10" t="str">
        <f t="shared" si="33"/>
        <v>IIEE-SJ - 221002</v>
      </c>
      <c r="B911" s="12">
        <v>221002</v>
      </c>
      <c r="E911" s="12" t="s">
        <v>660</v>
      </c>
    </row>
    <row r="912" spans="1:5">
      <c r="A912" s="10" t="str">
        <f t="shared" si="33"/>
        <v>IIEE-SJ - 221003</v>
      </c>
      <c r="B912" s="12">
        <v>221003</v>
      </c>
      <c r="E912" s="12" t="s">
        <v>661</v>
      </c>
    </row>
    <row r="913" spans="1:5">
      <c r="A913" s="10" t="str">
        <f t="shared" si="33"/>
        <v>IIEE-SJ - 221004</v>
      </c>
      <c r="B913" s="12">
        <v>221004</v>
      </c>
      <c r="E913" s="12" t="s">
        <v>662</v>
      </c>
    </row>
    <row r="914" spans="1:5">
      <c r="A914" s="10" t="str">
        <f t="shared" si="33"/>
        <v>IIEE-SJ - 221005</v>
      </c>
      <c r="B914" s="12">
        <v>221005</v>
      </c>
      <c r="E914" s="12" t="s">
        <v>663</v>
      </c>
    </row>
    <row r="915" spans="1:5">
      <c r="A915" s="10" t="str">
        <f t="shared" si="33"/>
        <v>IIEE-SJ - 221006</v>
      </c>
      <c r="B915" s="12">
        <v>221006</v>
      </c>
      <c r="E915" s="12" t="s">
        <v>664</v>
      </c>
    </row>
    <row r="916" spans="1:5">
      <c r="A916" s="10"/>
    </row>
    <row r="917" spans="1:5">
      <c r="A917" s="10" t="str">
        <f t="shared" ref="A917:A933" si="34">CONCATENATE("IIEE-SJ - ",B917)</f>
        <v>IIEE-SJ - 222</v>
      </c>
      <c r="B917" s="12">
        <v>222</v>
      </c>
      <c r="E917" s="12" t="s">
        <v>908</v>
      </c>
    </row>
    <row r="918" spans="1:5">
      <c r="A918" s="10" t="str">
        <f t="shared" si="34"/>
        <v>IIEE-SJ - 222001</v>
      </c>
      <c r="B918" s="12">
        <v>222001</v>
      </c>
      <c r="E918" s="12" t="s">
        <v>665</v>
      </c>
    </row>
    <row r="919" spans="1:5">
      <c r="A919" s="10" t="str">
        <f t="shared" si="34"/>
        <v>IIEE-SJ - 222002</v>
      </c>
      <c r="B919" s="12">
        <v>222002</v>
      </c>
      <c r="E919" s="12" t="s">
        <v>666</v>
      </c>
    </row>
    <row r="920" spans="1:5">
      <c r="A920" s="10" t="str">
        <f t="shared" si="34"/>
        <v>IIEE-SJ - 222003</v>
      </c>
      <c r="B920" s="12">
        <v>222003</v>
      </c>
      <c r="E920" s="12" t="s">
        <v>667</v>
      </c>
    </row>
    <row r="921" spans="1:5">
      <c r="A921" s="10" t="str">
        <f t="shared" si="34"/>
        <v>IIEE-SJ - 222004</v>
      </c>
      <c r="B921" s="12">
        <v>222004</v>
      </c>
      <c r="E921" s="12" t="s">
        <v>668</v>
      </c>
    </row>
    <row r="922" spans="1:5">
      <c r="A922" s="10" t="str">
        <f t="shared" si="34"/>
        <v>IIEE-SJ - 222005</v>
      </c>
      <c r="B922" s="12">
        <v>222005</v>
      </c>
      <c r="E922" s="12" t="s">
        <v>669</v>
      </c>
    </row>
    <row r="923" spans="1:5">
      <c r="A923" s="10" t="str">
        <f t="shared" si="34"/>
        <v>IIEE-SJ - 222006</v>
      </c>
      <c r="B923" s="12">
        <v>222006</v>
      </c>
      <c r="E923" s="12" t="s">
        <v>670</v>
      </c>
    </row>
    <row r="924" spans="1:5">
      <c r="A924" s="10" t="str">
        <f t="shared" si="34"/>
        <v>IIEE-SJ - 222007</v>
      </c>
      <c r="B924" s="12">
        <v>222007</v>
      </c>
      <c r="E924" s="12" t="s">
        <v>671</v>
      </c>
    </row>
    <row r="925" spans="1:5">
      <c r="A925" s="10" t="str">
        <f t="shared" si="34"/>
        <v>IIEE-SJ - 222008</v>
      </c>
      <c r="B925" s="12">
        <v>222008</v>
      </c>
      <c r="E925" s="12" t="s">
        <v>672</v>
      </c>
    </row>
    <row r="926" spans="1:5">
      <c r="A926" s="10" t="str">
        <f t="shared" si="34"/>
        <v>IIEE-SJ - 222009</v>
      </c>
      <c r="B926" s="12">
        <v>222009</v>
      </c>
      <c r="E926" s="12" t="s">
        <v>673</v>
      </c>
    </row>
    <row r="927" spans="1:5">
      <c r="A927" s="10" t="str">
        <f t="shared" si="34"/>
        <v>IIEE-SJ - 222010</v>
      </c>
      <c r="B927" s="12">
        <v>222010</v>
      </c>
      <c r="E927" s="12" t="s">
        <v>674</v>
      </c>
    </row>
    <row r="928" spans="1:5">
      <c r="A928" s="10" t="str">
        <f t="shared" si="34"/>
        <v>IIEE-SJ - 222011</v>
      </c>
      <c r="B928" s="12">
        <v>222011</v>
      </c>
      <c r="E928" s="12" t="s">
        <v>675</v>
      </c>
    </row>
    <row r="929" spans="1:5">
      <c r="A929" s="10" t="str">
        <f t="shared" si="34"/>
        <v>IIEE-SJ - 222012</v>
      </c>
      <c r="B929" s="12">
        <v>222012</v>
      </c>
      <c r="E929" s="12" t="s">
        <v>676</v>
      </c>
    </row>
    <row r="930" spans="1:5">
      <c r="A930" s="10" t="str">
        <f t="shared" si="34"/>
        <v>IIEE-SJ - 222013</v>
      </c>
      <c r="B930" s="12">
        <v>222013</v>
      </c>
      <c r="E930" s="12" t="s">
        <v>677</v>
      </c>
    </row>
    <row r="931" spans="1:5">
      <c r="A931" s="10" t="str">
        <f t="shared" si="34"/>
        <v>IIEE-SJ - 222014</v>
      </c>
      <c r="B931" s="12">
        <v>222014</v>
      </c>
      <c r="E931" s="12" t="s">
        <v>678</v>
      </c>
    </row>
    <row r="932" spans="1:5">
      <c r="A932" s="10" t="str">
        <f t="shared" si="34"/>
        <v>IIEE-SJ - 222015</v>
      </c>
      <c r="B932" s="12">
        <v>222015</v>
      </c>
      <c r="E932" s="12" t="s">
        <v>679</v>
      </c>
    </row>
    <row r="933" spans="1:5">
      <c r="A933" s="10" t="str">
        <f t="shared" si="34"/>
        <v>IIEE-SJ - 222016</v>
      </c>
      <c r="B933" s="12">
        <v>222016</v>
      </c>
      <c r="E933" s="12" t="s">
        <v>680</v>
      </c>
    </row>
    <row r="934" spans="1:5">
      <c r="A934" s="10"/>
    </row>
    <row r="935" spans="1:5">
      <c r="A935" s="10" t="str">
        <f t="shared" ref="A935:A945" si="35">CONCATENATE("IIEE-SJ - ",B935)</f>
        <v>IIEE-SJ - 223</v>
      </c>
      <c r="B935" s="12">
        <v>223</v>
      </c>
      <c r="E935" s="12" t="s">
        <v>909</v>
      </c>
    </row>
    <row r="936" spans="1:5">
      <c r="A936" s="10" t="str">
        <f t="shared" si="35"/>
        <v>IIEE-SJ - 223001</v>
      </c>
      <c r="B936" s="12">
        <v>223001</v>
      </c>
      <c r="E936" s="12" t="s">
        <v>681</v>
      </c>
    </row>
    <row r="937" spans="1:5">
      <c r="A937" s="10" t="str">
        <f t="shared" si="35"/>
        <v>IIEE-SJ - 223002</v>
      </c>
      <c r="B937" s="12">
        <v>223002</v>
      </c>
      <c r="E937" s="12" t="s">
        <v>682</v>
      </c>
    </row>
    <row r="938" spans="1:5">
      <c r="A938" s="10" t="str">
        <f t="shared" si="35"/>
        <v>IIEE-SJ - 223003</v>
      </c>
      <c r="B938" s="12">
        <v>223003</v>
      </c>
      <c r="E938" s="12" t="s">
        <v>683</v>
      </c>
    </row>
    <row r="939" spans="1:5">
      <c r="A939" s="10" t="str">
        <f t="shared" si="35"/>
        <v>IIEE-SJ - 223004</v>
      </c>
      <c r="B939" s="12">
        <v>223004</v>
      </c>
      <c r="E939" s="12" t="s">
        <v>684</v>
      </c>
    </row>
    <row r="940" spans="1:5">
      <c r="A940" s="10" t="str">
        <f t="shared" si="35"/>
        <v>IIEE-SJ - 223005</v>
      </c>
      <c r="B940" s="12">
        <v>223005</v>
      </c>
      <c r="E940" s="12" t="s">
        <v>685</v>
      </c>
    </row>
    <row r="941" spans="1:5">
      <c r="A941" s="10" t="str">
        <f t="shared" si="35"/>
        <v>IIEE-SJ - 223006</v>
      </c>
      <c r="B941" s="12">
        <v>223006</v>
      </c>
      <c r="E941" s="12" t="s">
        <v>686</v>
      </c>
    </row>
    <row r="942" spans="1:5">
      <c r="A942" s="10" t="str">
        <f t="shared" si="35"/>
        <v>IIEE-SJ - 223007</v>
      </c>
      <c r="B942" s="12">
        <v>223007</v>
      </c>
      <c r="E942" s="12" t="s">
        <v>687</v>
      </c>
    </row>
    <row r="943" spans="1:5">
      <c r="A943" s="10" t="str">
        <f t="shared" si="35"/>
        <v>IIEE-SJ - 223008</v>
      </c>
      <c r="B943" s="12">
        <v>223008</v>
      </c>
      <c r="E943" s="12" t="s">
        <v>688</v>
      </c>
    </row>
    <row r="944" spans="1:5">
      <c r="A944" s="10" t="str">
        <f t="shared" si="35"/>
        <v>IIEE-SJ - 223009</v>
      </c>
      <c r="B944" s="12">
        <v>223009</v>
      </c>
      <c r="E944" s="12" t="s">
        <v>689</v>
      </c>
    </row>
    <row r="945" spans="1:5">
      <c r="A945" s="10" t="str">
        <f t="shared" si="35"/>
        <v>IIEE-SJ - 223010</v>
      </c>
      <c r="B945" s="12">
        <v>223010</v>
      </c>
      <c r="E945" s="12" t="s">
        <v>690</v>
      </c>
    </row>
    <row r="946" spans="1:5">
      <c r="A946" s="10"/>
    </row>
    <row r="947" spans="1:5">
      <c r="A947" s="10" t="str">
        <f>CONCATENATE("IIEE-SJ - ",B947)</f>
        <v>IIEE-SJ - 224</v>
      </c>
      <c r="B947" s="12">
        <v>224</v>
      </c>
      <c r="E947" s="12" t="s">
        <v>311</v>
      </c>
    </row>
    <row r="948" spans="1:5">
      <c r="A948" s="10" t="str">
        <f>CONCATENATE("IIEE-SJ - ",B948)</f>
        <v>IIEE-SJ - 224001</v>
      </c>
      <c r="B948" s="12">
        <v>224001</v>
      </c>
      <c r="E948" s="12" t="s">
        <v>695</v>
      </c>
    </row>
    <row r="949" spans="1:5">
      <c r="A949" s="10" t="str">
        <f>CONCATENATE("IIEE-SJ - ",B949)</f>
        <v>IIEE-SJ - 224002</v>
      </c>
      <c r="B949" s="12">
        <v>224002</v>
      </c>
      <c r="E949" s="12" t="s">
        <v>696</v>
      </c>
    </row>
    <row r="950" spans="1:5">
      <c r="A950" s="10"/>
    </row>
    <row r="951" spans="1:5">
      <c r="A951" s="10" t="str">
        <f>CONCATENATE("IIEE-SJ - ",B951)</f>
        <v>IIEE-SJ - 225</v>
      </c>
      <c r="B951" s="12">
        <v>225</v>
      </c>
      <c r="E951" s="12" t="s">
        <v>910</v>
      </c>
    </row>
    <row r="952" spans="1:5">
      <c r="A952" s="10" t="str">
        <f>CONCATENATE("IIEE-SJ - ",B952)</f>
        <v>IIEE-SJ - 225001</v>
      </c>
      <c r="B952" s="12">
        <v>225001</v>
      </c>
      <c r="E952" s="12" t="s">
        <v>717</v>
      </c>
    </row>
    <row r="953" spans="1:5">
      <c r="A953" s="10" t="str">
        <f>CONCATENATE("IIEE-SJ - ",B953)</f>
        <v>IIEE-SJ - 225002</v>
      </c>
      <c r="B953" s="12">
        <v>225002</v>
      </c>
      <c r="E953" s="12" t="s">
        <v>718</v>
      </c>
    </row>
    <row r="954" spans="1:5">
      <c r="A954" s="10"/>
    </row>
    <row r="955" spans="1:5">
      <c r="A955" s="10" t="str">
        <f t="shared" ref="A955:A960" si="36">CONCATENATE("IIEE-SJ - ",B955)</f>
        <v>IIEE-SJ - 226</v>
      </c>
      <c r="B955" s="12">
        <v>226</v>
      </c>
      <c r="E955" s="12" t="s">
        <v>911</v>
      </c>
    </row>
    <row r="956" spans="1:5">
      <c r="A956" s="10" t="str">
        <f t="shared" si="36"/>
        <v>IIEE-SJ - 226001</v>
      </c>
      <c r="B956" s="12">
        <v>226001</v>
      </c>
      <c r="E956" s="12" t="s">
        <v>703</v>
      </c>
    </row>
    <row r="957" spans="1:5">
      <c r="A957" s="10" t="str">
        <f t="shared" si="36"/>
        <v>IIEE-SJ - 226002</v>
      </c>
      <c r="B957" s="12">
        <v>226002</v>
      </c>
      <c r="E957" s="12" t="s">
        <v>704</v>
      </c>
    </row>
    <row r="958" spans="1:5">
      <c r="A958" s="10" t="str">
        <f t="shared" si="36"/>
        <v>IIEE-SJ - 226003</v>
      </c>
      <c r="B958" s="12">
        <v>226003</v>
      </c>
      <c r="E958" s="12" t="s">
        <v>705</v>
      </c>
    </row>
    <row r="959" spans="1:5">
      <c r="A959" s="10" t="str">
        <f t="shared" si="36"/>
        <v>IIEE-SJ - 226004</v>
      </c>
      <c r="B959" s="12">
        <v>226004</v>
      </c>
      <c r="E959" s="12" t="s">
        <v>719</v>
      </c>
    </row>
    <row r="960" spans="1:5">
      <c r="A960" s="10" t="str">
        <f t="shared" si="36"/>
        <v>IIEE-SJ - 226005</v>
      </c>
      <c r="B960" s="12">
        <v>226005</v>
      </c>
      <c r="E960" s="12" t="s">
        <v>720</v>
      </c>
    </row>
    <row r="961" spans="1:5">
      <c r="A961" s="10"/>
    </row>
    <row r="962" spans="1:5">
      <c r="A962" s="10" t="str">
        <f t="shared" ref="A962:A969" si="37">CONCATENATE("IIEE-SJ - ",B962)</f>
        <v>IIEE-SJ - 227</v>
      </c>
      <c r="B962" s="12">
        <v>227</v>
      </c>
      <c r="E962" s="12" t="s">
        <v>912</v>
      </c>
    </row>
    <row r="963" spans="1:5">
      <c r="A963" s="10" t="str">
        <f t="shared" si="37"/>
        <v>IIEE-SJ - 227001</v>
      </c>
      <c r="B963" s="12">
        <v>227001</v>
      </c>
      <c r="E963" s="12" t="s">
        <v>711</v>
      </c>
    </row>
    <row r="964" spans="1:5">
      <c r="A964" s="10" t="str">
        <f t="shared" si="37"/>
        <v>IIEE-SJ - 227002</v>
      </c>
      <c r="B964" s="12">
        <v>227002</v>
      </c>
      <c r="E964" s="12" t="s">
        <v>712</v>
      </c>
    </row>
    <row r="965" spans="1:5">
      <c r="A965" s="10" t="str">
        <f t="shared" si="37"/>
        <v>IIEE-SJ - 227003</v>
      </c>
      <c r="B965" s="12">
        <v>227003</v>
      </c>
      <c r="E965" s="12" t="s">
        <v>713</v>
      </c>
    </row>
    <row r="966" spans="1:5">
      <c r="A966" s="10" t="str">
        <f t="shared" si="37"/>
        <v>IIEE-SJ - 227004</v>
      </c>
      <c r="B966" s="12">
        <v>227004</v>
      </c>
      <c r="E966" s="12" t="s">
        <v>714</v>
      </c>
    </row>
    <row r="967" spans="1:5">
      <c r="A967" s="10" t="str">
        <f t="shared" si="37"/>
        <v>IIEE-SJ - 227005</v>
      </c>
      <c r="B967" s="12">
        <v>227005</v>
      </c>
      <c r="E967" s="12" t="s">
        <v>715</v>
      </c>
    </row>
    <row r="968" spans="1:5">
      <c r="A968" s="10" t="str">
        <f t="shared" si="37"/>
        <v>IIEE-SJ - 227006</v>
      </c>
      <c r="B968" s="12">
        <v>227006</v>
      </c>
      <c r="E968" s="12" t="s">
        <v>716</v>
      </c>
    </row>
    <row r="969" spans="1:5">
      <c r="A969" s="10" t="str">
        <f t="shared" si="37"/>
        <v>IIEE-SJ - 227007</v>
      </c>
      <c r="B969" s="12">
        <v>227007</v>
      </c>
      <c r="E969" s="12" t="s">
        <v>710</v>
      </c>
    </row>
  </sheetData>
  <sheetProtection password="E676" sheet="1" objects="1" scenarios="1"/>
  <autoFilter ref="B1:D969"/>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sheetPr codeName="Hoja5">
    <pageSetUpPr fitToPage="1"/>
  </sheetPr>
  <dimension ref="G1:G3"/>
  <sheetViews>
    <sheetView showGridLines="0" showZeros="0" zoomScale="90" zoomScaleNormal="90" zoomScaleSheetLayoutView="75" workbookViewId="0">
      <selection activeCell="T24" sqref="T24"/>
    </sheetView>
  </sheetViews>
  <sheetFormatPr baseColWidth="10" defaultColWidth="10.7109375" defaultRowHeight="15"/>
  <cols>
    <col min="1" max="16384" width="10.7109375" style="1"/>
  </cols>
  <sheetData>
    <row r="1" spans="7:7" ht="23.25">
      <c r="G1" s="111" t="str">
        <f>"OBRA:  "&amp; Obra</f>
        <v>OBRA:  BARRIO NUESTRA SEÑORA DEL ROSARIO - 22 VIVIENDAS</v>
      </c>
    </row>
    <row r="2" spans="7:7" ht="23.25">
      <c r="G2" s="111" t="s">
        <v>1173</v>
      </c>
    </row>
    <row r="3" spans="7:7" ht="23.25">
      <c r="G3" s="111" t="s">
        <v>1174</v>
      </c>
    </row>
  </sheetData>
  <sheetProtection password="F171" sheet="1" objects="1" scenarios="1"/>
  <printOptions horizontalCentered="1"/>
  <pageMargins left="0.78740157480314965" right="0.78740157480314965" top="1.5748031496062993" bottom="0.78740157480314965" header="0.98425196850393704" footer="0.39370078740157483"/>
  <pageSetup paperSize="5" scale="74" orientation="landscape" r:id="rId1"/>
  <headerFooter>
    <oddHeader>&amp;C&amp;G</oddHeader>
  </headerFooter>
  <drawing r:id="rId2"/>
  <legacyDrawingHF r:id="rId3"/>
</worksheet>
</file>

<file path=xl/worksheets/sheet13.xml><?xml version="1.0" encoding="utf-8"?>
<worksheet xmlns="http://schemas.openxmlformats.org/spreadsheetml/2006/main" xmlns:r="http://schemas.openxmlformats.org/officeDocument/2006/relationships">
  <sheetPr codeName="Hoja6">
    <pageSetUpPr fitToPage="1"/>
  </sheetPr>
  <dimension ref="G1:G3"/>
  <sheetViews>
    <sheetView showGridLines="0" showZeros="0" zoomScale="90" zoomScaleNormal="90" zoomScaleSheetLayoutView="75" workbookViewId="0">
      <selection activeCell="N8" sqref="N8"/>
    </sheetView>
  </sheetViews>
  <sheetFormatPr baseColWidth="10"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7:7" ht="23.25">
      <c r="G1" s="111" t="str">
        <f>"OBRA:  "&amp; Obra</f>
        <v>OBRA:  BARRIO NUESTRA SEÑORA DEL ROSARIO - 22 VIVIENDAS</v>
      </c>
    </row>
    <row r="2" spans="7:7" ht="23.25">
      <c r="G2" s="111" t="s">
        <v>1175</v>
      </c>
    </row>
    <row r="3" spans="7:7" ht="23.25">
      <c r="G3" s="111" t="s">
        <v>1176</v>
      </c>
    </row>
  </sheetData>
  <sheetProtection password="F171" sheet="1" objects="1" scenarios="1"/>
  <printOptions horizontalCentered="1"/>
  <pageMargins left="0.78740157480314965" right="0.78740157480314965" top="1.5748031496062993" bottom="0.78740157480314965" header="0.78740157480314965" footer="0.39370078740157483"/>
  <pageSetup paperSize="5" scale="76" pageOrder="overThenDown" orientation="landscape" r:id="rId1"/>
  <headerFooter>
    <oddHeader>&amp;C&amp;G</oddHeader>
  </headerFooter>
  <drawing r:id="rId2"/>
  <legacyDrawingHF r:id="rId3"/>
</worksheet>
</file>

<file path=xl/worksheets/sheet14.xml><?xml version="1.0" encoding="utf-8"?>
<worksheet xmlns="http://schemas.openxmlformats.org/spreadsheetml/2006/main" xmlns:r="http://schemas.openxmlformats.org/officeDocument/2006/relationships">
  <sheetPr codeName="Hoja10"/>
  <dimension ref="A1:D257"/>
  <sheetViews>
    <sheetView showGridLines="0" showZeros="0" topLeftCell="A49" workbookViewId="0">
      <selection activeCell="B55" sqref="B55"/>
    </sheetView>
  </sheetViews>
  <sheetFormatPr baseColWidth="10" defaultColWidth="11.42578125" defaultRowHeight="15"/>
  <cols>
    <col min="1" max="1" width="11.42578125" style="62"/>
    <col min="2" max="2" width="23" style="62" bestFit="1" customWidth="1"/>
    <col min="3" max="3" width="49.42578125" style="66" bestFit="1" customWidth="1"/>
    <col min="4" max="4" width="17.28515625" style="66" bestFit="1" customWidth="1"/>
    <col min="5" max="16384" width="11.42578125" style="66"/>
  </cols>
  <sheetData>
    <row r="1" spans="1:4">
      <c r="B1" s="63" t="s">
        <v>913</v>
      </c>
      <c r="C1" s="64" t="s">
        <v>914</v>
      </c>
      <c r="D1" s="65"/>
    </row>
    <row r="2" spans="1:4">
      <c r="B2" s="63"/>
      <c r="C2" s="64"/>
      <c r="D2" s="65"/>
    </row>
    <row r="3" spans="1:4">
      <c r="A3" s="78">
        <v>1</v>
      </c>
      <c r="B3" s="68" t="str">
        <f xml:space="preserve"> CONCATENATE(B1,"-",TEXT(A3,"0000"))</f>
        <v>I-0001</v>
      </c>
      <c r="C3" s="69" t="s">
        <v>916</v>
      </c>
      <c r="D3" s="65"/>
    </row>
    <row r="4" spans="1:4">
      <c r="A4" s="78">
        <v>1</v>
      </c>
      <c r="B4" s="70" t="str">
        <f>CONCATENATE($B$3,".",TEXT(A4,"0000"))</f>
        <v>I-0001.0001</v>
      </c>
      <c r="C4" s="71" t="s">
        <v>917</v>
      </c>
      <c r="D4" s="65" t="s">
        <v>5</v>
      </c>
    </row>
    <row r="5" spans="1:4">
      <c r="A5" s="78">
        <v>2</v>
      </c>
      <c r="B5" s="70" t="str">
        <f t="shared" ref="B5:B10" si="0">CONCATENATE($B$3,".",TEXT(A5,"0000"))</f>
        <v>I-0001.0002</v>
      </c>
      <c r="C5" s="71" t="s">
        <v>919</v>
      </c>
      <c r="D5" s="65" t="s">
        <v>5</v>
      </c>
    </row>
    <row r="6" spans="1:4">
      <c r="A6" s="78">
        <v>3</v>
      </c>
      <c r="B6" s="70" t="str">
        <f t="shared" si="0"/>
        <v>I-0001.0003</v>
      </c>
      <c r="C6" s="71" t="s">
        <v>921</v>
      </c>
      <c r="D6" s="65" t="s">
        <v>5</v>
      </c>
    </row>
    <row r="7" spans="1:4">
      <c r="A7" s="78">
        <v>4</v>
      </c>
      <c r="B7" s="70" t="str">
        <f t="shared" si="0"/>
        <v>I-0001.0004</v>
      </c>
      <c r="C7" s="71" t="s">
        <v>923</v>
      </c>
      <c r="D7" s="65" t="s">
        <v>7</v>
      </c>
    </row>
    <row r="8" spans="1:4">
      <c r="A8" s="78">
        <v>5</v>
      </c>
      <c r="B8" s="70" t="str">
        <f t="shared" si="0"/>
        <v>I-0001.0005</v>
      </c>
      <c r="C8" s="71" t="s">
        <v>925</v>
      </c>
      <c r="D8" s="65" t="s">
        <v>5</v>
      </c>
    </row>
    <row r="9" spans="1:4">
      <c r="A9" s="78">
        <v>6</v>
      </c>
      <c r="B9" s="70" t="str">
        <f t="shared" si="0"/>
        <v>I-0001.0006</v>
      </c>
      <c r="C9" s="71" t="s">
        <v>927</v>
      </c>
      <c r="D9" s="65" t="s">
        <v>5</v>
      </c>
    </row>
    <row r="10" spans="1:4">
      <c r="A10" s="78">
        <v>7</v>
      </c>
      <c r="B10" s="70" t="str">
        <f t="shared" si="0"/>
        <v>I-0001.0007</v>
      </c>
      <c r="C10" s="71" t="s">
        <v>929</v>
      </c>
      <c r="D10" s="65" t="s">
        <v>5</v>
      </c>
    </row>
    <row r="11" spans="1:4">
      <c r="B11" s="65"/>
      <c r="C11" s="71"/>
      <c r="D11" s="65"/>
    </row>
    <row r="12" spans="1:4">
      <c r="B12" s="65"/>
      <c r="C12" s="71"/>
      <c r="D12" s="65"/>
    </row>
    <row r="13" spans="1:4">
      <c r="A13" s="67" t="s">
        <v>918</v>
      </c>
      <c r="B13" s="68" t="str">
        <f xml:space="preserve"> CONCATENATE(B1,"-",A13)</f>
        <v>I-0002</v>
      </c>
      <c r="C13" s="69" t="s">
        <v>930</v>
      </c>
      <c r="D13" s="65"/>
    </row>
    <row r="14" spans="1:4">
      <c r="A14" s="67" t="s">
        <v>915</v>
      </c>
      <c r="B14" s="70" t="str">
        <f>CONCATENATE($B$13,".",A14)</f>
        <v>I-0002.0001</v>
      </c>
      <c r="C14" s="71" t="s">
        <v>931</v>
      </c>
      <c r="D14" s="65" t="s">
        <v>6</v>
      </c>
    </row>
    <row r="15" spans="1:4">
      <c r="A15" s="67" t="s">
        <v>918</v>
      </c>
      <c r="B15" s="70" t="str">
        <f>CONCATENATE($B$13,".",A15)</f>
        <v>I-0002.0002</v>
      </c>
      <c r="C15" s="71" t="s">
        <v>932</v>
      </c>
      <c r="D15" s="65" t="s">
        <v>6</v>
      </c>
    </row>
    <row r="16" spans="1:4">
      <c r="A16" s="67" t="s">
        <v>920</v>
      </c>
      <c r="B16" s="70" t="str">
        <f>CONCATENATE($B$13,".",A16)</f>
        <v>I-0002.0003</v>
      </c>
      <c r="C16" s="71" t="s">
        <v>933</v>
      </c>
      <c r="D16" s="65" t="s">
        <v>6</v>
      </c>
    </row>
    <row r="17" spans="1:4">
      <c r="A17" s="67"/>
      <c r="B17" s="65"/>
      <c r="C17" s="71"/>
      <c r="D17" s="65"/>
    </row>
    <row r="18" spans="1:4">
      <c r="A18" s="67"/>
      <c r="B18" s="65"/>
      <c r="C18" s="71"/>
      <c r="D18" s="65"/>
    </row>
    <row r="19" spans="1:4">
      <c r="A19" s="67" t="s">
        <v>920</v>
      </c>
      <c r="B19" s="68" t="str">
        <f xml:space="preserve"> CONCATENATE(B1,"-",A19)</f>
        <v>I-0003</v>
      </c>
      <c r="C19" s="69" t="s">
        <v>8</v>
      </c>
      <c r="D19" s="65"/>
    </row>
    <row r="20" spans="1:4">
      <c r="A20" s="67" t="s">
        <v>915</v>
      </c>
      <c r="B20" s="70" t="str">
        <f>CONCATENATE($B$19,".",A20)</f>
        <v>I-0003.0001</v>
      </c>
      <c r="C20" s="71" t="s">
        <v>934</v>
      </c>
      <c r="D20" s="65" t="s">
        <v>7</v>
      </c>
    </row>
    <row r="21" spans="1:4">
      <c r="A21" s="67" t="s">
        <v>918</v>
      </c>
      <c r="B21" s="70" t="str">
        <f t="shared" ref="B21:B23" si="1">CONCATENATE($B$19,".",A21)</f>
        <v>I-0003.0002</v>
      </c>
      <c r="C21" s="71" t="s">
        <v>935</v>
      </c>
      <c r="D21" s="65" t="s">
        <v>6</v>
      </c>
    </row>
    <row r="22" spans="1:4">
      <c r="A22" s="67" t="s">
        <v>920</v>
      </c>
      <c r="B22" s="70" t="str">
        <f t="shared" si="1"/>
        <v>I-0003.0003</v>
      </c>
      <c r="C22" s="71" t="s">
        <v>936</v>
      </c>
      <c r="D22" s="65" t="s">
        <v>7</v>
      </c>
    </row>
    <row r="23" spans="1:4">
      <c r="A23" s="67" t="s">
        <v>922</v>
      </c>
      <c r="B23" s="70" t="str">
        <f t="shared" si="1"/>
        <v>I-0003.0004</v>
      </c>
      <c r="C23" s="71" t="s">
        <v>937</v>
      </c>
      <c r="D23" s="65" t="s">
        <v>7</v>
      </c>
    </row>
    <row r="24" spans="1:4">
      <c r="B24" s="65"/>
      <c r="C24" s="71"/>
      <c r="D24" s="65"/>
    </row>
    <row r="25" spans="1:4">
      <c r="B25" s="65"/>
      <c r="C25" s="71"/>
      <c r="D25" s="65"/>
    </row>
    <row r="26" spans="1:4">
      <c r="A26" s="67" t="s">
        <v>922</v>
      </c>
      <c r="B26" s="68" t="str">
        <f xml:space="preserve"> CONCATENATE(B1,"-",A26)</f>
        <v>I-0004</v>
      </c>
      <c r="C26" s="69" t="s">
        <v>938</v>
      </c>
      <c r="D26" s="65"/>
    </row>
    <row r="27" spans="1:4">
      <c r="A27" s="67" t="s">
        <v>915</v>
      </c>
      <c r="B27" s="70" t="str">
        <f>CONCATENATE($B$26,".",A27)</f>
        <v>I-0004.0001</v>
      </c>
      <c r="C27" s="71" t="s">
        <v>939</v>
      </c>
      <c r="D27" s="65" t="s">
        <v>6</v>
      </c>
    </row>
    <row r="28" spans="1:4">
      <c r="A28" s="67" t="s">
        <v>918</v>
      </c>
      <c r="B28" s="70" t="str">
        <f t="shared" ref="B28:B38" si="2">CONCATENATE($B$26,".",A28)</f>
        <v>I-0004.0002</v>
      </c>
      <c r="C28" s="71" t="s">
        <v>940</v>
      </c>
      <c r="D28" s="65" t="s">
        <v>6</v>
      </c>
    </row>
    <row r="29" spans="1:4">
      <c r="A29" s="67" t="s">
        <v>920</v>
      </c>
      <c r="B29" s="70" t="str">
        <f t="shared" si="2"/>
        <v>I-0004.0003</v>
      </c>
      <c r="C29" s="71" t="s">
        <v>941</v>
      </c>
      <c r="D29" s="65" t="s">
        <v>6</v>
      </c>
    </row>
    <row r="30" spans="1:4">
      <c r="A30" s="67" t="s">
        <v>922</v>
      </c>
      <c r="B30" s="70" t="str">
        <f t="shared" si="2"/>
        <v>I-0004.0004</v>
      </c>
      <c r="C30" s="71" t="s">
        <v>942</v>
      </c>
      <c r="D30" s="65" t="s">
        <v>6</v>
      </c>
    </row>
    <row r="31" spans="1:4">
      <c r="A31" s="67" t="s">
        <v>924</v>
      </c>
      <c r="B31" s="70" t="str">
        <f t="shared" si="2"/>
        <v>I-0004.0005</v>
      </c>
      <c r="C31" s="71" t="s">
        <v>943</v>
      </c>
      <c r="D31" s="65"/>
    </row>
    <row r="32" spans="1:4">
      <c r="A32" s="67" t="s">
        <v>926</v>
      </c>
      <c r="B32" s="70" t="str">
        <f t="shared" si="2"/>
        <v>I-0004.0006</v>
      </c>
      <c r="C32" s="71" t="s">
        <v>944</v>
      </c>
      <c r="D32" s="65" t="s">
        <v>6</v>
      </c>
    </row>
    <row r="33" spans="1:4">
      <c r="A33" s="67" t="s">
        <v>928</v>
      </c>
      <c r="B33" s="70" t="str">
        <f t="shared" si="2"/>
        <v>I-0004.0007</v>
      </c>
      <c r="C33" s="71" t="s">
        <v>945</v>
      </c>
      <c r="D33" s="65" t="s">
        <v>6</v>
      </c>
    </row>
    <row r="34" spans="1:4">
      <c r="A34" s="67" t="s">
        <v>946</v>
      </c>
      <c r="B34" s="70" t="str">
        <f t="shared" si="2"/>
        <v>I-0004.0008</v>
      </c>
      <c r="C34" s="71" t="s">
        <v>947</v>
      </c>
      <c r="D34" s="65" t="s">
        <v>6</v>
      </c>
    </row>
    <row r="35" spans="1:4">
      <c r="A35" s="67" t="s">
        <v>948</v>
      </c>
      <c r="B35" s="70" t="str">
        <f t="shared" si="2"/>
        <v>I-0004.0009</v>
      </c>
      <c r="C35" s="71" t="s">
        <v>949</v>
      </c>
      <c r="D35" s="65" t="s">
        <v>6</v>
      </c>
    </row>
    <row r="36" spans="1:4">
      <c r="A36" s="67" t="s">
        <v>950</v>
      </c>
      <c r="B36" s="70" t="str">
        <f t="shared" si="2"/>
        <v>I-0004.0010</v>
      </c>
      <c r="C36" s="71" t="s">
        <v>951</v>
      </c>
      <c r="D36" s="65" t="s">
        <v>6</v>
      </c>
    </row>
    <row r="37" spans="1:4">
      <c r="A37" s="67" t="s">
        <v>952</v>
      </c>
      <c r="B37" s="70" t="str">
        <f t="shared" si="2"/>
        <v>I-0004.0011</v>
      </c>
      <c r="C37" s="71" t="s">
        <v>953</v>
      </c>
      <c r="D37" s="65" t="s">
        <v>7</v>
      </c>
    </row>
    <row r="38" spans="1:4">
      <c r="A38" s="67" t="s">
        <v>954</v>
      </c>
      <c r="B38" s="70" t="str">
        <f t="shared" si="2"/>
        <v>I-0004.0012</v>
      </c>
      <c r="C38" s="71" t="s">
        <v>955</v>
      </c>
      <c r="D38" s="65" t="s">
        <v>6</v>
      </c>
    </row>
    <row r="39" spans="1:4">
      <c r="B39" s="65"/>
      <c r="C39" s="71"/>
      <c r="D39" s="65"/>
    </row>
    <row r="40" spans="1:4">
      <c r="B40" s="65"/>
      <c r="C40" s="71"/>
      <c r="D40" s="65"/>
    </row>
    <row r="41" spans="1:4">
      <c r="A41" s="67" t="s">
        <v>924</v>
      </c>
      <c r="B41" s="68" t="str">
        <f xml:space="preserve"> CONCATENATE(B1,"-",A41)</f>
        <v>I-0005</v>
      </c>
      <c r="C41" s="69" t="s">
        <v>956</v>
      </c>
      <c r="D41" s="65"/>
    </row>
    <row r="42" spans="1:4">
      <c r="A42" s="67" t="s">
        <v>915</v>
      </c>
      <c r="B42" s="70" t="str">
        <f>CONCATENATE($B$41,".",A42)</f>
        <v>I-0005.0001</v>
      </c>
      <c r="C42" s="71" t="s">
        <v>957</v>
      </c>
      <c r="D42" s="65" t="s">
        <v>7</v>
      </c>
    </row>
    <row r="43" spans="1:4">
      <c r="A43" s="67" t="s">
        <v>918</v>
      </c>
      <c r="B43" s="70" t="str">
        <f t="shared" ref="B43:B51" si="3">CONCATENATE($B$41,".",A43)</f>
        <v>I-0005.0002</v>
      </c>
      <c r="C43" s="71" t="s">
        <v>958</v>
      </c>
      <c r="D43" s="65" t="s">
        <v>7</v>
      </c>
    </row>
    <row r="44" spans="1:4">
      <c r="A44" s="67" t="s">
        <v>920</v>
      </c>
      <c r="B44" s="70" t="str">
        <f t="shared" si="3"/>
        <v>I-0005.0003</v>
      </c>
      <c r="C44" s="71" t="s">
        <v>959</v>
      </c>
      <c r="D44" s="65" t="s">
        <v>7</v>
      </c>
    </row>
    <row r="45" spans="1:4">
      <c r="B45" s="65"/>
      <c r="C45" s="71"/>
      <c r="D45" s="65"/>
    </row>
    <row r="46" spans="1:4">
      <c r="A46" s="67" t="s">
        <v>950</v>
      </c>
      <c r="B46" s="70" t="str">
        <f t="shared" si="3"/>
        <v>I-0005.0010</v>
      </c>
      <c r="C46" s="71" t="s">
        <v>960</v>
      </c>
      <c r="D46" s="65" t="s">
        <v>7</v>
      </c>
    </row>
    <row r="47" spans="1:4">
      <c r="A47" s="67" t="s">
        <v>952</v>
      </c>
      <c r="B47" s="70" t="str">
        <f t="shared" si="3"/>
        <v>I-0005.0011</v>
      </c>
      <c r="C47" s="71" t="s">
        <v>961</v>
      </c>
      <c r="D47" s="65" t="s">
        <v>7</v>
      </c>
    </row>
    <row r="48" spans="1:4">
      <c r="A48" s="67" t="s">
        <v>954</v>
      </c>
      <c r="B48" s="70" t="str">
        <f t="shared" si="3"/>
        <v>I-0005.0012</v>
      </c>
      <c r="C48" s="71" t="s">
        <v>962</v>
      </c>
      <c r="D48" s="65" t="s">
        <v>7</v>
      </c>
    </row>
    <row r="49" spans="1:4">
      <c r="B49" s="65"/>
      <c r="C49" s="71"/>
      <c r="D49" s="65"/>
    </row>
    <row r="50" spans="1:4">
      <c r="A50" s="67" t="s">
        <v>963</v>
      </c>
      <c r="B50" s="70" t="str">
        <f t="shared" si="3"/>
        <v>I-0005.0021</v>
      </c>
      <c r="C50" s="71" t="s">
        <v>964</v>
      </c>
      <c r="D50" s="65" t="s">
        <v>7</v>
      </c>
    </row>
    <row r="51" spans="1:4">
      <c r="A51" s="67" t="s">
        <v>965</v>
      </c>
      <c r="B51" s="70" t="str">
        <f t="shared" si="3"/>
        <v>I-0005.0022</v>
      </c>
      <c r="C51" s="71" t="s">
        <v>966</v>
      </c>
      <c r="D51" s="65" t="s">
        <v>7</v>
      </c>
    </row>
    <row r="52" spans="1:4">
      <c r="B52" s="65"/>
      <c r="C52" s="71"/>
      <c r="D52" s="65"/>
    </row>
    <row r="53" spans="1:4">
      <c r="B53" s="65"/>
      <c r="C53" s="71"/>
      <c r="D53" s="65"/>
    </row>
    <row r="54" spans="1:4">
      <c r="A54" s="67" t="s">
        <v>926</v>
      </c>
      <c r="B54" s="68" t="str">
        <f xml:space="preserve"> CONCATENATE(B1,"-",A54)</f>
        <v>I-0006</v>
      </c>
      <c r="C54" s="69" t="s">
        <v>967</v>
      </c>
      <c r="D54" s="65"/>
    </row>
    <row r="55" spans="1:4">
      <c r="A55" s="67" t="s">
        <v>915</v>
      </c>
      <c r="B55" s="70" t="str">
        <f>CONCATENATE($B$54,".",A55)</f>
        <v>I-0006.0001</v>
      </c>
      <c r="C55" s="71" t="s">
        <v>968</v>
      </c>
      <c r="D55" s="65" t="s">
        <v>7</v>
      </c>
    </row>
    <row r="56" spans="1:4">
      <c r="A56" s="67" t="s">
        <v>918</v>
      </c>
      <c r="B56" s="70" t="str">
        <f t="shared" ref="B56:B62" si="4">CONCATENATE($B$54,".",A56)</f>
        <v>I-0006.0002</v>
      </c>
      <c r="C56" s="71" t="s">
        <v>969</v>
      </c>
      <c r="D56" s="65" t="s">
        <v>7</v>
      </c>
    </row>
    <row r="57" spans="1:4">
      <c r="A57" s="67" t="s">
        <v>920</v>
      </c>
      <c r="B57" s="70" t="str">
        <f t="shared" si="4"/>
        <v>I-0006.0003</v>
      </c>
      <c r="C57" s="71" t="s">
        <v>970</v>
      </c>
      <c r="D57" s="65" t="s">
        <v>7</v>
      </c>
    </row>
    <row r="58" spans="1:4">
      <c r="A58" s="67" t="s">
        <v>922</v>
      </c>
      <c r="B58" s="70" t="str">
        <f t="shared" si="4"/>
        <v>I-0006.0004</v>
      </c>
      <c r="C58" s="71" t="s">
        <v>971</v>
      </c>
      <c r="D58" s="65" t="s">
        <v>7</v>
      </c>
    </row>
    <row r="59" spans="1:4">
      <c r="A59" s="67" t="s">
        <v>924</v>
      </c>
      <c r="B59" s="70" t="str">
        <f t="shared" si="4"/>
        <v>I-0006.0005</v>
      </c>
      <c r="C59" s="71" t="s">
        <v>972</v>
      </c>
      <c r="D59" s="65" t="s">
        <v>7</v>
      </c>
    </row>
    <row r="60" spans="1:4">
      <c r="A60" s="67" t="s">
        <v>926</v>
      </c>
      <c r="B60" s="70" t="str">
        <f t="shared" si="4"/>
        <v>I-0006.0006</v>
      </c>
      <c r="C60" s="71" t="s">
        <v>973</v>
      </c>
      <c r="D60" s="65" t="s">
        <v>7</v>
      </c>
    </row>
    <row r="61" spans="1:4">
      <c r="A61" s="67" t="s">
        <v>928</v>
      </c>
      <c r="B61" s="70" t="str">
        <f t="shared" si="4"/>
        <v>I-0006.0007</v>
      </c>
      <c r="C61" s="71" t="s">
        <v>974</v>
      </c>
      <c r="D61" s="65" t="s">
        <v>7</v>
      </c>
    </row>
    <row r="62" spans="1:4">
      <c r="A62" s="67" t="s">
        <v>946</v>
      </c>
      <c r="B62" s="70" t="str">
        <f t="shared" si="4"/>
        <v>I-0006.0008</v>
      </c>
      <c r="C62" s="71" t="s">
        <v>975</v>
      </c>
      <c r="D62" s="65" t="s">
        <v>7</v>
      </c>
    </row>
    <row r="63" spans="1:4">
      <c r="A63" s="67"/>
      <c r="B63" s="65"/>
      <c r="C63" s="71"/>
      <c r="D63" s="65"/>
    </row>
    <row r="64" spans="1:4">
      <c r="B64" s="65"/>
      <c r="C64" s="71"/>
      <c r="D64" s="65"/>
    </row>
    <row r="65" spans="1:4">
      <c r="A65" s="67" t="s">
        <v>950</v>
      </c>
      <c r="B65" s="70" t="str">
        <f t="shared" ref="B65:B66" si="5">CONCATENATE($B$54,".",A65)</f>
        <v>I-0006.0010</v>
      </c>
      <c r="C65" s="71" t="s">
        <v>976</v>
      </c>
      <c r="D65" s="65" t="s">
        <v>7</v>
      </c>
    </row>
    <row r="66" spans="1:4">
      <c r="A66" s="67" t="s">
        <v>952</v>
      </c>
      <c r="B66" s="70" t="str">
        <f t="shared" si="5"/>
        <v>I-0006.0011</v>
      </c>
      <c r="C66" s="71" t="s">
        <v>977</v>
      </c>
      <c r="D66" s="65" t="s">
        <v>7</v>
      </c>
    </row>
    <row r="67" spans="1:4">
      <c r="A67" s="67"/>
      <c r="B67" s="65"/>
      <c r="C67" s="71"/>
      <c r="D67" s="65"/>
    </row>
    <row r="68" spans="1:4">
      <c r="A68" s="67" t="s">
        <v>978</v>
      </c>
      <c r="B68" s="70" t="str">
        <f t="shared" ref="B68:B69" si="6">CONCATENATE($B$54,".",A68)</f>
        <v>I-0006.0020</v>
      </c>
      <c r="C68" s="71" t="s">
        <v>979</v>
      </c>
      <c r="D68" s="65" t="s">
        <v>7</v>
      </c>
    </row>
    <row r="69" spans="1:4">
      <c r="A69" s="67" t="s">
        <v>963</v>
      </c>
      <c r="B69" s="70" t="str">
        <f t="shared" si="6"/>
        <v>I-0006.0021</v>
      </c>
      <c r="C69" s="71" t="s">
        <v>980</v>
      </c>
      <c r="D69" s="65" t="s">
        <v>7</v>
      </c>
    </row>
    <row r="70" spans="1:4">
      <c r="A70" s="67"/>
      <c r="B70" s="65"/>
      <c r="C70" s="71"/>
      <c r="D70" s="65"/>
    </row>
    <row r="71" spans="1:4">
      <c r="A71" s="67"/>
      <c r="B71" s="65"/>
      <c r="C71" s="71"/>
      <c r="D71" s="65"/>
    </row>
    <row r="72" spans="1:4">
      <c r="A72" s="67" t="s">
        <v>928</v>
      </c>
      <c r="B72" s="68" t="str">
        <f xml:space="preserve"> CONCATENATE("I-",A72)</f>
        <v>I-0007</v>
      </c>
      <c r="C72" s="69" t="s">
        <v>981</v>
      </c>
      <c r="D72" s="65"/>
    </row>
    <row r="73" spans="1:4">
      <c r="A73" s="67" t="s">
        <v>915</v>
      </c>
      <c r="B73" s="70" t="str">
        <f>CONCATENATE($B$72,".",A73)</f>
        <v>I-0007.0001</v>
      </c>
      <c r="C73" s="71" t="s">
        <v>982</v>
      </c>
      <c r="D73" s="65" t="s">
        <v>7</v>
      </c>
    </row>
    <row r="74" spans="1:4">
      <c r="A74" s="67" t="s">
        <v>918</v>
      </c>
      <c r="B74" s="70" t="str">
        <f t="shared" ref="B74:B76" si="7">CONCATENATE($B$72,".",A74)</f>
        <v>I-0007.0002</v>
      </c>
      <c r="C74" s="71" t="s">
        <v>734</v>
      </c>
      <c r="D74" s="65" t="s">
        <v>7</v>
      </c>
    </row>
    <row r="75" spans="1:4">
      <c r="A75" s="67" t="s">
        <v>920</v>
      </c>
      <c r="B75" s="70" t="str">
        <f t="shared" si="7"/>
        <v>I-0007.0003</v>
      </c>
      <c r="C75" s="71" t="s">
        <v>983</v>
      </c>
      <c r="D75" s="65" t="s">
        <v>7</v>
      </c>
    </row>
    <row r="76" spans="1:4">
      <c r="A76" s="67" t="s">
        <v>922</v>
      </c>
      <c r="B76" s="70" t="str">
        <f t="shared" si="7"/>
        <v>I-0007.0004</v>
      </c>
      <c r="C76" s="71" t="s">
        <v>984</v>
      </c>
      <c r="D76" s="65" t="s">
        <v>7</v>
      </c>
    </row>
    <row r="77" spans="1:4">
      <c r="A77" s="67"/>
      <c r="B77" s="65"/>
      <c r="C77" s="71"/>
      <c r="D77" s="65"/>
    </row>
    <row r="78" spans="1:4">
      <c r="A78" s="67"/>
      <c r="B78" s="65"/>
      <c r="C78" s="71"/>
      <c r="D78" s="65"/>
    </row>
    <row r="79" spans="1:4">
      <c r="A79" s="67" t="s">
        <v>946</v>
      </c>
      <c r="B79" s="68" t="str">
        <f xml:space="preserve"> CONCATENATE("I-",A79)</f>
        <v>I-0008</v>
      </c>
      <c r="C79" s="69" t="s">
        <v>985</v>
      </c>
      <c r="D79" s="65"/>
    </row>
    <row r="80" spans="1:4">
      <c r="A80" s="67" t="s">
        <v>915</v>
      </c>
      <c r="B80" s="70" t="str">
        <f>CONCATENATE($B$79,".",A80)</f>
        <v>I-0008.0001</v>
      </c>
      <c r="C80" s="71" t="s">
        <v>986</v>
      </c>
      <c r="D80" s="65" t="s">
        <v>7</v>
      </c>
    </row>
    <row r="81" spans="1:4">
      <c r="A81" s="67" t="s">
        <v>918</v>
      </c>
      <c r="B81" s="70" t="str">
        <f t="shared" ref="B81:B83" si="8">CONCATENATE($B$79,".",A81)</f>
        <v>I-0008.0002</v>
      </c>
      <c r="C81" s="71" t="s">
        <v>987</v>
      </c>
      <c r="D81" s="65" t="s">
        <v>7</v>
      </c>
    </row>
    <row r="82" spans="1:4">
      <c r="A82" s="67" t="s">
        <v>920</v>
      </c>
      <c r="B82" s="70" t="str">
        <f t="shared" si="8"/>
        <v>I-0008.0003</v>
      </c>
      <c r="C82" s="71" t="s">
        <v>988</v>
      </c>
      <c r="D82" s="65" t="s">
        <v>7</v>
      </c>
    </row>
    <row r="83" spans="1:4">
      <c r="A83" s="67" t="s">
        <v>922</v>
      </c>
      <c r="B83" s="70" t="str">
        <f t="shared" si="8"/>
        <v>I-0008.0004</v>
      </c>
      <c r="C83" s="71" t="s">
        <v>989</v>
      </c>
      <c r="D83" s="65" t="s">
        <v>7</v>
      </c>
    </row>
    <row r="84" spans="1:4">
      <c r="B84" s="65"/>
      <c r="C84" s="71"/>
      <c r="D84" s="65"/>
    </row>
    <row r="85" spans="1:4">
      <c r="B85" s="65"/>
      <c r="C85" s="71"/>
      <c r="D85" s="65"/>
    </row>
    <row r="86" spans="1:4">
      <c r="A86" s="67" t="s">
        <v>948</v>
      </c>
      <c r="B86" s="68" t="str">
        <f xml:space="preserve"> CONCATENATE("I-",A86)</f>
        <v>I-0009</v>
      </c>
      <c r="C86" s="69" t="s">
        <v>990</v>
      </c>
      <c r="D86" s="65"/>
    </row>
    <row r="87" spans="1:4">
      <c r="A87" s="67" t="s">
        <v>915</v>
      </c>
      <c r="B87" s="70" t="str">
        <f>CONCATENATE($B$86,".",A87)</f>
        <v>I-0009.0001</v>
      </c>
      <c r="C87" s="71" t="s">
        <v>991</v>
      </c>
      <c r="D87" s="65" t="s">
        <v>7</v>
      </c>
    </row>
    <row r="88" spans="1:4">
      <c r="A88" s="67" t="s">
        <v>918</v>
      </c>
      <c r="B88" s="70" t="str">
        <f>CONCATENATE($B$86,".",A88)</f>
        <v>I-0009.0002</v>
      </c>
      <c r="C88" s="71" t="s">
        <v>992</v>
      </c>
      <c r="D88" s="65" t="s">
        <v>7</v>
      </c>
    </row>
    <row r="89" spans="1:4">
      <c r="B89" s="65"/>
      <c r="C89" s="71"/>
      <c r="D89" s="65"/>
    </row>
    <row r="90" spans="1:4">
      <c r="B90" s="65"/>
      <c r="C90" s="71"/>
      <c r="D90" s="65"/>
    </row>
    <row r="91" spans="1:4">
      <c r="A91" s="67" t="s">
        <v>950</v>
      </c>
      <c r="B91" s="68" t="str">
        <f xml:space="preserve"> CONCATENATE("I-",A91)</f>
        <v>I-0010</v>
      </c>
      <c r="C91" s="69" t="s">
        <v>993</v>
      </c>
      <c r="D91" s="65"/>
    </row>
    <row r="92" spans="1:4">
      <c r="A92" s="67" t="s">
        <v>915</v>
      </c>
      <c r="B92" s="70" t="str">
        <f>CONCATENATE($B$91,".",A92)</f>
        <v>I-0010.0001</v>
      </c>
      <c r="C92" s="71" t="s">
        <v>994</v>
      </c>
      <c r="D92" s="65" t="s">
        <v>7</v>
      </c>
    </row>
    <row r="93" spans="1:4">
      <c r="A93" s="67" t="s">
        <v>918</v>
      </c>
      <c r="B93" s="70" t="str">
        <f t="shared" ref="B93:B98" si="9">CONCATENATE($B$91,".",A93)</f>
        <v>I-0010.0002</v>
      </c>
      <c r="C93" s="71" t="s">
        <v>995</v>
      </c>
      <c r="D93" s="65" t="s">
        <v>7</v>
      </c>
    </row>
    <row r="94" spans="1:4">
      <c r="A94" s="67" t="s">
        <v>920</v>
      </c>
      <c r="B94" s="70" t="str">
        <f t="shared" si="9"/>
        <v>I-0010.0003</v>
      </c>
      <c r="C94" s="71" t="s">
        <v>996</v>
      </c>
      <c r="D94" s="65" t="s">
        <v>7</v>
      </c>
    </row>
    <row r="95" spans="1:4">
      <c r="A95" s="67" t="s">
        <v>922</v>
      </c>
      <c r="B95" s="70" t="str">
        <f t="shared" si="9"/>
        <v>I-0010.0004</v>
      </c>
      <c r="C95" s="71" t="s">
        <v>997</v>
      </c>
      <c r="D95" s="65" t="s">
        <v>7</v>
      </c>
    </row>
    <row r="96" spans="1:4">
      <c r="A96" s="67" t="s">
        <v>924</v>
      </c>
      <c r="B96" s="70" t="str">
        <f t="shared" si="9"/>
        <v>I-0010.0005</v>
      </c>
      <c r="C96" s="71" t="s">
        <v>998</v>
      </c>
      <c r="D96" s="65" t="s">
        <v>7</v>
      </c>
    </row>
    <row r="97" spans="1:4">
      <c r="A97" s="67" t="s">
        <v>926</v>
      </c>
      <c r="B97" s="70" t="str">
        <f t="shared" si="9"/>
        <v>I-0010.0006</v>
      </c>
      <c r="C97" s="71" t="s">
        <v>999</v>
      </c>
      <c r="D97" s="65" t="s">
        <v>7</v>
      </c>
    </row>
    <row r="98" spans="1:4">
      <c r="A98" s="67" t="s">
        <v>928</v>
      </c>
      <c r="B98" s="70" t="str">
        <f t="shared" si="9"/>
        <v>I-0010.0007</v>
      </c>
      <c r="C98" s="71" t="s">
        <v>1000</v>
      </c>
      <c r="D98" s="65" t="s">
        <v>7</v>
      </c>
    </row>
    <row r="99" spans="1:4">
      <c r="B99" s="65"/>
      <c r="C99" s="71"/>
      <c r="D99" s="65"/>
    </row>
    <row r="100" spans="1:4">
      <c r="B100" s="65"/>
      <c r="C100" s="71"/>
      <c r="D100" s="65"/>
    </row>
    <row r="101" spans="1:4">
      <c r="A101" s="67" t="s">
        <v>952</v>
      </c>
      <c r="B101" s="68" t="str">
        <f xml:space="preserve"> CONCATENATE("I-",A101)</f>
        <v>I-0011</v>
      </c>
      <c r="C101" s="69" t="s">
        <v>9</v>
      </c>
      <c r="D101" s="65"/>
    </row>
    <row r="102" spans="1:4">
      <c r="A102" s="67" t="s">
        <v>915</v>
      </c>
      <c r="B102" s="70" t="str">
        <f>CONCATENATE($B$101,".",A102)</f>
        <v>I-0011.0001</v>
      </c>
      <c r="C102" s="71" t="s">
        <v>1001</v>
      </c>
      <c r="D102" s="65" t="s">
        <v>7</v>
      </c>
    </row>
    <row r="103" spans="1:4">
      <c r="A103" s="67" t="s">
        <v>918</v>
      </c>
      <c r="B103" s="70" t="str">
        <f t="shared" ref="B103:B106" si="10">CONCATENATE($B$101,".",A103)</f>
        <v>I-0011.0002</v>
      </c>
      <c r="C103" s="71" t="s">
        <v>1002</v>
      </c>
      <c r="D103" s="65" t="s">
        <v>7</v>
      </c>
    </row>
    <row r="104" spans="1:4">
      <c r="A104" s="67" t="s">
        <v>920</v>
      </c>
      <c r="B104" s="70" t="str">
        <f t="shared" si="10"/>
        <v>I-0011.0003</v>
      </c>
      <c r="C104" s="71" t="s">
        <v>1003</v>
      </c>
      <c r="D104" s="65" t="s">
        <v>7</v>
      </c>
    </row>
    <row r="105" spans="1:4">
      <c r="A105" s="67" t="s">
        <v>922</v>
      </c>
      <c r="B105" s="70" t="str">
        <f t="shared" si="10"/>
        <v>I-0011.0004</v>
      </c>
      <c r="C105" s="71" t="s">
        <v>1004</v>
      </c>
      <c r="D105" s="65" t="s">
        <v>7</v>
      </c>
    </row>
    <row r="106" spans="1:4">
      <c r="A106" s="67" t="s">
        <v>924</v>
      </c>
      <c r="B106" s="70" t="str">
        <f t="shared" si="10"/>
        <v>I-0011.0005</v>
      </c>
      <c r="C106" s="71" t="s">
        <v>1005</v>
      </c>
      <c r="D106" s="65" t="s">
        <v>7</v>
      </c>
    </row>
    <row r="107" spans="1:4">
      <c r="B107" s="65"/>
      <c r="C107" s="71"/>
      <c r="D107" s="65"/>
    </row>
    <row r="108" spans="1:4">
      <c r="B108" s="65"/>
      <c r="C108" s="71"/>
      <c r="D108" s="65"/>
    </row>
    <row r="109" spans="1:4">
      <c r="A109" s="67" t="s">
        <v>954</v>
      </c>
      <c r="B109" s="68" t="str">
        <f xml:space="preserve"> CONCATENATE("I-",A109)</f>
        <v>I-0012</v>
      </c>
      <c r="C109" s="69" t="s">
        <v>1006</v>
      </c>
      <c r="D109" s="65"/>
    </row>
    <row r="110" spans="1:4">
      <c r="A110" s="67" t="s">
        <v>915</v>
      </c>
      <c r="B110" s="70" t="str">
        <f>CONCATENATE($B$109,".",A110)</f>
        <v>I-0012.0001</v>
      </c>
      <c r="C110" s="71" t="s">
        <v>1007</v>
      </c>
      <c r="D110" s="65" t="s">
        <v>7</v>
      </c>
    </row>
    <row r="111" spans="1:4">
      <c r="A111" s="67" t="s">
        <v>918</v>
      </c>
      <c r="B111" s="70" t="str">
        <f t="shared" ref="B111:B115" si="11">CONCATENATE($B$109,".",A111)</f>
        <v>I-0012.0002</v>
      </c>
      <c r="C111" s="71" t="s">
        <v>1008</v>
      </c>
      <c r="D111" s="65" t="s">
        <v>7</v>
      </c>
    </row>
    <row r="112" spans="1:4">
      <c r="A112" s="67" t="s">
        <v>920</v>
      </c>
      <c r="B112" s="70" t="str">
        <f t="shared" si="11"/>
        <v>I-0012.0003</v>
      </c>
      <c r="C112" s="71" t="s">
        <v>1009</v>
      </c>
      <c r="D112" s="65" t="s">
        <v>7</v>
      </c>
    </row>
    <row r="113" spans="1:4">
      <c r="A113" s="67" t="s">
        <v>922</v>
      </c>
      <c r="B113" s="70" t="str">
        <f t="shared" si="11"/>
        <v>I-0012.0004</v>
      </c>
      <c r="C113" s="71" t="s">
        <v>1010</v>
      </c>
      <c r="D113" s="65" t="s">
        <v>7</v>
      </c>
    </row>
    <row r="114" spans="1:4">
      <c r="A114" s="67" t="s">
        <v>924</v>
      </c>
      <c r="B114" s="70" t="str">
        <f t="shared" si="11"/>
        <v>I-0012.0005</v>
      </c>
      <c r="C114" s="71" t="s">
        <v>1011</v>
      </c>
      <c r="D114" s="65" t="s">
        <v>7</v>
      </c>
    </row>
    <row r="115" spans="1:4">
      <c r="A115" s="67" t="s">
        <v>926</v>
      </c>
      <c r="B115" s="70" t="str">
        <f t="shared" si="11"/>
        <v>I-0012.0006</v>
      </c>
      <c r="C115" s="71" t="s">
        <v>1012</v>
      </c>
      <c r="D115" s="65" t="s">
        <v>7</v>
      </c>
    </row>
    <row r="116" spans="1:4">
      <c r="B116" s="72"/>
      <c r="C116" s="72"/>
      <c r="D116" s="65"/>
    </row>
    <row r="117" spans="1:4">
      <c r="B117" s="65"/>
      <c r="C117" s="71"/>
      <c r="D117" s="65"/>
    </row>
    <row r="118" spans="1:4">
      <c r="A118" s="67" t="s">
        <v>1013</v>
      </c>
      <c r="B118" s="68" t="str">
        <f xml:space="preserve"> CONCATENATE("I-",A118)</f>
        <v>I-0013</v>
      </c>
      <c r="C118" s="69" t="s">
        <v>1014</v>
      </c>
      <c r="D118" s="65"/>
    </row>
    <row r="119" spans="1:4">
      <c r="A119" s="67" t="s">
        <v>915</v>
      </c>
      <c r="B119" s="70" t="str">
        <f>CONCATENATE($B$118,".",A119)</f>
        <v>I-0013.0001</v>
      </c>
      <c r="C119" s="71" t="s">
        <v>1015</v>
      </c>
      <c r="D119" s="65" t="s">
        <v>7</v>
      </c>
    </row>
    <row r="120" spans="1:4">
      <c r="A120" s="67" t="s">
        <v>918</v>
      </c>
      <c r="B120" s="70" t="str">
        <f t="shared" ref="B120:B131" si="12">CONCATENATE($B$118,".",A120)</f>
        <v>I-0013.0002</v>
      </c>
      <c r="C120" s="71" t="s">
        <v>1016</v>
      </c>
      <c r="D120" s="65" t="s">
        <v>7</v>
      </c>
    </row>
    <row r="121" spans="1:4">
      <c r="A121" s="67" t="s">
        <v>920</v>
      </c>
      <c r="B121" s="70" t="str">
        <f t="shared" si="12"/>
        <v>I-0013.0003</v>
      </c>
      <c r="C121" s="71" t="s">
        <v>1017</v>
      </c>
      <c r="D121" s="65" t="s">
        <v>7</v>
      </c>
    </row>
    <row r="122" spans="1:4">
      <c r="A122" s="67" t="s">
        <v>922</v>
      </c>
      <c r="B122" s="70" t="str">
        <f t="shared" si="12"/>
        <v>I-0013.0004</v>
      </c>
      <c r="C122" s="71" t="s">
        <v>1018</v>
      </c>
      <c r="D122" s="65" t="s">
        <v>7</v>
      </c>
    </row>
    <row r="123" spans="1:4">
      <c r="A123" s="67" t="s">
        <v>924</v>
      </c>
      <c r="B123" s="70" t="str">
        <f t="shared" si="12"/>
        <v>I-0013.0005</v>
      </c>
      <c r="C123" s="71" t="s">
        <v>1019</v>
      </c>
      <c r="D123" s="65" t="s">
        <v>7</v>
      </c>
    </row>
    <row r="124" spans="1:4">
      <c r="A124" s="67" t="s">
        <v>926</v>
      </c>
      <c r="B124" s="70" t="str">
        <f t="shared" si="12"/>
        <v>I-0013.0006</v>
      </c>
      <c r="C124" s="71" t="s">
        <v>1020</v>
      </c>
      <c r="D124" s="65" t="s">
        <v>7</v>
      </c>
    </row>
    <row r="125" spans="1:4">
      <c r="A125" s="67" t="s">
        <v>928</v>
      </c>
      <c r="B125" s="70" t="str">
        <f t="shared" si="12"/>
        <v>I-0013.0007</v>
      </c>
      <c r="C125" s="71" t="s">
        <v>1021</v>
      </c>
      <c r="D125" s="65" t="s">
        <v>7</v>
      </c>
    </row>
    <row r="126" spans="1:4">
      <c r="A126" s="67" t="s">
        <v>946</v>
      </c>
      <c r="B126" s="70" t="str">
        <f t="shared" si="12"/>
        <v>I-0013.0008</v>
      </c>
      <c r="C126" s="71" t="s">
        <v>1022</v>
      </c>
      <c r="D126" s="65" t="s">
        <v>7</v>
      </c>
    </row>
    <row r="127" spans="1:4">
      <c r="A127" s="67"/>
      <c r="B127" s="70"/>
      <c r="C127" s="71"/>
      <c r="D127" s="65"/>
    </row>
    <row r="128" spans="1:4">
      <c r="A128" s="67" t="s">
        <v>950</v>
      </c>
      <c r="B128" s="70" t="str">
        <f t="shared" si="12"/>
        <v>I-0013.0010</v>
      </c>
      <c r="C128" s="71" t="s">
        <v>1023</v>
      </c>
      <c r="D128" s="65" t="s">
        <v>7</v>
      </c>
    </row>
    <row r="129" spans="1:4">
      <c r="A129" s="67" t="s">
        <v>952</v>
      </c>
      <c r="B129" s="70" t="str">
        <f t="shared" si="12"/>
        <v>I-0013.0011</v>
      </c>
      <c r="C129" s="71" t="s">
        <v>1024</v>
      </c>
      <c r="D129" s="65" t="s">
        <v>7</v>
      </c>
    </row>
    <row r="130" spans="1:4">
      <c r="A130" s="67" t="s">
        <v>954</v>
      </c>
      <c r="B130" s="70" t="str">
        <f t="shared" si="12"/>
        <v>I-0013.0012</v>
      </c>
      <c r="C130" s="71" t="s">
        <v>1025</v>
      </c>
      <c r="D130" s="65" t="s">
        <v>7</v>
      </c>
    </row>
    <row r="131" spans="1:4">
      <c r="A131" s="67" t="s">
        <v>1013</v>
      </c>
      <c r="B131" s="70" t="str">
        <f t="shared" si="12"/>
        <v>I-0013.0013</v>
      </c>
      <c r="C131" s="71" t="s">
        <v>1026</v>
      </c>
      <c r="D131" s="65" t="s">
        <v>7</v>
      </c>
    </row>
    <row r="132" spans="1:4">
      <c r="B132" s="65"/>
      <c r="C132" s="71"/>
      <c r="D132" s="65"/>
    </row>
    <row r="133" spans="1:4">
      <c r="B133" s="65"/>
      <c r="C133" s="71"/>
      <c r="D133" s="65"/>
    </row>
    <row r="134" spans="1:4">
      <c r="A134" s="67" t="s">
        <v>1027</v>
      </c>
      <c r="B134" s="68" t="str">
        <f xml:space="preserve"> CONCATENATE("I-",A134)</f>
        <v>I-0014</v>
      </c>
      <c r="C134" s="69" t="s">
        <v>1028</v>
      </c>
      <c r="D134" s="65"/>
    </row>
    <row r="135" spans="1:4">
      <c r="A135" s="67" t="s">
        <v>915</v>
      </c>
      <c r="B135" s="70" t="str">
        <f>CONCATENATE($B$134,".",A135)</f>
        <v>I-0014.0001</v>
      </c>
      <c r="C135" s="71" t="s">
        <v>1029</v>
      </c>
      <c r="D135" s="65" t="s">
        <v>7</v>
      </c>
    </row>
    <row r="136" spans="1:4">
      <c r="A136" s="67" t="s">
        <v>918</v>
      </c>
      <c r="B136" s="70" t="str">
        <f>CONCATENATE($B$134,".",A136)</f>
        <v>I-0014.0002</v>
      </c>
      <c r="C136" s="71" t="s">
        <v>1030</v>
      </c>
      <c r="D136" s="65" t="s">
        <v>7</v>
      </c>
    </row>
    <row r="137" spans="1:4">
      <c r="B137" s="73"/>
      <c r="C137" s="71"/>
      <c r="D137" s="65"/>
    </row>
    <row r="138" spans="1:4">
      <c r="B138" s="72"/>
      <c r="C138" s="72"/>
      <c r="D138" s="65"/>
    </row>
    <row r="139" spans="1:4">
      <c r="A139" s="67" t="s">
        <v>1031</v>
      </c>
      <c r="B139" s="68" t="str">
        <f xml:space="preserve"> CONCATENATE("I-",A139)</f>
        <v>I-0015</v>
      </c>
      <c r="C139" s="69" t="s">
        <v>1032</v>
      </c>
      <c r="D139" s="65"/>
    </row>
    <row r="140" spans="1:4">
      <c r="A140" s="67" t="s">
        <v>915</v>
      </c>
      <c r="B140" s="70" t="str">
        <f>CONCATENATE($B$139,".",A140)</f>
        <v>I-0015.0001</v>
      </c>
      <c r="C140" s="71" t="s">
        <v>1033</v>
      </c>
      <c r="D140" s="65" t="s">
        <v>7</v>
      </c>
    </row>
    <row r="141" spans="1:4">
      <c r="A141" s="67" t="s">
        <v>918</v>
      </c>
      <c r="B141" s="70" t="str">
        <f t="shared" ref="B141:B151" si="13">CONCATENATE($B$139,".",A141)</f>
        <v>I-0015.0002</v>
      </c>
      <c r="C141" s="71" t="s">
        <v>1034</v>
      </c>
      <c r="D141" s="65" t="s">
        <v>7</v>
      </c>
    </row>
    <row r="142" spans="1:4">
      <c r="A142" s="67" t="s">
        <v>920</v>
      </c>
      <c r="B142" s="70" t="str">
        <f t="shared" si="13"/>
        <v>I-0015.0003</v>
      </c>
      <c r="C142" s="71" t="s">
        <v>1035</v>
      </c>
      <c r="D142" s="65" t="s">
        <v>7</v>
      </c>
    </row>
    <row r="143" spans="1:4">
      <c r="A143" s="67"/>
      <c r="B143" s="70"/>
      <c r="C143" s="72"/>
      <c r="D143" s="65"/>
    </row>
    <row r="144" spans="1:4">
      <c r="A144" s="67" t="s">
        <v>950</v>
      </c>
      <c r="B144" s="70" t="str">
        <f t="shared" si="13"/>
        <v>I-0015.0010</v>
      </c>
      <c r="C144" s="71" t="s">
        <v>1036</v>
      </c>
      <c r="D144" s="65" t="s">
        <v>7</v>
      </c>
    </row>
    <row r="145" spans="1:4">
      <c r="A145" s="67" t="s">
        <v>952</v>
      </c>
      <c r="B145" s="70" t="str">
        <f t="shared" si="13"/>
        <v>I-0015.0011</v>
      </c>
      <c r="C145" s="71" t="s">
        <v>1037</v>
      </c>
      <c r="D145" s="65" t="s">
        <v>7</v>
      </c>
    </row>
    <row r="146" spans="1:4">
      <c r="B146" s="70"/>
      <c r="C146" s="71"/>
      <c r="D146" s="65"/>
    </row>
    <row r="147" spans="1:4">
      <c r="A147" s="67" t="s">
        <v>978</v>
      </c>
      <c r="B147" s="70" t="str">
        <f t="shared" si="13"/>
        <v>I-0015.0020</v>
      </c>
      <c r="C147" s="71" t="s">
        <v>1038</v>
      </c>
      <c r="D147" s="65" t="s">
        <v>7</v>
      </c>
    </row>
    <row r="148" spans="1:4">
      <c r="A148" s="67" t="s">
        <v>963</v>
      </c>
      <c r="B148" s="70" t="str">
        <f t="shared" si="13"/>
        <v>I-0015.0021</v>
      </c>
      <c r="C148" s="71" t="s">
        <v>1039</v>
      </c>
      <c r="D148" s="65" t="s">
        <v>7</v>
      </c>
    </row>
    <row r="149" spans="1:4">
      <c r="A149" s="67" t="s">
        <v>965</v>
      </c>
      <c r="B149" s="70" t="str">
        <f t="shared" si="13"/>
        <v>I-0015.0022</v>
      </c>
      <c r="C149" s="71" t="s">
        <v>1040</v>
      </c>
      <c r="D149" s="65" t="s">
        <v>7</v>
      </c>
    </row>
    <row r="150" spans="1:4">
      <c r="B150" s="70"/>
      <c r="C150" s="71"/>
      <c r="D150" s="74"/>
    </row>
    <row r="151" spans="1:4">
      <c r="A151" s="67" t="s">
        <v>1041</v>
      </c>
      <c r="B151" s="70" t="str">
        <f t="shared" si="13"/>
        <v>I-0015.0030</v>
      </c>
      <c r="C151" s="71" t="s">
        <v>1042</v>
      </c>
      <c r="D151" s="65" t="s">
        <v>7</v>
      </c>
    </row>
    <row r="152" spans="1:4">
      <c r="B152" s="65"/>
      <c r="C152" s="71"/>
      <c r="D152" s="65"/>
    </row>
    <row r="153" spans="1:4">
      <c r="B153" s="65"/>
      <c r="C153" s="71"/>
      <c r="D153" s="65"/>
    </row>
    <row r="154" spans="1:4">
      <c r="A154" s="67" t="s">
        <v>1043</v>
      </c>
      <c r="B154" s="68" t="str">
        <f xml:space="preserve"> CONCATENATE("I-",A154)</f>
        <v>I-0016</v>
      </c>
      <c r="C154" s="69" t="s">
        <v>1044</v>
      </c>
      <c r="D154" s="65"/>
    </row>
    <row r="155" spans="1:4">
      <c r="A155" s="67" t="s">
        <v>915</v>
      </c>
      <c r="B155" s="70" t="str">
        <f>CONCATENATE($B$154,".",A155)</f>
        <v>I-0016.0001</v>
      </c>
      <c r="C155" s="71" t="s">
        <v>1045</v>
      </c>
      <c r="D155" s="65" t="s">
        <v>7</v>
      </c>
    </row>
    <row r="156" spans="1:4">
      <c r="A156" s="67" t="s">
        <v>918</v>
      </c>
      <c r="B156" s="70" t="str">
        <f t="shared" ref="B156:B163" si="14">CONCATENATE($B$154,".",A156)</f>
        <v>I-0016.0002</v>
      </c>
      <c r="C156" s="71" t="s">
        <v>1046</v>
      </c>
      <c r="D156" s="65" t="s">
        <v>7</v>
      </c>
    </row>
    <row r="157" spans="1:4">
      <c r="A157" s="67" t="s">
        <v>920</v>
      </c>
      <c r="B157" s="70" t="str">
        <f t="shared" si="14"/>
        <v>I-0016.0003</v>
      </c>
      <c r="C157" s="71" t="s">
        <v>1047</v>
      </c>
      <c r="D157" s="65" t="s">
        <v>7</v>
      </c>
    </row>
    <row r="158" spans="1:4">
      <c r="A158" s="67" t="s">
        <v>922</v>
      </c>
      <c r="B158" s="70" t="str">
        <f t="shared" si="14"/>
        <v>I-0016.0004</v>
      </c>
      <c r="C158" s="71" t="s">
        <v>1048</v>
      </c>
      <c r="D158" s="65" t="s">
        <v>7</v>
      </c>
    </row>
    <row r="159" spans="1:4">
      <c r="A159" s="67"/>
      <c r="B159" s="70"/>
      <c r="C159" s="71"/>
      <c r="D159" s="65"/>
    </row>
    <row r="160" spans="1:4">
      <c r="A160" s="67" t="s">
        <v>950</v>
      </c>
      <c r="B160" s="70" t="str">
        <f t="shared" si="14"/>
        <v>I-0016.0010</v>
      </c>
      <c r="C160" s="71" t="s">
        <v>1049</v>
      </c>
      <c r="D160" s="65" t="s">
        <v>7</v>
      </c>
    </row>
    <row r="161" spans="1:4">
      <c r="A161" s="67" t="s">
        <v>952</v>
      </c>
      <c r="B161" s="70" t="str">
        <f t="shared" si="14"/>
        <v>I-0016.0011</v>
      </c>
      <c r="C161" s="71" t="s">
        <v>1050</v>
      </c>
      <c r="D161" s="65" t="s">
        <v>7</v>
      </c>
    </row>
    <row r="162" spans="1:4">
      <c r="A162" s="67" t="s">
        <v>954</v>
      </c>
      <c r="B162" s="70" t="str">
        <f t="shared" si="14"/>
        <v>I-0016.0012</v>
      </c>
      <c r="C162" s="71" t="s">
        <v>1051</v>
      </c>
      <c r="D162" s="65" t="s">
        <v>7</v>
      </c>
    </row>
    <row r="163" spans="1:4">
      <c r="A163" s="67" t="s">
        <v>1013</v>
      </c>
      <c r="B163" s="70" t="str">
        <f t="shared" si="14"/>
        <v>I-0016.0013</v>
      </c>
      <c r="C163" s="71" t="s">
        <v>1052</v>
      </c>
      <c r="D163" s="65" t="s">
        <v>7</v>
      </c>
    </row>
    <row r="164" spans="1:4">
      <c r="A164" s="66"/>
      <c r="B164" s="65"/>
      <c r="C164" s="71"/>
      <c r="D164" s="65"/>
    </row>
    <row r="165" spans="1:4">
      <c r="B165" s="65"/>
      <c r="C165" s="71"/>
      <c r="D165" s="65"/>
    </row>
    <row r="166" spans="1:4">
      <c r="A166" s="67" t="s">
        <v>1053</v>
      </c>
      <c r="B166" s="68" t="str">
        <f xml:space="preserve"> CONCATENATE("I-",A166)</f>
        <v>I-0017</v>
      </c>
      <c r="C166" s="69" t="s">
        <v>1054</v>
      </c>
      <c r="D166" s="65"/>
    </row>
    <row r="167" spans="1:4">
      <c r="A167" s="67" t="s">
        <v>915</v>
      </c>
      <c r="B167" s="70" t="str">
        <f>CONCATENATE($B$166,".",A167)</f>
        <v>I-0017.0001</v>
      </c>
      <c r="C167" s="71" t="s">
        <v>1055</v>
      </c>
      <c r="D167" s="65" t="s">
        <v>5</v>
      </c>
    </row>
    <row r="168" spans="1:4">
      <c r="A168" s="67" t="s">
        <v>918</v>
      </c>
      <c r="B168" s="70" t="str">
        <f t="shared" ref="B168:B175" si="15">CONCATENATE($B$166,".",A168)</f>
        <v>I-0017.0002</v>
      </c>
      <c r="C168" s="71" t="s">
        <v>1056</v>
      </c>
      <c r="D168" s="65" t="s">
        <v>5</v>
      </c>
    </row>
    <row r="169" spans="1:4">
      <c r="A169" s="67" t="s">
        <v>920</v>
      </c>
      <c r="B169" s="70" t="str">
        <f t="shared" si="15"/>
        <v>I-0017.0003</v>
      </c>
      <c r="C169" s="71" t="s">
        <v>1057</v>
      </c>
      <c r="D169" s="65" t="s">
        <v>5</v>
      </c>
    </row>
    <row r="170" spans="1:4">
      <c r="A170" s="67" t="s">
        <v>922</v>
      </c>
      <c r="B170" s="70" t="str">
        <f t="shared" si="15"/>
        <v>I-0017.0004</v>
      </c>
      <c r="C170" s="71" t="s">
        <v>1058</v>
      </c>
      <c r="D170" s="65" t="s">
        <v>1123</v>
      </c>
    </row>
    <row r="171" spans="1:4">
      <c r="A171" s="67" t="s">
        <v>924</v>
      </c>
      <c r="B171" s="70" t="str">
        <f t="shared" si="15"/>
        <v>I-0017.0005</v>
      </c>
      <c r="C171" s="71" t="s">
        <v>1059</v>
      </c>
      <c r="D171" s="65" t="s">
        <v>1123</v>
      </c>
    </row>
    <row r="172" spans="1:4">
      <c r="A172" s="67" t="s">
        <v>926</v>
      </c>
      <c r="B172" s="70" t="str">
        <f t="shared" si="15"/>
        <v>I-0017.0006</v>
      </c>
      <c r="C172" s="71" t="s">
        <v>1060</v>
      </c>
      <c r="D172" s="65" t="s">
        <v>7</v>
      </c>
    </row>
    <row r="173" spans="1:4">
      <c r="A173" s="67" t="s">
        <v>928</v>
      </c>
      <c r="B173" s="70" t="str">
        <f t="shared" si="15"/>
        <v>I-0017.0007</v>
      </c>
      <c r="C173" s="71" t="s">
        <v>1061</v>
      </c>
      <c r="D173" s="65" t="s">
        <v>7</v>
      </c>
    </row>
    <row r="174" spans="1:4">
      <c r="A174" s="67" t="s">
        <v>946</v>
      </c>
      <c r="B174" s="70" t="str">
        <f t="shared" si="15"/>
        <v>I-0017.0008</v>
      </c>
      <c r="C174" s="71" t="s">
        <v>1062</v>
      </c>
      <c r="D174" s="65" t="s">
        <v>7</v>
      </c>
    </row>
    <row r="175" spans="1:4">
      <c r="A175" s="67" t="s">
        <v>948</v>
      </c>
      <c r="B175" s="70" t="str">
        <f t="shared" si="15"/>
        <v>I-0017.0009</v>
      </c>
      <c r="C175" s="71" t="s">
        <v>1063</v>
      </c>
      <c r="D175" s="65" t="s">
        <v>5</v>
      </c>
    </row>
    <row r="176" spans="1:4">
      <c r="B176" s="65"/>
      <c r="C176" s="71"/>
      <c r="D176" s="74"/>
    </row>
    <row r="177" spans="1:4">
      <c r="B177" s="65"/>
      <c r="C177" s="71"/>
      <c r="D177" s="65"/>
    </row>
    <row r="178" spans="1:4">
      <c r="A178" s="67" t="s">
        <v>1064</v>
      </c>
      <c r="B178" s="68" t="str">
        <f xml:space="preserve"> CONCATENATE("I-",A178)</f>
        <v>I-0018</v>
      </c>
      <c r="C178" s="69" t="s">
        <v>1065</v>
      </c>
      <c r="D178" s="74"/>
    </row>
    <row r="179" spans="1:4">
      <c r="A179" s="67" t="s">
        <v>915</v>
      </c>
      <c r="B179" s="70" t="str">
        <f>CONCATENATE($B$178,".",A179)</f>
        <v>I-0018.0001</v>
      </c>
      <c r="C179" s="71" t="s">
        <v>1066</v>
      </c>
      <c r="D179" s="65" t="s">
        <v>5</v>
      </c>
    </row>
    <row r="180" spans="1:4">
      <c r="A180" s="67" t="s">
        <v>918</v>
      </c>
      <c r="B180" s="70" t="str">
        <f t="shared" ref="B180:B183" si="16">CONCATENATE($B$178,".",A180)</f>
        <v>I-0018.0002</v>
      </c>
      <c r="C180" s="71" t="s">
        <v>1067</v>
      </c>
      <c r="D180" s="65" t="s">
        <v>5</v>
      </c>
    </row>
    <row r="181" spans="1:4">
      <c r="A181" s="67" t="s">
        <v>920</v>
      </c>
      <c r="B181" s="70" t="str">
        <f t="shared" si="16"/>
        <v>I-0018.0003</v>
      </c>
      <c r="C181" s="71" t="s">
        <v>1068</v>
      </c>
      <c r="D181" s="65" t="s">
        <v>5</v>
      </c>
    </row>
    <row r="182" spans="1:4">
      <c r="A182" s="67" t="s">
        <v>922</v>
      </c>
      <c r="B182" s="70" t="str">
        <f t="shared" si="16"/>
        <v>I-0018.0004</v>
      </c>
      <c r="C182" s="71" t="s">
        <v>1069</v>
      </c>
      <c r="D182" s="65" t="s">
        <v>5</v>
      </c>
    </row>
    <row r="183" spans="1:4">
      <c r="A183" s="67" t="s">
        <v>924</v>
      </c>
      <c r="B183" s="70" t="str">
        <f t="shared" si="16"/>
        <v>I-0018.0005</v>
      </c>
      <c r="C183" s="71" t="s">
        <v>1070</v>
      </c>
      <c r="D183" s="65" t="s">
        <v>733</v>
      </c>
    </row>
    <row r="184" spans="1:4">
      <c r="B184" s="65"/>
      <c r="C184" s="61"/>
      <c r="D184" s="65"/>
    </row>
    <row r="185" spans="1:4">
      <c r="B185" s="65"/>
      <c r="C185" s="71"/>
      <c r="D185" s="65"/>
    </row>
    <row r="186" spans="1:4">
      <c r="A186" s="67" t="s">
        <v>1071</v>
      </c>
      <c r="B186" s="68" t="str">
        <f xml:space="preserve"> CONCATENATE("I-",A186)</f>
        <v>I-0019</v>
      </c>
      <c r="C186" s="69" t="s">
        <v>1072</v>
      </c>
      <c r="D186" s="65"/>
    </row>
    <row r="187" spans="1:4">
      <c r="A187" s="67" t="s">
        <v>915</v>
      </c>
      <c r="B187" s="70" t="str">
        <f>CONCATENATE($B$186,".",A187)</f>
        <v>I-0019.0001</v>
      </c>
      <c r="C187" s="71" t="s">
        <v>351</v>
      </c>
      <c r="D187" s="65" t="s">
        <v>5</v>
      </c>
    </row>
    <row r="188" spans="1:4">
      <c r="A188" s="67" t="s">
        <v>918</v>
      </c>
      <c r="B188" s="70" t="str">
        <f t="shared" ref="B188:B192" si="17">CONCATENATE($B$186,".",A188)</f>
        <v>I-0019.0002</v>
      </c>
      <c r="C188" s="71" t="s">
        <v>1073</v>
      </c>
      <c r="D188" s="65" t="s">
        <v>5</v>
      </c>
    </row>
    <row r="189" spans="1:4">
      <c r="A189" s="67" t="s">
        <v>920</v>
      </c>
      <c r="B189" s="70" t="str">
        <f t="shared" si="17"/>
        <v>I-0019.0003</v>
      </c>
      <c r="C189" s="71" t="s">
        <v>1074</v>
      </c>
      <c r="D189" s="75" t="s">
        <v>5</v>
      </c>
    </row>
    <row r="190" spans="1:4">
      <c r="A190" s="67" t="s">
        <v>922</v>
      </c>
      <c r="B190" s="70" t="str">
        <f t="shared" si="17"/>
        <v>I-0019.0004</v>
      </c>
      <c r="C190" s="71" t="s">
        <v>1075</v>
      </c>
      <c r="D190" s="75" t="s">
        <v>5</v>
      </c>
    </row>
    <row r="191" spans="1:4">
      <c r="A191" s="67" t="s">
        <v>924</v>
      </c>
      <c r="B191" s="70" t="str">
        <f t="shared" si="17"/>
        <v>I-0019.0005</v>
      </c>
      <c r="C191" s="71" t="s">
        <v>1076</v>
      </c>
      <c r="D191" s="75" t="s">
        <v>5</v>
      </c>
    </row>
    <row r="192" spans="1:4">
      <c r="A192" s="67" t="s">
        <v>926</v>
      </c>
      <c r="B192" s="70" t="str">
        <f t="shared" si="17"/>
        <v>I-0019.0006</v>
      </c>
      <c r="C192" s="71" t="s">
        <v>1077</v>
      </c>
      <c r="D192" s="75" t="s">
        <v>5</v>
      </c>
    </row>
    <row r="193" spans="1:4">
      <c r="A193" s="67"/>
      <c r="B193" s="65"/>
      <c r="C193" s="71"/>
      <c r="D193" s="75"/>
    </row>
    <row r="194" spans="1:4">
      <c r="A194" s="67"/>
      <c r="B194" s="65"/>
      <c r="C194" s="71"/>
      <c r="D194" s="75"/>
    </row>
    <row r="195" spans="1:4">
      <c r="A195" s="67"/>
      <c r="B195" s="65"/>
      <c r="D195" s="74"/>
    </row>
    <row r="196" spans="1:4">
      <c r="A196" s="67" t="s">
        <v>950</v>
      </c>
      <c r="B196" s="70" t="str">
        <f t="shared" ref="B196:B200" si="18">CONCATENATE($B$186,".",A196)</f>
        <v>I-0019.0010</v>
      </c>
      <c r="C196" s="71" t="s">
        <v>1078</v>
      </c>
      <c r="D196" s="75" t="s">
        <v>5</v>
      </c>
    </row>
    <row r="197" spans="1:4">
      <c r="A197" s="67" t="s">
        <v>952</v>
      </c>
      <c r="B197" s="70" t="str">
        <f t="shared" si="18"/>
        <v>I-0019.0011</v>
      </c>
      <c r="C197" s="71" t="s">
        <v>1079</v>
      </c>
      <c r="D197" s="75" t="s">
        <v>5</v>
      </c>
    </row>
    <row r="198" spans="1:4">
      <c r="A198" s="67" t="s">
        <v>954</v>
      </c>
      <c r="B198" s="70" t="str">
        <f t="shared" si="18"/>
        <v>I-0019.0012</v>
      </c>
      <c r="C198" s="71" t="s">
        <v>1080</v>
      </c>
      <c r="D198" s="75" t="s">
        <v>5</v>
      </c>
    </row>
    <row r="199" spans="1:4">
      <c r="A199" s="67" t="s">
        <v>1013</v>
      </c>
      <c r="B199" s="70" t="str">
        <f t="shared" si="18"/>
        <v>I-0019.0013</v>
      </c>
      <c r="C199" s="71" t="s">
        <v>1081</v>
      </c>
      <c r="D199" s="75" t="s">
        <v>5</v>
      </c>
    </row>
    <row r="200" spans="1:4">
      <c r="A200" s="67" t="s">
        <v>1027</v>
      </c>
      <c r="B200" s="70" t="str">
        <f t="shared" si="18"/>
        <v>I-0019.0014</v>
      </c>
      <c r="C200" s="71" t="s">
        <v>1082</v>
      </c>
      <c r="D200" s="75" t="s">
        <v>5</v>
      </c>
    </row>
    <row r="201" spans="1:4">
      <c r="A201" s="66"/>
      <c r="B201" s="65"/>
      <c r="C201" s="71"/>
      <c r="D201" s="74"/>
    </row>
    <row r="202" spans="1:4">
      <c r="A202" s="67" t="s">
        <v>978</v>
      </c>
      <c r="B202" s="70" t="str">
        <f t="shared" ref="B202:B204" si="19">CONCATENATE($B$186,".",A202)</f>
        <v>I-0019.0020</v>
      </c>
      <c r="C202" s="71" t="s">
        <v>354</v>
      </c>
      <c r="D202" s="75" t="s">
        <v>5</v>
      </c>
    </row>
    <row r="203" spans="1:4">
      <c r="A203" s="67" t="s">
        <v>963</v>
      </c>
      <c r="B203" s="70" t="str">
        <f t="shared" si="19"/>
        <v>I-0019.0021</v>
      </c>
      <c r="C203" s="71" t="s">
        <v>1083</v>
      </c>
      <c r="D203" s="75" t="s">
        <v>5</v>
      </c>
    </row>
    <row r="204" spans="1:4">
      <c r="A204" s="67" t="s">
        <v>965</v>
      </c>
      <c r="B204" s="70" t="str">
        <f t="shared" si="19"/>
        <v>I-0019.0022</v>
      </c>
      <c r="C204" s="71" t="s">
        <v>1084</v>
      </c>
      <c r="D204" s="75" t="s">
        <v>5</v>
      </c>
    </row>
    <row r="205" spans="1:4">
      <c r="A205" s="67"/>
      <c r="B205" s="72"/>
      <c r="C205" s="72"/>
      <c r="D205" s="74"/>
    </row>
    <row r="206" spans="1:4">
      <c r="A206" s="67" t="s">
        <v>1041</v>
      </c>
      <c r="B206" s="70" t="str">
        <f t="shared" ref="B206" si="20">CONCATENATE($B$186,".",A206)</f>
        <v>I-0019.0030</v>
      </c>
      <c r="C206" s="71" t="s">
        <v>1085</v>
      </c>
      <c r="D206" s="75" t="s">
        <v>5</v>
      </c>
    </row>
    <row r="207" spans="1:4">
      <c r="A207" s="67"/>
      <c r="B207" s="72"/>
      <c r="C207" s="72"/>
      <c r="D207" s="65"/>
    </row>
    <row r="208" spans="1:4">
      <c r="A208" s="67" t="s">
        <v>1086</v>
      </c>
      <c r="B208" s="70" t="str">
        <f t="shared" ref="B208" si="21">CONCATENATE($B$186,".",A208)</f>
        <v>I-0019.0040</v>
      </c>
      <c r="C208" s="71" t="s">
        <v>1087</v>
      </c>
      <c r="D208" s="75" t="s">
        <v>5</v>
      </c>
    </row>
    <row r="209" spans="1:4">
      <c r="A209" s="67"/>
      <c r="B209" s="65"/>
      <c r="C209" s="71"/>
      <c r="D209" s="65"/>
    </row>
    <row r="210" spans="1:4">
      <c r="A210" s="67" t="s">
        <v>1088</v>
      </c>
      <c r="B210" s="70" t="str">
        <f t="shared" ref="B210" si="22">CONCATENATE($B$186,".",A210)</f>
        <v>I-0019.0050</v>
      </c>
      <c r="C210" s="71" t="s">
        <v>1089</v>
      </c>
      <c r="D210" s="75" t="s">
        <v>5</v>
      </c>
    </row>
    <row r="211" spans="1:4">
      <c r="A211" s="67"/>
      <c r="B211" s="65"/>
      <c r="C211" s="71"/>
      <c r="D211" s="65"/>
    </row>
    <row r="212" spans="1:4">
      <c r="A212" s="67" t="s">
        <v>1090</v>
      </c>
      <c r="B212" s="70" t="str">
        <f t="shared" ref="B212" si="23">CONCATENATE($B$186,".",A212)</f>
        <v>I-0019.0060</v>
      </c>
      <c r="C212" s="71" t="s">
        <v>1091</v>
      </c>
      <c r="D212" s="75" t="s">
        <v>5</v>
      </c>
    </row>
    <row r="213" spans="1:4">
      <c r="B213" s="65"/>
      <c r="C213" s="71"/>
      <c r="D213" s="65"/>
    </row>
    <row r="214" spans="1:4">
      <c r="B214" s="65"/>
      <c r="C214" s="71"/>
      <c r="D214" s="74"/>
    </row>
    <row r="215" spans="1:4">
      <c r="A215" s="67" t="s">
        <v>978</v>
      </c>
      <c r="B215" s="68" t="str">
        <f xml:space="preserve"> CONCATENATE("I-",A215)</f>
        <v>I-0020</v>
      </c>
      <c r="C215" s="69" t="s">
        <v>1092</v>
      </c>
      <c r="D215" s="65"/>
    </row>
    <row r="216" spans="1:4">
      <c r="A216" s="67" t="s">
        <v>915</v>
      </c>
      <c r="B216" s="70" t="str">
        <f>CONCATENATE($B$215,".",A216)</f>
        <v>I-0020.0001</v>
      </c>
      <c r="C216" s="71" t="s">
        <v>1093</v>
      </c>
      <c r="D216" s="65" t="s">
        <v>7</v>
      </c>
    </row>
    <row r="217" spans="1:4">
      <c r="A217" s="67" t="s">
        <v>918</v>
      </c>
      <c r="B217" s="70" t="str">
        <f t="shared" ref="B217:B220" si="24">CONCATENATE($B$215,".",A217)</f>
        <v>I-0020.0002</v>
      </c>
      <c r="C217" s="71" t="s">
        <v>1094</v>
      </c>
      <c r="D217" s="65" t="s">
        <v>5</v>
      </c>
    </row>
    <row r="218" spans="1:4">
      <c r="A218" s="67" t="s">
        <v>920</v>
      </c>
      <c r="B218" s="70" t="str">
        <f t="shared" si="24"/>
        <v>I-0020.0003</v>
      </c>
      <c r="C218" s="71" t="s">
        <v>1095</v>
      </c>
      <c r="D218" s="65" t="s">
        <v>5</v>
      </c>
    </row>
    <row r="219" spans="1:4">
      <c r="A219" s="67" t="s">
        <v>922</v>
      </c>
      <c r="B219" s="70" t="str">
        <f t="shared" si="24"/>
        <v>I-0020.0004</v>
      </c>
      <c r="C219" s="71" t="s">
        <v>1096</v>
      </c>
      <c r="D219" s="65" t="s">
        <v>7</v>
      </c>
    </row>
    <row r="220" spans="1:4">
      <c r="A220" s="67" t="s">
        <v>924</v>
      </c>
      <c r="B220" s="70" t="str">
        <f t="shared" si="24"/>
        <v>I-0020.0005</v>
      </c>
      <c r="C220" s="71" t="s">
        <v>1097</v>
      </c>
      <c r="D220" s="65" t="s">
        <v>1123</v>
      </c>
    </row>
    <row r="221" spans="1:4">
      <c r="B221" s="65"/>
      <c r="C221" s="71"/>
      <c r="D221" s="65"/>
    </row>
    <row r="222" spans="1:4">
      <c r="A222" s="67" t="s">
        <v>963</v>
      </c>
      <c r="B222" s="68" t="str">
        <f xml:space="preserve"> CONCATENATE("I-",A222)</f>
        <v>I-0021</v>
      </c>
      <c r="C222" s="69" t="s">
        <v>1098</v>
      </c>
      <c r="D222" s="65"/>
    </row>
    <row r="223" spans="1:4">
      <c r="A223" s="67" t="s">
        <v>915</v>
      </c>
      <c r="B223" s="70" t="str">
        <f>CONCATENATE($B$222,".",A223)</f>
        <v>I-0021.0001</v>
      </c>
      <c r="C223" s="71" t="s">
        <v>1099</v>
      </c>
      <c r="D223" s="65" t="s">
        <v>5</v>
      </c>
    </row>
    <row r="224" spans="1:4">
      <c r="A224" s="67" t="s">
        <v>918</v>
      </c>
      <c r="B224" s="70" t="str">
        <f>CONCATENATE($B$222,".",A224)</f>
        <v>I-0021.0002</v>
      </c>
      <c r="C224" s="71" t="s">
        <v>1100</v>
      </c>
      <c r="D224" s="65" t="s">
        <v>5</v>
      </c>
    </row>
    <row r="225" spans="1:4">
      <c r="A225" s="67"/>
      <c r="B225" s="65"/>
      <c r="C225" s="71"/>
      <c r="D225" s="65"/>
    </row>
    <row r="226" spans="1:4">
      <c r="A226" s="67"/>
      <c r="B226" s="65"/>
      <c r="C226" s="71"/>
      <c r="D226" s="74"/>
    </row>
    <row r="227" spans="1:4">
      <c r="A227" s="67"/>
      <c r="B227" s="65"/>
      <c r="C227" s="71"/>
      <c r="D227" s="65"/>
    </row>
    <row r="228" spans="1:4">
      <c r="A228" s="67" t="s">
        <v>965</v>
      </c>
      <c r="B228" s="68" t="str">
        <f xml:space="preserve"> CONCATENATE("I-",A228)</f>
        <v>I-0022</v>
      </c>
      <c r="C228" s="69" t="s">
        <v>1101</v>
      </c>
      <c r="D228" s="74"/>
    </row>
    <row r="229" spans="1:4">
      <c r="A229" s="67" t="s">
        <v>915</v>
      </c>
      <c r="B229" s="70" t="str">
        <f>CONCATENATE($B$228,".",A229)</f>
        <v>I-0022.0001</v>
      </c>
      <c r="C229" s="71" t="s">
        <v>1102</v>
      </c>
      <c r="D229" s="65" t="s">
        <v>5</v>
      </c>
    </row>
    <row r="230" spans="1:4">
      <c r="A230" s="67" t="s">
        <v>918</v>
      </c>
      <c r="B230" s="70" t="str">
        <f t="shared" ref="B230:B236" si="25">CONCATENATE($B$228,".",A230)</f>
        <v>I-0022.0002</v>
      </c>
      <c r="C230" s="71" t="s">
        <v>1103</v>
      </c>
      <c r="D230" s="65" t="s">
        <v>5</v>
      </c>
    </row>
    <row r="231" spans="1:4">
      <c r="A231" s="67" t="s">
        <v>920</v>
      </c>
      <c r="B231" s="70" t="str">
        <f t="shared" si="25"/>
        <v>I-0022.0003</v>
      </c>
      <c r="C231" s="71" t="s">
        <v>1104</v>
      </c>
      <c r="D231" s="65" t="s">
        <v>5</v>
      </c>
    </row>
    <row r="232" spans="1:4">
      <c r="A232" s="67" t="s">
        <v>922</v>
      </c>
      <c r="B232" s="70" t="str">
        <f t="shared" si="25"/>
        <v>I-0022.0004</v>
      </c>
      <c r="C232" s="71" t="s">
        <v>1105</v>
      </c>
      <c r="D232" s="65" t="s">
        <v>5</v>
      </c>
    </row>
    <row r="233" spans="1:4">
      <c r="A233" s="67" t="s">
        <v>924</v>
      </c>
      <c r="B233" s="70" t="str">
        <f t="shared" si="25"/>
        <v>I-0022.0005</v>
      </c>
      <c r="C233" s="71" t="s">
        <v>1106</v>
      </c>
      <c r="D233" s="65" t="s">
        <v>5</v>
      </c>
    </row>
    <row r="234" spans="1:4">
      <c r="A234" s="67" t="s">
        <v>926</v>
      </c>
      <c r="B234" s="70" t="str">
        <f t="shared" si="25"/>
        <v>I-0022.0006</v>
      </c>
      <c r="C234" s="71" t="s">
        <v>1107</v>
      </c>
      <c r="D234" s="65" t="s">
        <v>5</v>
      </c>
    </row>
    <row r="235" spans="1:4">
      <c r="A235" s="67" t="s">
        <v>928</v>
      </c>
      <c r="B235" s="70" t="str">
        <f t="shared" si="25"/>
        <v>I-0022.0007</v>
      </c>
      <c r="C235" s="71" t="s">
        <v>1108</v>
      </c>
      <c r="D235" s="65" t="s">
        <v>5</v>
      </c>
    </row>
    <row r="236" spans="1:4">
      <c r="A236" s="67" t="s">
        <v>946</v>
      </c>
      <c r="B236" s="70" t="str">
        <f t="shared" si="25"/>
        <v>I-0022.0008</v>
      </c>
      <c r="C236" s="71" t="s">
        <v>1108</v>
      </c>
      <c r="D236" s="65" t="s">
        <v>5</v>
      </c>
    </row>
    <row r="237" spans="1:4">
      <c r="B237" s="65"/>
      <c r="C237" s="71"/>
      <c r="D237" s="65"/>
    </row>
    <row r="238" spans="1:4">
      <c r="B238" s="65"/>
      <c r="C238" s="71"/>
      <c r="D238" s="74"/>
    </row>
    <row r="239" spans="1:4">
      <c r="A239" s="67" t="s">
        <v>1109</v>
      </c>
      <c r="B239" s="68" t="str">
        <f xml:space="preserve"> CONCATENATE("I-",A239)</f>
        <v>I-0023</v>
      </c>
      <c r="C239" s="69" t="s">
        <v>1110</v>
      </c>
      <c r="D239" s="65"/>
    </row>
    <row r="240" spans="1:4">
      <c r="A240" s="67" t="s">
        <v>915</v>
      </c>
      <c r="B240" s="70" t="str">
        <f>CONCATENATE($B$239,".",A240)</f>
        <v>I-0023.0001</v>
      </c>
      <c r="C240" s="71" t="s">
        <v>1111</v>
      </c>
      <c r="D240" s="65" t="s">
        <v>7</v>
      </c>
    </row>
    <row r="241" spans="1:4">
      <c r="A241" s="67"/>
    </row>
    <row r="242" spans="1:4">
      <c r="A242" s="67"/>
    </row>
    <row r="243" spans="1:4">
      <c r="A243" s="67"/>
    </row>
    <row r="244" spans="1:4">
      <c r="A244" s="67"/>
    </row>
    <row r="245" spans="1:4">
      <c r="A245" s="67" t="s">
        <v>1112</v>
      </c>
      <c r="B245" s="68" t="str">
        <f xml:space="preserve"> CONCATENATE("I-",A245)</f>
        <v>I-0024</v>
      </c>
      <c r="C245" s="69" t="s">
        <v>1113</v>
      </c>
      <c r="D245" s="74"/>
    </row>
    <row r="246" spans="1:4">
      <c r="A246" s="67" t="s">
        <v>915</v>
      </c>
      <c r="B246" s="70" t="str">
        <f>CONCATENATE($B$245,".",A246)</f>
        <v>I-0024.0001</v>
      </c>
      <c r="C246" s="71" t="s">
        <v>1114</v>
      </c>
      <c r="D246" s="65" t="s">
        <v>733</v>
      </c>
    </row>
    <row r="247" spans="1:4">
      <c r="A247" s="67" t="s">
        <v>918</v>
      </c>
      <c r="B247" s="70" t="str">
        <f t="shared" ref="B247:B249" si="26">CONCATENATE($B$245,".",A247)</f>
        <v>I-0024.0002</v>
      </c>
      <c r="C247" s="71" t="s">
        <v>1115</v>
      </c>
      <c r="D247" s="65" t="s">
        <v>733</v>
      </c>
    </row>
    <row r="248" spans="1:4">
      <c r="A248" s="67" t="s">
        <v>920</v>
      </c>
      <c r="B248" s="70" t="str">
        <f t="shared" si="26"/>
        <v>I-0024.0003</v>
      </c>
      <c r="C248" s="71" t="s">
        <v>1116</v>
      </c>
      <c r="D248" s="65" t="s">
        <v>733</v>
      </c>
    </row>
    <row r="249" spans="1:4">
      <c r="A249" s="67" t="s">
        <v>922</v>
      </c>
      <c r="B249" s="70" t="str">
        <f t="shared" si="26"/>
        <v>I-0024.0004</v>
      </c>
      <c r="C249" s="71" t="s">
        <v>1117</v>
      </c>
      <c r="D249" s="65" t="s">
        <v>733</v>
      </c>
    </row>
    <row r="250" spans="1:4">
      <c r="A250" s="67"/>
      <c r="B250" s="65"/>
      <c r="C250" s="71"/>
      <c r="D250" s="65"/>
    </row>
    <row r="251" spans="1:4">
      <c r="B251" s="65"/>
      <c r="C251" s="71"/>
      <c r="D251" s="65"/>
    </row>
    <row r="252" spans="1:4">
      <c r="A252" s="67" t="s">
        <v>1118</v>
      </c>
      <c r="B252" s="68" t="str">
        <f xml:space="preserve"> CONCATENATE("I-",A252)</f>
        <v>I-0025</v>
      </c>
      <c r="C252" s="69" t="s">
        <v>1119</v>
      </c>
      <c r="D252" s="74"/>
    </row>
    <row r="253" spans="1:4">
      <c r="A253" s="67" t="s">
        <v>915</v>
      </c>
      <c r="B253" s="70" t="str">
        <f>CONCATENATE($B$252,".",A253)</f>
        <v>I-0025.0001</v>
      </c>
      <c r="C253" s="71" t="s">
        <v>1120</v>
      </c>
      <c r="D253" s="65" t="s">
        <v>733</v>
      </c>
    </row>
    <row r="254" spans="1:4">
      <c r="A254" s="67" t="s">
        <v>918</v>
      </c>
      <c r="B254" s="70" t="str">
        <f t="shared" ref="B254:B256" si="27">CONCATENATE($B$252,".",A254)</f>
        <v>I-0025.0002</v>
      </c>
      <c r="C254" s="71" t="s">
        <v>1121</v>
      </c>
      <c r="D254" s="65" t="s">
        <v>7</v>
      </c>
    </row>
    <row r="255" spans="1:4">
      <c r="A255" s="67" t="s">
        <v>920</v>
      </c>
      <c r="B255" s="70" t="str">
        <f t="shared" si="27"/>
        <v>I-0025.0003</v>
      </c>
      <c r="C255" s="71" t="s">
        <v>1060</v>
      </c>
      <c r="D255" s="65" t="s">
        <v>7</v>
      </c>
    </row>
    <row r="256" spans="1:4">
      <c r="A256" s="67" t="s">
        <v>922</v>
      </c>
      <c r="B256" s="70" t="str">
        <f t="shared" si="27"/>
        <v>I-0025.0004</v>
      </c>
      <c r="C256" s="71" t="s">
        <v>1122</v>
      </c>
      <c r="D256" s="65" t="s">
        <v>5</v>
      </c>
    </row>
    <row r="257" spans="1:1" s="62" customFormat="1">
      <c r="A257" s="67"/>
    </row>
  </sheetData>
  <sheetProtection password="F171" sheet="1" objects="1" scenarios="1"/>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Hoja11">
    <pageSetUpPr fitToPage="1"/>
  </sheetPr>
  <dimension ref="A1:N92"/>
  <sheetViews>
    <sheetView showGridLines="0" showZeros="0" view="pageBreakPreview" topLeftCell="B1" zoomScale="90" zoomScaleNormal="60" zoomScaleSheetLayoutView="90" workbookViewId="0">
      <selection activeCell="C22" sqref="C22"/>
    </sheetView>
  </sheetViews>
  <sheetFormatPr baseColWidth="10" defaultColWidth="11.42578125" defaultRowHeight="12.75"/>
  <cols>
    <col min="1" max="1" width="35.7109375" style="84" customWidth="1"/>
    <col min="2" max="2" width="11.7109375" style="84" customWidth="1"/>
    <col min="3" max="3" width="100.7109375" style="84" customWidth="1"/>
    <col min="4" max="4" width="9.7109375" style="84" customWidth="1"/>
    <col min="5" max="5" width="14.7109375" style="84" customWidth="1"/>
    <col min="6" max="6" width="19.140625" style="84" hidden="1" customWidth="1"/>
    <col min="7" max="7" width="69.140625" style="84" hidden="1" customWidth="1"/>
    <col min="8" max="8" width="14.7109375" style="84" hidden="1" customWidth="1"/>
    <col min="9" max="9" width="11.42578125" style="84" customWidth="1"/>
    <col min="10" max="16384" width="11.42578125" style="84"/>
  </cols>
  <sheetData>
    <row r="1" spans="1:14">
      <c r="B1" s="83"/>
      <c r="C1" s="83" t="s">
        <v>1163</v>
      </c>
      <c r="D1" s="83"/>
      <c r="E1" s="83"/>
    </row>
    <row r="2" spans="1:14" s="92" customFormat="1" ht="20.100000000000001" customHeight="1">
      <c r="A2" s="91" t="s">
        <v>12</v>
      </c>
      <c r="C2" s="83" t="str">
        <f>Obra</f>
        <v>BARRIO NUESTRA SEÑORA DEL ROSARIO - 22 VIVIENDAS</v>
      </c>
      <c r="D2" s="93"/>
      <c r="E2" s="93"/>
    </row>
    <row r="3" spans="1:14" s="92" customFormat="1" ht="20.100000000000001" customHeight="1">
      <c r="A3" s="91" t="s">
        <v>20</v>
      </c>
      <c r="C3" s="93" t="str">
        <f>Ubicación</f>
        <v>9 DE JULIO</v>
      </c>
      <c r="D3" s="93"/>
      <c r="E3" s="93"/>
    </row>
    <row r="4" spans="1:14" s="92" customFormat="1" ht="20.100000000000001" customHeight="1">
      <c r="A4" s="91" t="s">
        <v>1164</v>
      </c>
      <c r="C4" s="255" t="s">
        <v>1181</v>
      </c>
      <c r="D4" s="93"/>
      <c r="E4" s="93"/>
    </row>
    <row r="5" spans="1:14" s="92" customFormat="1" ht="20.100000000000001" customHeight="1">
      <c r="A5" s="91" t="s">
        <v>1165</v>
      </c>
      <c r="C5" s="256">
        <v>22</v>
      </c>
      <c r="D5" s="93"/>
      <c r="E5" s="93"/>
    </row>
    <row r="6" spans="1:14" ht="20.100000000000001" customHeight="1">
      <c r="A6" s="90"/>
      <c r="B6" s="90"/>
      <c r="C6" s="108"/>
      <c r="D6" s="90"/>
      <c r="E6" s="90"/>
    </row>
    <row r="7" spans="1:14" ht="20.100000000000001" customHeight="1">
      <c r="A7" s="457"/>
      <c r="B7" s="385"/>
      <c r="C7" s="457" t="s">
        <v>1141</v>
      </c>
      <c r="D7" s="385"/>
      <c r="E7" s="458"/>
    </row>
    <row r="8" spans="1:14" ht="20.100000000000001" customHeight="1"/>
    <row r="9" spans="1:14" ht="20.100000000000001" customHeight="1">
      <c r="A9" s="434" t="s">
        <v>738</v>
      </c>
      <c r="B9" s="566" t="s">
        <v>1128</v>
      </c>
      <c r="C9" s="567" t="s">
        <v>0</v>
      </c>
      <c r="D9" s="566" t="s">
        <v>1</v>
      </c>
      <c r="E9" s="566" t="s">
        <v>2</v>
      </c>
      <c r="G9" s="566" t="s">
        <v>1135</v>
      </c>
      <c r="H9" s="566" t="s">
        <v>1156</v>
      </c>
    </row>
    <row r="10" spans="1:14" ht="20.100000000000001" customHeight="1">
      <c r="A10" s="459"/>
      <c r="B10" s="566"/>
      <c r="C10" s="567"/>
      <c r="D10" s="566"/>
      <c r="E10" s="566"/>
      <c r="G10" s="567"/>
      <c r="H10" s="566"/>
    </row>
    <row r="11" spans="1:14" ht="20.100000000000001" customHeight="1">
      <c r="A11" s="104"/>
      <c r="B11" s="105"/>
      <c r="C11" s="106"/>
      <c r="D11" s="105"/>
      <c r="E11" s="105"/>
    </row>
    <row r="12" spans="1:14" ht="20.100000000000001" customHeight="1">
      <c r="A12" s="262"/>
      <c r="B12" s="257" t="s">
        <v>1159</v>
      </c>
      <c r="C12" s="260" t="str">
        <f t="shared" ref="C12:C50" si="0">IFERROR(VLOOKUP(A12,Tabla_Items,2,FALSE),G12)</f>
        <v>VIVIENDA</v>
      </c>
      <c r="D12" s="81">
        <f t="shared" ref="D12:D74" si="1">IFERROR(VLOOKUP(A12,Tabla_Items,3,FALSE),H12)</f>
        <v>0</v>
      </c>
      <c r="E12" s="258"/>
      <c r="G12" s="330" t="s">
        <v>1182</v>
      </c>
      <c r="I12" s="84">
        <v>0</v>
      </c>
    </row>
    <row r="13" spans="1:14" ht="20.100000000000001" customHeight="1">
      <c r="A13" s="262"/>
      <c r="B13" s="257">
        <v>1</v>
      </c>
      <c r="C13" s="80" t="str">
        <f t="shared" si="0"/>
        <v>Preparación del terreno y replanteo</v>
      </c>
      <c r="D13" s="81" t="str">
        <f t="shared" si="1"/>
        <v>gl</v>
      </c>
      <c r="E13" s="259"/>
      <c r="F13" s="101"/>
      <c r="G13" s="84" t="s">
        <v>1234</v>
      </c>
      <c r="H13" s="85" t="s">
        <v>5</v>
      </c>
      <c r="J13" s="102"/>
      <c r="M13" s="102"/>
      <c r="N13" s="102"/>
    </row>
    <row r="14" spans="1:14" ht="20.100000000000001" customHeight="1">
      <c r="A14" s="262"/>
      <c r="B14" s="257">
        <v>2</v>
      </c>
      <c r="C14" s="80" t="str">
        <f t="shared" si="0"/>
        <v>Hormigón de limpieza (aislación contra salitre)</v>
      </c>
      <c r="D14" s="81" t="str">
        <f t="shared" si="1"/>
        <v>m2</v>
      </c>
      <c r="E14" s="259"/>
      <c r="F14" s="101"/>
      <c r="G14" s="84" t="s">
        <v>1235</v>
      </c>
      <c r="H14" s="85" t="s">
        <v>7</v>
      </c>
      <c r="J14" s="102"/>
      <c r="M14" s="102"/>
      <c r="N14" s="102"/>
    </row>
    <row r="15" spans="1:14" ht="20.100000000000001" customHeight="1">
      <c r="A15" s="262"/>
      <c r="B15" s="257">
        <v>3</v>
      </c>
      <c r="C15" s="80" t="str">
        <f t="shared" si="0"/>
        <v>Platea de Fundación ( e=20 cm)</v>
      </c>
      <c r="D15" s="81" t="str">
        <f t="shared" si="1"/>
        <v>m3</v>
      </c>
      <c r="E15" s="259"/>
      <c r="F15" s="101"/>
      <c r="G15" s="84" t="s">
        <v>1236</v>
      </c>
      <c r="H15" s="85" t="s">
        <v>6</v>
      </c>
      <c r="J15" s="102"/>
      <c r="M15" s="102"/>
      <c r="N15" s="102"/>
    </row>
    <row r="16" spans="1:14" ht="20.100000000000001" customHeight="1">
      <c r="A16" s="262"/>
      <c r="B16" s="257">
        <v>4</v>
      </c>
      <c r="C16" s="80" t="str">
        <f t="shared" si="0"/>
        <v>Columnas de encadenado, enmarcado y de carga</v>
      </c>
      <c r="D16" s="81" t="str">
        <f t="shared" si="1"/>
        <v>m3</v>
      </c>
      <c r="E16" s="259"/>
      <c r="F16" s="101"/>
      <c r="G16" s="84" t="s">
        <v>1186</v>
      </c>
      <c r="H16" s="85" t="s">
        <v>6</v>
      </c>
      <c r="J16" s="102"/>
      <c r="M16" s="102"/>
      <c r="N16" s="102"/>
    </row>
    <row r="17" spans="1:14" ht="20.100000000000001" customHeight="1">
      <c r="A17" s="262"/>
      <c r="B17" s="257">
        <v>5</v>
      </c>
      <c r="C17" s="80" t="str">
        <f t="shared" si="0"/>
        <v>Vigas de encadenado superior,dintel y carga</v>
      </c>
      <c r="D17" s="81" t="str">
        <f t="shared" si="1"/>
        <v>m3</v>
      </c>
      <c r="E17" s="259"/>
      <c r="F17" s="101"/>
      <c r="G17" s="84" t="s">
        <v>1187</v>
      </c>
      <c r="H17" s="85" t="s">
        <v>6</v>
      </c>
      <c r="J17" s="102"/>
      <c r="M17" s="102"/>
      <c r="N17" s="102"/>
    </row>
    <row r="18" spans="1:14" ht="20.100000000000001" customHeight="1">
      <c r="A18" s="262"/>
      <c r="B18" s="257">
        <v>6</v>
      </c>
      <c r="C18" s="80" t="str">
        <f t="shared" si="0"/>
        <v>Losas cerámicas</v>
      </c>
      <c r="D18" s="81" t="str">
        <f t="shared" si="1"/>
        <v>m2</v>
      </c>
      <c r="E18" s="259"/>
      <c r="F18" s="101"/>
      <c r="G18" s="84" t="s">
        <v>953</v>
      </c>
      <c r="H18" s="85" t="s">
        <v>7</v>
      </c>
      <c r="J18" s="102"/>
      <c r="M18" s="102"/>
      <c r="N18" s="102"/>
    </row>
    <row r="19" spans="1:14" ht="20.100000000000001" customHeight="1">
      <c r="A19" s="262"/>
      <c r="B19" s="257">
        <v>7</v>
      </c>
      <c r="C19" s="80" t="str">
        <f t="shared" si="0"/>
        <v>Losas de hormigón armado</v>
      </c>
      <c r="D19" s="81" t="str">
        <f t="shared" si="1"/>
        <v>m3</v>
      </c>
      <c r="E19" s="259"/>
      <c r="F19" s="101"/>
      <c r="G19" s="84" t="s">
        <v>951</v>
      </c>
      <c r="H19" s="85" t="s">
        <v>6</v>
      </c>
      <c r="J19" s="102"/>
      <c r="M19" s="102"/>
      <c r="N19" s="102"/>
    </row>
    <row r="20" spans="1:14" ht="20.100000000000001" customHeight="1">
      <c r="A20" s="262"/>
      <c r="B20" s="257">
        <v>8</v>
      </c>
      <c r="C20" s="80" t="str">
        <f t="shared" si="0"/>
        <v>Base de Tanque de Reserva</v>
      </c>
      <c r="D20" s="81" t="str">
        <f t="shared" si="1"/>
        <v>gl</v>
      </c>
      <c r="E20" s="259"/>
      <c r="F20" s="101"/>
      <c r="G20" s="84" t="s">
        <v>1188</v>
      </c>
      <c r="H20" s="85" t="s">
        <v>5</v>
      </c>
      <c r="J20" s="102"/>
      <c r="M20" s="102"/>
      <c r="N20" s="102"/>
    </row>
    <row r="21" spans="1:14" ht="20.100000000000001" customHeight="1">
      <c r="A21" s="262"/>
      <c r="B21" s="257">
        <v>9</v>
      </c>
      <c r="C21" s="80" t="str">
        <f>IFERROR(VLOOKUP(A21,Tabla_Items,2,FALSE),G21)</f>
        <v>Carpeta Bajo Cerámico e=4cm</v>
      </c>
      <c r="D21" s="81" t="str">
        <f t="shared" si="1"/>
        <v>m2</v>
      </c>
      <c r="E21" s="259"/>
      <c r="F21" s="101"/>
      <c r="G21" s="84" t="s">
        <v>1233</v>
      </c>
      <c r="H21" s="85" t="s">
        <v>7</v>
      </c>
      <c r="J21" s="102"/>
      <c r="M21" s="102"/>
      <c r="N21" s="102"/>
    </row>
    <row r="22" spans="1:14" ht="20.100000000000001" customHeight="1">
      <c r="A22" s="262"/>
      <c r="B22" s="257">
        <v>10</v>
      </c>
      <c r="C22" s="80" t="str">
        <f t="shared" si="0"/>
        <v>Aislaciones - Capa aisladora horizontal y vertical</v>
      </c>
      <c r="D22" s="81" t="str">
        <f t="shared" si="1"/>
        <v>m2</v>
      </c>
      <c r="E22" s="259"/>
      <c r="F22" s="101"/>
      <c r="G22" s="84" t="s">
        <v>1190</v>
      </c>
      <c r="H22" s="85" t="s">
        <v>7</v>
      </c>
      <c r="J22" s="102"/>
      <c r="M22" s="102"/>
      <c r="N22" s="102"/>
    </row>
    <row r="23" spans="1:14" ht="20.100000000000001" customHeight="1">
      <c r="A23" s="262"/>
      <c r="B23" s="257">
        <v>11</v>
      </c>
      <c r="C23" s="80" t="str">
        <f t="shared" si="0"/>
        <v>Mampostería Ladrillón Cerámico Macizo (soga) Armada 2Ø6 c/50cm, c/gancho Ø6 c/20cm</v>
      </c>
      <c r="D23" s="81" t="str">
        <f t="shared" si="1"/>
        <v>m2</v>
      </c>
      <c r="E23" s="259"/>
      <c r="F23" s="101"/>
      <c r="G23" s="99" t="s">
        <v>1394</v>
      </c>
      <c r="H23" s="85" t="s">
        <v>7</v>
      </c>
      <c r="J23" s="102"/>
      <c r="M23" s="102"/>
      <c r="N23" s="102"/>
    </row>
    <row r="24" spans="1:14" ht="20.100000000000001" customHeight="1">
      <c r="A24" s="262"/>
      <c r="B24" s="257">
        <v>12</v>
      </c>
      <c r="C24" s="80" t="str">
        <f t="shared" si="0"/>
        <v>Mampostería Ladrillón Cerámico Macizo (panderete) Armada 2Ø6 c/40cm, c/gancho Ø6 c/20cm</v>
      </c>
      <c r="D24" s="81" t="str">
        <f t="shared" si="1"/>
        <v>m2</v>
      </c>
      <c r="E24" s="259"/>
      <c r="F24" s="101"/>
      <c r="G24" s="99" t="s">
        <v>1395</v>
      </c>
      <c r="H24" s="85" t="s">
        <v>7</v>
      </c>
      <c r="J24" s="102"/>
      <c r="M24" s="102"/>
      <c r="N24" s="102"/>
    </row>
    <row r="25" spans="1:14" ht="20.100000000000001" customHeight="1">
      <c r="A25" s="262"/>
      <c r="B25" s="257">
        <v>13</v>
      </c>
      <c r="C25" s="80" t="str">
        <f t="shared" si="0"/>
        <v>Techo de Madera (rollizo Ø 16cm, machimbre 3/4", pintura asfaltica, polietileno de 200 micrones, barniz protector insecticida )</v>
      </c>
      <c r="D25" s="81" t="str">
        <f t="shared" si="1"/>
        <v>m2</v>
      </c>
      <c r="E25" s="259"/>
      <c r="F25" s="101"/>
      <c r="G25" s="84" t="s">
        <v>1192</v>
      </c>
      <c r="H25" s="85" t="s">
        <v>7</v>
      </c>
      <c r="J25" s="102"/>
      <c r="M25" s="102"/>
      <c r="N25" s="102"/>
    </row>
    <row r="26" spans="1:14" ht="20.100000000000001" customHeight="1">
      <c r="A26" s="262"/>
      <c r="B26" s="257">
        <v>14</v>
      </c>
      <c r="C26" s="80" t="str">
        <f t="shared" si="0"/>
        <v>Cubierta de Techo Aislación Térmica e Hidráulica</v>
      </c>
      <c r="D26" s="81" t="str">
        <f t="shared" si="1"/>
        <v>m2</v>
      </c>
      <c r="E26" s="259"/>
      <c r="F26" s="101"/>
      <c r="G26" s="84" t="s">
        <v>1232</v>
      </c>
      <c r="H26" s="85" t="s">
        <v>7</v>
      </c>
      <c r="J26" s="102"/>
      <c r="M26" s="102"/>
      <c r="N26" s="102"/>
    </row>
    <row r="27" spans="1:14" ht="20.100000000000001" customHeight="1">
      <c r="A27" s="262"/>
      <c r="B27" s="257">
        <v>15</v>
      </c>
      <c r="C27" s="80" t="str">
        <f t="shared" si="0"/>
        <v>Piso baldosa cerámica (incluido umbrales)</v>
      </c>
      <c r="D27" s="81" t="str">
        <f t="shared" si="1"/>
        <v>m2</v>
      </c>
      <c r="E27" s="259"/>
      <c r="F27" s="101"/>
      <c r="G27" s="84" t="s">
        <v>1237</v>
      </c>
      <c r="H27" s="85" t="s">
        <v>7</v>
      </c>
      <c r="J27" s="102"/>
      <c r="M27" s="102"/>
      <c r="N27" s="102"/>
    </row>
    <row r="28" spans="1:14" ht="20.100000000000001" customHeight="1">
      <c r="A28" s="262"/>
      <c r="B28" s="257">
        <v>16</v>
      </c>
      <c r="C28" s="80" t="str">
        <f t="shared" si="0"/>
        <v>Zócalo cerámico</v>
      </c>
      <c r="D28" s="81" t="str">
        <f t="shared" si="1"/>
        <v>ml</v>
      </c>
      <c r="E28" s="259"/>
      <c r="F28" s="101"/>
      <c r="G28" s="84" t="s">
        <v>1195</v>
      </c>
      <c r="H28" s="85" t="s">
        <v>733</v>
      </c>
      <c r="J28" s="102"/>
      <c r="M28" s="102"/>
      <c r="N28" s="102"/>
    </row>
    <row r="29" spans="1:14" ht="20.100000000000001" customHeight="1">
      <c r="A29" s="262"/>
      <c r="B29" s="257">
        <v>17</v>
      </c>
      <c r="C29" s="80" t="str">
        <f t="shared" si="0"/>
        <v>Carpinterías metálica, aluminio y madera</v>
      </c>
      <c r="D29" s="81" t="str">
        <f t="shared" si="1"/>
        <v>gl</v>
      </c>
      <c r="E29" s="259"/>
      <c r="F29" s="101"/>
      <c r="G29" s="84" t="s">
        <v>1238</v>
      </c>
      <c r="H29" s="85" t="s">
        <v>5</v>
      </c>
      <c r="J29" s="102"/>
      <c r="M29" s="102"/>
      <c r="N29" s="102"/>
    </row>
    <row r="30" spans="1:14" ht="20.100000000000001" customHeight="1">
      <c r="A30" s="262"/>
      <c r="B30" s="257">
        <v>18</v>
      </c>
      <c r="C30" s="80" t="str">
        <f t="shared" si="0"/>
        <v>Jaharro b/ revestimiento cerámico</v>
      </c>
      <c r="D30" s="81" t="str">
        <f t="shared" si="1"/>
        <v>m2</v>
      </c>
      <c r="E30" s="259"/>
      <c r="F30" s="101"/>
      <c r="G30" s="84" t="s">
        <v>1239</v>
      </c>
      <c r="H30" s="85" t="s">
        <v>7</v>
      </c>
      <c r="J30" s="102"/>
      <c r="M30" s="102"/>
      <c r="N30" s="102"/>
    </row>
    <row r="31" spans="1:14" ht="20.100000000000001" customHeight="1">
      <c r="A31" s="262"/>
      <c r="B31" s="257">
        <v>19</v>
      </c>
      <c r="C31" s="80" t="str">
        <f t="shared" si="0"/>
        <v>Jaharro y enlucido interior a la cal</v>
      </c>
      <c r="D31" s="81" t="str">
        <f t="shared" si="1"/>
        <v>m2</v>
      </c>
      <c r="E31" s="259"/>
      <c r="F31" s="101"/>
      <c r="G31" s="84" t="s">
        <v>1198</v>
      </c>
      <c r="H31" s="85" t="s">
        <v>7</v>
      </c>
      <c r="J31" s="102"/>
      <c r="M31" s="102"/>
      <c r="N31" s="102"/>
    </row>
    <row r="32" spans="1:14" ht="20.100000000000001" customHeight="1">
      <c r="A32" s="262"/>
      <c r="B32" s="257">
        <v>20</v>
      </c>
      <c r="C32" s="80" t="str">
        <f t="shared" si="0"/>
        <v>Salpicado Plástico Incluido Jaharro</v>
      </c>
      <c r="D32" s="81" t="str">
        <f t="shared" si="1"/>
        <v>m2</v>
      </c>
      <c r="E32" s="259"/>
      <c r="F32" s="101"/>
      <c r="G32" s="84" t="s">
        <v>1231</v>
      </c>
      <c r="H32" s="85" t="s">
        <v>7</v>
      </c>
      <c r="J32" s="102"/>
      <c r="M32" s="102"/>
      <c r="N32" s="102"/>
    </row>
    <row r="33" spans="1:14" ht="20.100000000000001" customHeight="1">
      <c r="A33" s="262"/>
      <c r="B33" s="257">
        <v>21</v>
      </c>
      <c r="C33" s="80" t="str">
        <f t="shared" si="0"/>
        <v>Cielorraso aplicado a la cal</v>
      </c>
      <c r="D33" s="81" t="str">
        <f t="shared" si="1"/>
        <v>m2</v>
      </c>
      <c r="E33" s="259"/>
      <c r="F33" s="101"/>
      <c r="G33" s="84" t="s">
        <v>995</v>
      </c>
      <c r="H33" s="85" t="s">
        <v>7</v>
      </c>
      <c r="J33" s="102"/>
      <c r="M33" s="102"/>
      <c r="N33" s="102"/>
    </row>
    <row r="34" spans="1:14" ht="20.100000000000001" customHeight="1">
      <c r="A34" s="262"/>
      <c r="B34" s="257">
        <v>22</v>
      </c>
      <c r="C34" s="80" t="str">
        <f t="shared" si="0"/>
        <v>Revestimiento cerámico</v>
      </c>
      <c r="D34" s="81" t="str">
        <f t="shared" si="1"/>
        <v>m2</v>
      </c>
      <c r="E34" s="259"/>
      <c r="F34" s="101"/>
      <c r="G34" s="84" t="s">
        <v>1001</v>
      </c>
      <c r="H34" s="85" t="s">
        <v>7</v>
      </c>
      <c r="J34" s="102"/>
      <c r="M34" s="102"/>
      <c r="N34" s="102"/>
    </row>
    <row r="35" spans="1:14" ht="20.100000000000001" customHeight="1">
      <c r="A35" s="262"/>
      <c r="B35" s="257">
        <v>23</v>
      </c>
      <c r="C35" s="80" t="str">
        <f t="shared" si="0"/>
        <v>Mesadas, campana y ventilaciones (incluida mesada exterior)</v>
      </c>
      <c r="D35" s="81" t="str">
        <f t="shared" si="1"/>
        <v>gl</v>
      </c>
      <c r="E35" s="259"/>
      <c r="F35" s="101"/>
      <c r="G35" s="84" t="s">
        <v>1200</v>
      </c>
      <c r="H35" s="85" t="s">
        <v>5</v>
      </c>
      <c r="J35" s="102"/>
      <c r="M35" s="102"/>
      <c r="N35" s="102"/>
    </row>
    <row r="36" spans="1:14" ht="20.100000000000001" customHeight="1">
      <c r="A36" s="262"/>
      <c r="B36" s="257">
        <v>24</v>
      </c>
      <c r="C36" s="80" t="str">
        <f t="shared" si="0"/>
        <v>Antepechos de hormigón</v>
      </c>
      <c r="D36" s="81" t="str">
        <f t="shared" si="1"/>
        <v>ml</v>
      </c>
      <c r="E36" s="259"/>
      <c r="F36" s="101"/>
      <c r="G36" s="84" t="s">
        <v>1114</v>
      </c>
      <c r="H36" s="85" t="s">
        <v>733</v>
      </c>
      <c r="J36" s="102"/>
      <c r="M36" s="102"/>
      <c r="N36" s="102"/>
    </row>
    <row r="37" spans="1:14" ht="20.100000000000001" customHeight="1">
      <c r="A37" s="262"/>
      <c r="B37" s="257">
        <v>25</v>
      </c>
      <c r="C37" s="80" t="str">
        <f t="shared" si="0"/>
        <v>Esmalte sintético sobre carpintería metálica</v>
      </c>
      <c r="D37" s="81" t="str">
        <f t="shared" si="1"/>
        <v>m2</v>
      </c>
      <c r="E37" s="259"/>
      <c r="F37" s="101"/>
      <c r="G37" s="84" t="s">
        <v>1052</v>
      </c>
      <c r="H37" s="85" t="s">
        <v>7</v>
      </c>
      <c r="J37" s="102"/>
      <c r="M37" s="102"/>
      <c r="N37" s="102"/>
    </row>
    <row r="38" spans="1:14" ht="20.100000000000001" customHeight="1">
      <c r="A38" s="262"/>
      <c r="B38" s="257">
        <v>26</v>
      </c>
      <c r="C38" s="80" t="str">
        <f t="shared" si="0"/>
        <v>Esmalte sintético sobre carpintería madera</v>
      </c>
      <c r="D38" s="81" t="str">
        <f t="shared" si="1"/>
        <v>m2</v>
      </c>
      <c r="E38" s="259"/>
      <c r="F38" s="101"/>
      <c r="G38" s="84" t="s">
        <v>1051</v>
      </c>
      <c r="H38" s="85" t="s">
        <v>7</v>
      </c>
      <c r="J38" s="102"/>
      <c r="M38" s="102"/>
      <c r="N38" s="102"/>
    </row>
    <row r="39" spans="1:14" ht="20.100000000000001" customHeight="1">
      <c r="A39" s="262"/>
      <c r="B39" s="257">
        <v>27</v>
      </c>
      <c r="C39" s="80" t="str">
        <f t="shared" si="0"/>
        <v>Látex muro interior</v>
      </c>
      <c r="D39" s="81" t="str">
        <f t="shared" si="1"/>
        <v>m2</v>
      </c>
      <c r="E39" s="259"/>
      <c r="F39" s="101"/>
      <c r="G39" s="84" t="s">
        <v>1045</v>
      </c>
      <c r="H39" s="85" t="s">
        <v>7</v>
      </c>
      <c r="J39" s="102"/>
      <c r="M39" s="102"/>
      <c r="N39" s="102"/>
    </row>
    <row r="40" spans="1:14" ht="20.100000000000001" customHeight="1">
      <c r="A40" s="262"/>
      <c r="B40" s="257">
        <v>28</v>
      </c>
      <c r="C40" s="80" t="str">
        <f t="shared" si="0"/>
        <v>Pintura en cielorrasos</v>
      </c>
      <c r="D40" s="81" t="str">
        <f t="shared" si="1"/>
        <v>m2</v>
      </c>
      <c r="E40" s="259"/>
      <c r="F40" s="101"/>
      <c r="G40" s="84" t="s">
        <v>1202</v>
      </c>
      <c r="H40" s="85" t="s">
        <v>7</v>
      </c>
      <c r="J40" s="102"/>
      <c r="M40" s="102"/>
      <c r="N40" s="102"/>
    </row>
    <row r="41" spans="1:14" ht="20.100000000000001" customHeight="1">
      <c r="A41" s="262"/>
      <c r="B41" s="257">
        <v>29</v>
      </c>
      <c r="C41" s="80" t="str">
        <f t="shared" si="0"/>
        <v>Provisión y colocación de cristal float 3mm</v>
      </c>
      <c r="D41" s="81" t="str">
        <f t="shared" si="1"/>
        <v>m2</v>
      </c>
      <c r="E41" s="259"/>
      <c r="F41" s="101"/>
      <c r="G41" s="84" t="s">
        <v>1392</v>
      </c>
      <c r="H41" s="85" t="s">
        <v>7</v>
      </c>
      <c r="J41" s="102"/>
      <c r="M41" s="102"/>
      <c r="N41" s="102"/>
    </row>
    <row r="42" spans="1:14" ht="20.100000000000001" customHeight="1">
      <c r="A42" s="262"/>
      <c r="B42" s="257">
        <v>30</v>
      </c>
      <c r="C42" s="80" t="str">
        <f t="shared" si="0"/>
        <v>Provisión y colocación de cristal float 4mm</v>
      </c>
      <c r="D42" s="81" t="str">
        <f t="shared" si="1"/>
        <v>m2</v>
      </c>
      <c r="E42" s="259"/>
      <c r="F42" s="101"/>
      <c r="G42" s="84" t="s">
        <v>1393</v>
      </c>
      <c r="H42" s="85" t="s">
        <v>7</v>
      </c>
      <c r="J42" s="102"/>
      <c r="M42" s="102"/>
      <c r="N42" s="102"/>
    </row>
    <row r="43" spans="1:14" ht="20.100000000000001" customHeight="1">
      <c r="A43" s="262"/>
      <c r="B43" s="257">
        <v>31</v>
      </c>
      <c r="C43" s="80" t="str">
        <f t="shared" si="0"/>
        <v xml:space="preserve">Pérgolas Frente y Fondo </v>
      </c>
      <c r="D43" s="81" t="str">
        <f t="shared" si="1"/>
        <v>gl</v>
      </c>
      <c r="E43" s="259"/>
      <c r="F43" s="101"/>
      <c r="G43" s="84" t="s">
        <v>1240</v>
      </c>
      <c r="H43" s="85" t="s">
        <v>5</v>
      </c>
      <c r="J43" s="102"/>
      <c r="M43" s="102"/>
      <c r="N43" s="102"/>
    </row>
    <row r="44" spans="1:14" ht="20.100000000000001" customHeight="1">
      <c r="A44" s="262"/>
      <c r="B44" s="257">
        <v>32</v>
      </c>
      <c r="C44" s="80" t="str">
        <f t="shared" si="0"/>
        <v>Veredas, veredín perimetral y vereda de acceso (con protección contra salitre)</v>
      </c>
      <c r="D44" s="81" t="str">
        <f t="shared" si="1"/>
        <v>m2</v>
      </c>
      <c r="E44" s="259"/>
      <c r="F44" s="101"/>
      <c r="G44" s="84" t="s">
        <v>1242</v>
      </c>
      <c r="H44" s="85" t="s">
        <v>7</v>
      </c>
      <c r="J44" s="102"/>
      <c r="M44" s="102"/>
      <c r="N44" s="102"/>
    </row>
    <row r="45" spans="1:14" ht="20.100000000000001" customHeight="1">
      <c r="A45" s="262"/>
      <c r="B45" s="257">
        <v>33</v>
      </c>
      <c r="C45" s="80" t="str">
        <f t="shared" si="0"/>
        <v>Contrapiso armado (con protección contra el salitr)</v>
      </c>
      <c r="D45" s="81" t="str">
        <f t="shared" si="1"/>
        <v>m2</v>
      </c>
      <c r="E45" s="259"/>
      <c r="F45" s="101"/>
      <c r="G45" s="84" t="s">
        <v>1241</v>
      </c>
      <c r="H45" s="85" t="s">
        <v>7</v>
      </c>
      <c r="J45" s="102"/>
      <c r="M45" s="102"/>
      <c r="N45" s="102"/>
    </row>
    <row r="46" spans="1:14" ht="20.100000000000001" customHeight="1">
      <c r="A46" s="262"/>
      <c r="B46" s="257">
        <v>34</v>
      </c>
      <c r="C46" s="80" t="str">
        <f t="shared" si="0"/>
        <v>Instalación sanitaria (incl. clocas, distrib. AF-AC, artefactos y griferia)</v>
      </c>
      <c r="D46" s="81" t="str">
        <f t="shared" si="1"/>
        <v>gl</v>
      </c>
      <c r="E46" s="259"/>
      <c r="F46" s="101"/>
      <c r="G46" s="84" t="s">
        <v>1244</v>
      </c>
      <c r="H46" s="85" t="s">
        <v>5</v>
      </c>
      <c r="J46" s="102"/>
      <c r="M46" s="102"/>
      <c r="N46" s="102"/>
    </row>
    <row r="47" spans="1:14" ht="20.100000000000001" customHeight="1">
      <c r="A47" s="262"/>
      <c r="B47" s="257">
        <v>35</v>
      </c>
      <c r="C47" s="80" t="str">
        <f t="shared" ref="C47" si="2">IFERROR(VLOOKUP(A47,Tabla_Items,2,FALSE),G47)</f>
        <v>Calefón Solar - Termosifónico - Captador por tubo de vacío</v>
      </c>
      <c r="D47" s="81" t="str">
        <f t="shared" ref="D47" si="3">IFERROR(VLOOKUP(A47,Tabla_Items,3,FALSE),H47)</f>
        <v>u</v>
      </c>
      <c r="E47" s="259"/>
      <c r="F47" s="101"/>
      <c r="G47" s="84" t="s">
        <v>1264</v>
      </c>
      <c r="H47" s="85" t="s">
        <v>1214</v>
      </c>
      <c r="J47" s="102"/>
      <c r="M47" s="102"/>
      <c r="N47" s="102"/>
    </row>
    <row r="48" spans="1:14" ht="20.100000000000001" customHeight="1">
      <c r="A48" s="262"/>
      <c r="B48" s="257">
        <v>36</v>
      </c>
      <c r="C48" s="80" t="str">
        <f t="shared" si="0"/>
        <v>Instalación de gas (Incl. Cocina 4 hornallas c/horno)</v>
      </c>
      <c r="D48" s="81" t="str">
        <f t="shared" si="1"/>
        <v>gl</v>
      </c>
      <c r="E48" s="259"/>
      <c r="F48" s="101"/>
      <c r="G48" s="84" t="s">
        <v>1210</v>
      </c>
      <c r="H48" s="85" t="s">
        <v>5</v>
      </c>
      <c r="J48" s="102"/>
      <c r="M48" s="102"/>
      <c r="N48" s="102"/>
    </row>
    <row r="49" spans="1:14" ht="20.100000000000001" customHeight="1">
      <c r="A49" s="262"/>
      <c r="B49" s="257">
        <v>37</v>
      </c>
      <c r="C49" s="80" t="str">
        <f t="shared" si="0"/>
        <v>Instalación eléctrica (incl.pilastra,proc.cañerias p/3AA,y preveer espacios en tablero gral. p/llaves termomagneticas corresp. Portalamparas 3 cuerpos)</v>
      </c>
      <c r="D49" s="81" t="str">
        <f t="shared" si="1"/>
        <v>gl</v>
      </c>
      <c r="E49" s="259"/>
      <c r="F49" s="101"/>
      <c r="G49" s="84" t="s">
        <v>1396</v>
      </c>
      <c r="H49" s="85" t="s">
        <v>5</v>
      </c>
      <c r="J49" s="102"/>
      <c r="M49" s="102"/>
      <c r="N49" s="102"/>
    </row>
    <row r="50" spans="1:14" ht="20.100000000000001" customHeight="1">
      <c r="A50" s="262"/>
      <c r="B50" s="257">
        <v>38</v>
      </c>
      <c r="C50" s="80" t="str">
        <f t="shared" si="0"/>
        <v>Terminación y limpieza de obra</v>
      </c>
      <c r="D50" s="81" t="str">
        <f t="shared" si="1"/>
        <v>gl</v>
      </c>
      <c r="E50" s="259"/>
      <c r="F50" s="101"/>
      <c r="G50" s="84" t="s">
        <v>1243</v>
      </c>
      <c r="H50" s="85" t="s">
        <v>5</v>
      </c>
      <c r="J50" s="102"/>
      <c r="M50" s="102"/>
      <c r="N50" s="102"/>
    </row>
    <row r="51" spans="1:14" ht="20.100000000000001" customHeight="1">
      <c r="A51" s="262"/>
      <c r="B51" s="257"/>
      <c r="C51" s="80">
        <f t="shared" ref="C51:C74" si="4">IFERROR(VLOOKUP(A51,Tabla_Items,2,FALSE),G51)</f>
        <v>0</v>
      </c>
      <c r="D51" s="81">
        <f t="shared" si="1"/>
        <v>0</v>
      </c>
      <c r="E51" s="259"/>
      <c r="F51" s="101"/>
      <c r="J51" s="102"/>
      <c r="M51" s="102"/>
      <c r="N51" s="102"/>
    </row>
    <row r="52" spans="1:14" ht="20.100000000000001" customHeight="1">
      <c r="A52" s="262"/>
      <c r="B52" s="257"/>
      <c r="C52" s="80">
        <f t="shared" si="4"/>
        <v>0</v>
      </c>
      <c r="D52" s="81">
        <f t="shared" si="1"/>
        <v>0</v>
      </c>
      <c r="E52" s="259"/>
      <c r="F52" s="101"/>
      <c r="J52" s="102"/>
      <c r="M52" s="102"/>
      <c r="N52" s="102"/>
    </row>
    <row r="53" spans="1:14" ht="20.100000000000001" customHeight="1">
      <c r="A53" s="262"/>
      <c r="B53" s="257"/>
      <c r="C53" s="80">
        <f t="shared" si="4"/>
        <v>0</v>
      </c>
      <c r="D53" s="81">
        <f t="shared" si="1"/>
        <v>0</v>
      </c>
      <c r="E53" s="259"/>
      <c r="F53" s="101"/>
      <c r="J53" s="102"/>
      <c r="M53" s="102"/>
      <c r="N53" s="102"/>
    </row>
    <row r="54" spans="1:14" ht="20.100000000000001" customHeight="1">
      <c r="A54" s="262"/>
      <c r="B54" s="257"/>
      <c r="C54" s="80">
        <f t="shared" si="4"/>
        <v>0</v>
      </c>
      <c r="D54" s="81">
        <f t="shared" si="1"/>
        <v>0</v>
      </c>
      <c r="E54" s="259"/>
      <c r="F54" s="101"/>
      <c r="J54" s="102"/>
      <c r="M54" s="102"/>
      <c r="N54" s="102"/>
    </row>
    <row r="55" spans="1:14" ht="20.100000000000001" customHeight="1">
      <c r="A55" s="262"/>
      <c r="B55" s="257"/>
      <c r="C55" s="80">
        <f t="shared" si="4"/>
        <v>0</v>
      </c>
      <c r="D55" s="81">
        <f t="shared" si="1"/>
        <v>0</v>
      </c>
      <c r="E55" s="259"/>
      <c r="F55" s="101"/>
      <c r="J55" s="102"/>
      <c r="M55" s="102"/>
      <c r="N55" s="102"/>
    </row>
    <row r="56" spans="1:14" ht="20.100000000000001" customHeight="1">
      <c r="A56" s="262"/>
      <c r="B56" s="257"/>
      <c r="C56" s="80">
        <f t="shared" si="4"/>
        <v>0</v>
      </c>
      <c r="D56" s="81">
        <f t="shared" si="1"/>
        <v>0</v>
      </c>
      <c r="E56" s="259"/>
      <c r="F56" s="101"/>
      <c r="J56" s="102"/>
      <c r="M56" s="102"/>
      <c r="N56" s="102"/>
    </row>
    <row r="57" spans="1:14" ht="20.100000000000001" customHeight="1">
      <c r="A57" s="262"/>
      <c r="B57" s="257"/>
      <c r="C57" s="80">
        <f t="shared" si="4"/>
        <v>0</v>
      </c>
      <c r="D57" s="81">
        <f t="shared" si="1"/>
        <v>0</v>
      </c>
      <c r="E57" s="259"/>
      <c r="F57" s="101"/>
      <c r="J57" s="102"/>
      <c r="M57" s="102"/>
      <c r="N57" s="102"/>
    </row>
    <row r="58" spans="1:14" ht="20.100000000000001" customHeight="1">
      <c r="A58" s="262"/>
      <c r="B58" s="257"/>
      <c r="C58" s="80">
        <f t="shared" si="4"/>
        <v>0</v>
      </c>
      <c r="D58" s="81">
        <f t="shared" si="1"/>
        <v>0</v>
      </c>
      <c r="E58" s="259"/>
      <c r="F58" s="101"/>
      <c r="J58" s="102"/>
      <c r="M58" s="102"/>
      <c r="N58" s="102"/>
    </row>
    <row r="59" spans="1:14" ht="20.100000000000001" customHeight="1">
      <c r="A59" s="262"/>
      <c r="B59" s="257"/>
      <c r="C59" s="80">
        <f t="shared" si="4"/>
        <v>0</v>
      </c>
      <c r="D59" s="81">
        <f t="shared" si="1"/>
        <v>0</v>
      </c>
      <c r="E59" s="259"/>
      <c r="F59" s="101"/>
      <c r="J59" s="102"/>
      <c r="M59" s="102"/>
      <c r="N59" s="102"/>
    </row>
    <row r="60" spans="1:14" ht="20.100000000000001" customHeight="1">
      <c r="A60" s="262"/>
      <c r="B60" s="257"/>
      <c r="C60" s="80">
        <f t="shared" si="4"/>
        <v>0</v>
      </c>
      <c r="D60" s="81">
        <f t="shared" si="1"/>
        <v>0</v>
      </c>
      <c r="E60" s="259"/>
      <c r="F60" s="101"/>
      <c r="J60" s="102"/>
      <c r="M60" s="102"/>
      <c r="N60" s="102"/>
    </row>
    <row r="61" spans="1:14" ht="20.100000000000001" customHeight="1">
      <c r="A61" s="262"/>
      <c r="B61" s="257"/>
      <c r="C61" s="80">
        <f t="shared" si="4"/>
        <v>0</v>
      </c>
      <c r="D61" s="81">
        <f t="shared" si="1"/>
        <v>0</v>
      </c>
      <c r="E61" s="259"/>
      <c r="F61" s="101"/>
      <c r="J61" s="102"/>
      <c r="M61" s="102"/>
      <c r="N61" s="102"/>
    </row>
    <row r="62" spans="1:14" ht="20.100000000000001" customHeight="1">
      <c r="A62" s="262"/>
      <c r="B62" s="257"/>
      <c r="C62" s="80">
        <f t="shared" si="4"/>
        <v>0</v>
      </c>
      <c r="D62" s="81">
        <f t="shared" si="1"/>
        <v>0</v>
      </c>
      <c r="E62" s="259"/>
      <c r="F62" s="101"/>
      <c r="J62" s="102"/>
      <c r="M62" s="102"/>
      <c r="N62" s="102"/>
    </row>
    <row r="63" spans="1:14" ht="20.100000000000001" customHeight="1">
      <c r="A63" s="262"/>
      <c r="B63" s="257"/>
      <c r="C63" s="80">
        <f t="shared" si="4"/>
        <v>0</v>
      </c>
      <c r="D63" s="81">
        <f t="shared" si="1"/>
        <v>0</v>
      </c>
      <c r="E63" s="259"/>
      <c r="F63" s="101"/>
      <c r="J63" s="102"/>
      <c r="M63" s="102"/>
      <c r="N63" s="102"/>
    </row>
    <row r="64" spans="1:14" ht="20.100000000000001" customHeight="1">
      <c r="A64" s="262"/>
      <c r="B64" s="257"/>
      <c r="C64" s="80">
        <f t="shared" si="4"/>
        <v>0</v>
      </c>
      <c r="D64" s="81">
        <f t="shared" si="1"/>
        <v>0</v>
      </c>
      <c r="E64" s="259"/>
      <c r="F64" s="101"/>
      <c r="J64" s="102"/>
      <c r="M64" s="102"/>
      <c r="N64" s="102"/>
    </row>
    <row r="65" spans="1:14" ht="20.100000000000001" customHeight="1">
      <c r="A65" s="262"/>
      <c r="B65" s="257"/>
      <c r="C65" s="80">
        <f t="shared" si="4"/>
        <v>0</v>
      </c>
      <c r="D65" s="81">
        <f t="shared" si="1"/>
        <v>0</v>
      </c>
      <c r="E65" s="259"/>
      <c r="F65" s="101"/>
      <c r="J65" s="102"/>
      <c r="M65" s="102"/>
      <c r="N65" s="102"/>
    </row>
    <row r="66" spans="1:14" ht="20.100000000000001" customHeight="1">
      <c r="A66" s="262"/>
      <c r="B66" s="257"/>
      <c r="C66" s="80">
        <f t="shared" si="4"/>
        <v>0</v>
      </c>
      <c r="D66" s="81">
        <f t="shared" si="1"/>
        <v>0</v>
      </c>
      <c r="E66" s="259"/>
      <c r="F66" s="101"/>
      <c r="J66" s="102"/>
      <c r="M66" s="102"/>
      <c r="N66" s="102"/>
    </row>
    <row r="67" spans="1:14" ht="20.100000000000001" customHeight="1">
      <c r="A67" s="262"/>
      <c r="B67" s="257"/>
      <c r="C67" s="80">
        <f t="shared" si="4"/>
        <v>0</v>
      </c>
      <c r="D67" s="81">
        <f t="shared" si="1"/>
        <v>0</v>
      </c>
      <c r="E67" s="259"/>
      <c r="F67" s="101"/>
      <c r="J67" s="102"/>
      <c r="M67" s="102"/>
      <c r="N67" s="102"/>
    </row>
    <row r="68" spans="1:14" ht="20.100000000000001" customHeight="1">
      <c r="A68" s="262"/>
      <c r="B68" s="257"/>
      <c r="C68" s="80">
        <f t="shared" si="4"/>
        <v>0</v>
      </c>
      <c r="D68" s="81">
        <f t="shared" si="1"/>
        <v>0</v>
      </c>
      <c r="E68" s="259"/>
      <c r="F68" s="101"/>
      <c r="J68" s="102"/>
      <c r="M68" s="102"/>
      <c r="N68" s="102"/>
    </row>
    <row r="69" spans="1:14" ht="20.100000000000001" customHeight="1">
      <c r="A69" s="262"/>
      <c r="B69" s="257"/>
      <c r="C69" s="80">
        <f t="shared" si="4"/>
        <v>0</v>
      </c>
      <c r="D69" s="81">
        <f t="shared" si="1"/>
        <v>0</v>
      </c>
      <c r="E69" s="259"/>
      <c r="F69" s="101"/>
      <c r="J69" s="102"/>
      <c r="M69" s="102"/>
      <c r="N69" s="102"/>
    </row>
    <row r="70" spans="1:14" ht="20.100000000000001" customHeight="1">
      <c r="A70" s="262"/>
      <c r="B70" s="257"/>
      <c r="C70" s="80">
        <f t="shared" si="4"/>
        <v>0</v>
      </c>
      <c r="D70" s="81">
        <f t="shared" si="1"/>
        <v>0</v>
      </c>
      <c r="E70" s="259"/>
      <c r="F70" s="101"/>
      <c r="J70" s="102"/>
      <c r="M70" s="102"/>
      <c r="N70" s="102"/>
    </row>
    <row r="71" spans="1:14" ht="20.100000000000001" customHeight="1">
      <c r="A71" s="262"/>
      <c r="B71" s="257"/>
      <c r="C71" s="80">
        <f t="shared" si="4"/>
        <v>0</v>
      </c>
      <c r="D71" s="81">
        <f t="shared" si="1"/>
        <v>0</v>
      </c>
      <c r="E71" s="259"/>
      <c r="F71" s="101"/>
      <c r="J71" s="102"/>
      <c r="M71" s="102"/>
      <c r="N71" s="102"/>
    </row>
    <row r="72" spans="1:14" ht="20.100000000000001" customHeight="1">
      <c r="A72" s="262"/>
      <c r="B72" s="257"/>
      <c r="C72" s="80">
        <f t="shared" si="4"/>
        <v>0</v>
      </c>
      <c r="D72" s="81">
        <f t="shared" si="1"/>
        <v>0</v>
      </c>
      <c r="E72" s="259"/>
      <c r="F72" s="101"/>
      <c r="J72" s="102"/>
      <c r="M72" s="102"/>
      <c r="N72" s="102"/>
    </row>
    <row r="73" spans="1:14" ht="20.100000000000001" customHeight="1">
      <c r="A73" s="262"/>
      <c r="B73" s="257"/>
      <c r="C73" s="80">
        <f t="shared" si="4"/>
        <v>0</v>
      </c>
      <c r="D73" s="81">
        <f t="shared" si="1"/>
        <v>0</v>
      </c>
      <c r="E73" s="259"/>
      <c r="F73" s="101"/>
      <c r="J73" s="102"/>
      <c r="M73" s="102"/>
      <c r="N73" s="102"/>
    </row>
    <row r="74" spans="1:14" ht="20.100000000000001" customHeight="1">
      <c r="A74" s="262"/>
      <c r="B74" s="257"/>
      <c r="C74" s="80">
        <f t="shared" si="4"/>
        <v>0</v>
      </c>
      <c r="D74" s="81">
        <f t="shared" si="1"/>
        <v>0</v>
      </c>
      <c r="E74" s="259"/>
      <c r="F74" s="101"/>
      <c r="J74" s="102"/>
      <c r="M74" s="102"/>
      <c r="N74" s="102"/>
    </row>
    <row r="75" spans="1:14" ht="20.100000000000001" customHeight="1">
      <c r="A75" s="262"/>
      <c r="B75" s="257"/>
      <c r="C75" s="80">
        <f t="shared" ref="C75:C92" si="5">IFERROR(VLOOKUP(A75,Tabla_Items,2,FALSE),G75)</f>
        <v>0</v>
      </c>
      <c r="D75" s="81">
        <f t="shared" ref="D75:D92" si="6">IFERROR(VLOOKUP(A75,Tabla_Items,3,FALSE),H75)</f>
        <v>0</v>
      </c>
      <c r="E75" s="259"/>
      <c r="F75" s="101"/>
      <c r="J75" s="102"/>
      <c r="M75" s="102"/>
      <c r="N75" s="102"/>
    </row>
    <row r="76" spans="1:14" ht="20.100000000000001" customHeight="1">
      <c r="A76" s="262"/>
      <c r="B76" s="257"/>
      <c r="C76" s="80">
        <f t="shared" si="5"/>
        <v>0</v>
      </c>
      <c r="D76" s="81">
        <f t="shared" si="6"/>
        <v>0</v>
      </c>
      <c r="E76" s="259"/>
      <c r="F76" s="101"/>
      <c r="J76" s="102"/>
      <c r="M76" s="102"/>
      <c r="N76" s="102"/>
    </row>
    <row r="77" spans="1:14" ht="20.100000000000001" customHeight="1">
      <c r="A77" s="262"/>
      <c r="B77" s="257"/>
      <c r="C77" s="80">
        <f t="shared" si="5"/>
        <v>0</v>
      </c>
      <c r="D77" s="81">
        <f t="shared" si="6"/>
        <v>0</v>
      </c>
      <c r="E77" s="259"/>
      <c r="F77" s="101"/>
      <c r="J77" s="102"/>
      <c r="M77" s="102"/>
      <c r="N77" s="102"/>
    </row>
    <row r="78" spans="1:14" ht="20.100000000000001" customHeight="1">
      <c r="A78" s="262"/>
      <c r="B78" s="257"/>
      <c r="C78" s="80">
        <f t="shared" si="5"/>
        <v>0</v>
      </c>
      <c r="D78" s="81">
        <f t="shared" si="6"/>
        <v>0</v>
      </c>
      <c r="E78" s="259"/>
      <c r="F78" s="101"/>
      <c r="J78" s="102"/>
      <c r="M78" s="102"/>
      <c r="N78" s="102"/>
    </row>
    <row r="79" spans="1:14" ht="20.100000000000001" customHeight="1">
      <c r="A79" s="262"/>
      <c r="B79" s="257"/>
      <c r="C79" s="80">
        <f t="shared" si="5"/>
        <v>0</v>
      </c>
      <c r="D79" s="81">
        <f t="shared" si="6"/>
        <v>0</v>
      </c>
      <c r="E79" s="259"/>
      <c r="F79" s="101"/>
      <c r="J79" s="102"/>
      <c r="M79" s="102"/>
      <c r="N79" s="102"/>
    </row>
    <row r="80" spans="1:14" ht="20.100000000000001" customHeight="1">
      <c r="A80" s="262"/>
      <c r="B80" s="257"/>
      <c r="C80" s="80">
        <f t="shared" si="5"/>
        <v>0</v>
      </c>
      <c r="D80" s="81">
        <f t="shared" si="6"/>
        <v>0</v>
      </c>
      <c r="E80" s="259"/>
      <c r="F80" s="101"/>
      <c r="J80" s="102"/>
      <c r="M80" s="102"/>
      <c r="N80" s="102"/>
    </row>
    <row r="81" spans="1:14" ht="20.100000000000001" customHeight="1">
      <c r="A81" s="262"/>
      <c r="B81" s="257"/>
      <c r="C81" s="80">
        <f t="shared" si="5"/>
        <v>0</v>
      </c>
      <c r="D81" s="81">
        <f t="shared" si="6"/>
        <v>0</v>
      </c>
      <c r="E81" s="259"/>
      <c r="F81" s="101"/>
      <c r="J81" s="102"/>
      <c r="M81" s="102"/>
      <c r="N81" s="102"/>
    </row>
    <row r="82" spans="1:14" ht="20.100000000000001" customHeight="1">
      <c r="A82" s="262"/>
      <c r="B82" s="257"/>
      <c r="C82" s="80">
        <f t="shared" si="5"/>
        <v>0</v>
      </c>
      <c r="D82" s="81">
        <f t="shared" si="6"/>
        <v>0</v>
      </c>
      <c r="E82" s="259"/>
      <c r="F82" s="101"/>
      <c r="J82" s="102"/>
      <c r="M82" s="102"/>
      <c r="N82" s="102"/>
    </row>
    <row r="83" spans="1:14" ht="20.100000000000001" customHeight="1">
      <c r="A83" s="262"/>
      <c r="B83" s="257"/>
      <c r="C83" s="80">
        <f t="shared" si="5"/>
        <v>0</v>
      </c>
      <c r="D83" s="81">
        <f t="shared" si="6"/>
        <v>0</v>
      </c>
      <c r="E83" s="259"/>
      <c r="F83" s="101"/>
      <c r="J83" s="102"/>
      <c r="M83" s="102"/>
      <c r="N83" s="102"/>
    </row>
    <row r="84" spans="1:14" ht="20.100000000000001" customHeight="1">
      <c r="A84" s="262"/>
      <c r="B84" s="257"/>
      <c r="C84" s="80">
        <f t="shared" si="5"/>
        <v>0</v>
      </c>
      <c r="D84" s="81">
        <f t="shared" si="6"/>
        <v>0</v>
      </c>
      <c r="E84" s="259"/>
      <c r="F84" s="101"/>
      <c r="J84" s="102"/>
      <c r="M84" s="102"/>
      <c r="N84" s="102"/>
    </row>
    <row r="85" spans="1:14" ht="20.100000000000001" customHeight="1">
      <c r="A85" s="262"/>
      <c r="B85" s="257"/>
      <c r="C85" s="80">
        <f t="shared" si="5"/>
        <v>0</v>
      </c>
      <c r="D85" s="81">
        <f t="shared" si="6"/>
        <v>0</v>
      </c>
      <c r="E85" s="259"/>
      <c r="F85" s="101"/>
      <c r="J85" s="102"/>
      <c r="M85" s="102"/>
      <c r="N85" s="102"/>
    </row>
    <row r="86" spans="1:14" ht="20.100000000000001" customHeight="1">
      <c r="A86" s="262"/>
      <c r="B86" s="257"/>
      <c r="C86" s="80">
        <f t="shared" si="5"/>
        <v>0</v>
      </c>
      <c r="D86" s="81">
        <f t="shared" si="6"/>
        <v>0</v>
      </c>
      <c r="E86" s="259"/>
      <c r="F86" s="101"/>
      <c r="J86" s="102"/>
      <c r="M86" s="102"/>
      <c r="N86" s="102"/>
    </row>
    <row r="87" spans="1:14" ht="20.100000000000001" customHeight="1">
      <c r="A87" s="262"/>
      <c r="B87" s="257"/>
      <c r="C87" s="80">
        <f t="shared" si="5"/>
        <v>0</v>
      </c>
      <c r="D87" s="81">
        <f t="shared" si="6"/>
        <v>0</v>
      </c>
      <c r="E87" s="259"/>
      <c r="F87" s="101"/>
      <c r="J87" s="102"/>
      <c r="M87" s="102"/>
      <c r="N87" s="102"/>
    </row>
    <row r="88" spans="1:14" ht="20.100000000000001" customHeight="1">
      <c r="A88" s="262"/>
      <c r="B88" s="257"/>
      <c r="C88" s="80">
        <f t="shared" si="5"/>
        <v>0</v>
      </c>
      <c r="D88" s="81">
        <f t="shared" si="6"/>
        <v>0</v>
      </c>
      <c r="E88" s="259"/>
      <c r="F88" s="101"/>
      <c r="J88" s="102"/>
      <c r="M88" s="102"/>
      <c r="N88" s="102"/>
    </row>
    <row r="89" spans="1:14" ht="20.100000000000001" customHeight="1">
      <c r="A89" s="262"/>
      <c r="B89" s="257"/>
      <c r="C89" s="80">
        <f t="shared" si="5"/>
        <v>0</v>
      </c>
      <c r="D89" s="81">
        <f t="shared" si="6"/>
        <v>0</v>
      </c>
      <c r="E89" s="259"/>
      <c r="F89" s="101"/>
      <c r="J89" s="102"/>
      <c r="M89" s="102"/>
      <c r="N89" s="102"/>
    </row>
    <row r="90" spans="1:14" ht="20.100000000000001" customHeight="1">
      <c r="A90" s="262"/>
      <c r="B90" s="257"/>
      <c r="C90" s="80">
        <f t="shared" si="5"/>
        <v>0</v>
      </c>
      <c r="D90" s="81">
        <f t="shared" si="6"/>
        <v>0</v>
      </c>
      <c r="E90" s="259"/>
      <c r="F90" s="101"/>
      <c r="J90" s="102"/>
      <c r="M90" s="102"/>
      <c r="N90" s="102"/>
    </row>
    <row r="91" spans="1:14" ht="20.100000000000001" customHeight="1">
      <c r="A91" s="262"/>
      <c r="B91" s="257"/>
      <c r="C91" s="80">
        <f t="shared" si="5"/>
        <v>0</v>
      </c>
      <c r="D91" s="81">
        <f t="shared" si="6"/>
        <v>0</v>
      </c>
      <c r="E91" s="259"/>
      <c r="F91" s="101"/>
      <c r="J91" s="102"/>
      <c r="M91" s="102"/>
      <c r="N91" s="102"/>
    </row>
    <row r="92" spans="1:14" ht="20.100000000000001" customHeight="1">
      <c r="A92" s="262"/>
      <c r="B92" s="257"/>
      <c r="C92" s="80">
        <f t="shared" si="5"/>
        <v>0</v>
      </c>
      <c r="D92" s="81">
        <f t="shared" si="6"/>
        <v>0</v>
      </c>
      <c r="E92" s="259"/>
      <c r="F92" s="101"/>
      <c r="J92" s="102"/>
      <c r="M92" s="102"/>
      <c r="N92" s="102"/>
    </row>
  </sheetData>
  <sheetProtection password="F171" sheet="1" objects="1" scenarios="1" formatCells="0"/>
  <mergeCells count="6">
    <mergeCell ref="G9:G10"/>
    <mergeCell ref="H9:H10"/>
    <mergeCell ref="B9:B10"/>
    <mergeCell ref="C9:C10"/>
    <mergeCell ref="D9:D10"/>
    <mergeCell ref="E9:E10"/>
  </mergeCells>
  <conditionalFormatting sqref="B12:B92">
    <cfRule type="expression" dxfId="113" priority="15" stopIfTrue="1">
      <formula>#REF!&gt;0</formula>
    </cfRule>
    <cfRule type="expression" dxfId="112" priority="16" stopIfTrue="1">
      <formula>#REF!&gt;0</formula>
    </cfRule>
    <cfRule type="expression" dxfId="111" priority="17" stopIfTrue="1">
      <formula>#REF!&gt;0</formula>
    </cfRule>
  </conditionalFormatting>
  <conditionalFormatting sqref="C12:C92">
    <cfRule type="expression" dxfId="110" priority="7" stopIfTrue="1">
      <formula>#REF!&gt;0</formula>
    </cfRule>
    <cfRule type="expression" dxfId="109" priority="8" stopIfTrue="1">
      <formula>#REF!&gt;0</formula>
    </cfRule>
    <cfRule type="expression" dxfId="108" priority="9" stopIfTrue="1">
      <formula>#REF!&gt;0</formula>
    </cfRule>
  </conditionalFormatting>
  <printOptions horizontalCentered="1"/>
  <pageMargins left="0.78740157480314965" right="0.19685039370078741" top="0.98425196850393704" bottom="0.59055118110236227" header="0.39370078740157483" footer="0.19685039370078741"/>
  <pageSetup paperSize="9" scale="54" fitToHeight="0" orientation="portrait" r:id="rId1"/>
  <headerFooter>
    <oddHeader>&amp;C&amp;G</oddHeader>
  </headerFooter>
  <legacyDrawingHF r:id="rId2"/>
</worksheet>
</file>

<file path=xl/worksheets/sheet3.xml><?xml version="1.0" encoding="utf-8"?>
<worksheet xmlns="http://schemas.openxmlformats.org/spreadsheetml/2006/main" xmlns:r="http://schemas.openxmlformats.org/officeDocument/2006/relationships">
  <sheetPr codeName="Hoja13">
    <pageSetUpPr fitToPage="1"/>
  </sheetPr>
  <dimension ref="A1:N93"/>
  <sheetViews>
    <sheetView showGridLines="0" showZeros="0" zoomScale="70" zoomScaleNormal="70" zoomScaleSheetLayoutView="90" workbookViewId="0">
      <selection activeCell="C47" sqref="C47"/>
    </sheetView>
  </sheetViews>
  <sheetFormatPr baseColWidth="10" defaultColWidth="11.42578125" defaultRowHeight="12.75"/>
  <cols>
    <col min="1" max="1" width="35.7109375" style="84" customWidth="1"/>
    <col min="2" max="2" width="11.7109375" style="84" customWidth="1"/>
    <col min="3" max="3" width="70.7109375" style="84" customWidth="1"/>
    <col min="4" max="4" width="9.7109375" style="84" customWidth="1"/>
    <col min="5" max="5" width="14.7109375" style="84" customWidth="1"/>
    <col min="6" max="6" width="19.140625" style="84" customWidth="1"/>
    <col min="7" max="7" width="40.7109375" style="84" customWidth="1"/>
    <col min="8" max="8" width="14.7109375" style="84" customWidth="1"/>
    <col min="9" max="16384" width="11.42578125" style="84"/>
  </cols>
  <sheetData>
    <row r="1" spans="1:14">
      <c r="A1" s="568" t="s">
        <v>1171</v>
      </c>
      <c r="B1" s="568"/>
      <c r="C1" s="568"/>
      <c r="D1" s="568"/>
      <c r="E1" s="568"/>
    </row>
    <row r="2" spans="1:14" s="92" customFormat="1" ht="20.100000000000001" customHeight="1">
      <c r="A2" s="91" t="s">
        <v>12</v>
      </c>
      <c r="C2" s="83" t="str">
        <f>Obra</f>
        <v>BARRIO NUESTRA SEÑORA DEL ROSARIO - 22 VIVIENDAS</v>
      </c>
      <c r="D2" s="93"/>
      <c r="E2" s="93"/>
    </row>
    <row r="3" spans="1:14" s="92" customFormat="1" ht="20.100000000000001" customHeight="1">
      <c r="A3" s="91" t="s">
        <v>20</v>
      </c>
      <c r="C3" s="93" t="str">
        <f>Ubicación</f>
        <v>9 DE JULIO</v>
      </c>
      <c r="D3" s="93"/>
      <c r="E3" s="93"/>
    </row>
    <row r="4" spans="1:14" s="92" customFormat="1" ht="20.100000000000001" customHeight="1">
      <c r="A4" s="91" t="s">
        <v>1164</v>
      </c>
      <c r="C4" s="103" t="s">
        <v>1219</v>
      </c>
      <c r="D4" s="93"/>
      <c r="E4" s="93"/>
    </row>
    <row r="5" spans="1:14" s="92" customFormat="1" ht="20.100000000000001" customHeight="1">
      <c r="A5" s="91" t="s">
        <v>1165</v>
      </c>
      <c r="C5" s="107">
        <v>2</v>
      </c>
      <c r="D5" s="93"/>
      <c r="E5" s="93"/>
    </row>
    <row r="6" spans="1:14" ht="20.100000000000001" customHeight="1">
      <c r="C6" s="85"/>
    </row>
    <row r="7" spans="1:14" ht="20.100000000000001" customHeight="1">
      <c r="A7" s="563" t="s">
        <v>1141</v>
      </c>
      <c r="B7" s="564"/>
      <c r="C7" s="564"/>
      <c r="D7" s="564"/>
      <c r="E7" s="565"/>
    </row>
    <row r="8" spans="1:14" ht="20.100000000000001" customHeight="1"/>
    <row r="9" spans="1:14" ht="20.100000000000001" customHeight="1">
      <c r="A9" s="566" t="s">
        <v>738</v>
      </c>
      <c r="B9" s="566" t="s">
        <v>1128</v>
      </c>
      <c r="C9" s="567" t="s">
        <v>0</v>
      </c>
      <c r="D9" s="566" t="s">
        <v>1</v>
      </c>
      <c r="E9" s="566" t="s">
        <v>2</v>
      </c>
      <c r="G9" s="566" t="s">
        <v>1135</v>
      </c>
      <c r="H9" s="566" t="s">
        <v>1156</v>
      </c>
    </row>
    <row r="10" spans="1:14" ht="20.100000000000001" customHeight="1">
      <c r="A10" s="566"/>
      <c r="B10" s="566"/>
      <c r="C10" s="567"/>
      <c r="D10" s="566"/>
      <c r="E10" s="566"/>
      <c r="G10" s="567"/>
      <c r="H10" s="566"/>
    </row>
    <row r="11" spans="1:14" ht="20.100000000000001" customHeight="1">
      <c r="A11" s="104"/>
      <c r="B11" s="105"/>
      <c r="C11" s="106"/>
      <c r="D11" s="105"/>
      <c r="E11" s="105"/>
    </row>
    <row r="12" spans="1:14" ht="20.100000000000001" customHeight="1">
      <c r="A12" s="96"/>
      <c r="B12" s="97" t="s">
        <v>1159</v>
      </c>
      <c r="C12" s="80" t="str">
        <f t="shared" ref="C12:C43" si="0">IFERROR(VLOOKUP(A12,Tabla_Items,2,FALSE),G12)</f>
        <v>VIVIENDA</v>
      </c>
      <c r="D12" s="81">
        <f t="shared" ref="D12:D43" si="1">IFERROR(VLOOKUP(A12,Tabla_Items,3,FALSE),H12)</f>
        <v>0</v>
      </c>
      <c r="E12" s="98"/>
      <c r="G12" s="99" t="s">
        <v>1182</v>
      </c>
      <c r="H12" s="99">
        <v>0</v>
      </c>
      <c r="I12" s="84">
        <v>0</v>
      </c>
    </row>
    <row r="13" spans="1:14" ht="20.100000000000001" customHeight="1">
      <c r="A13" s="96"/>
      <c r="B13" s="97">
        <v>1</v>
      </c>
      <c r="C13" s="80" t="str">
        <f t="shared" si="0"/>
        <v>Preparacion y replanteo</v>
      </c>
      <c r="D13" s="81" t="str">
        <f t="shared" si="1"/>
        <v>gl</v>
      </c>
      <c r="E13" s="100">
        <v>1</v>
      </c>
      <c r="F13" s="101"/>
      <c r="G13" s="99" t="s">
        <v>1183</v>
      </c>
      <c r="H13" s="99" t="s">
        <v>5</v>
      </c>
      <c r="J13" s="102"/>
      <c r="M13" s="102"/>
      <c r="N13" s="102"/>
    </row>
    <row r="14" spans="1:14" ht="20.100000000000001" customHeight="1">
      <c r="A14" s="96"/>
      <c r="B14" s="97">
        <v>2</v>
      </c>
      <c r="C14" s="80" t="str">
        <f t="shared" si="0"/>
        <v>Hormigón de limpieza (aislacion contra salitre)</v>
      </c>
      <c r="D14" s="81" t="str">
        <f t="shared" si="1"/>
        <v>m2</v>
      </c>
      <c r="E14" s="100">
        <v>61.92</v>
      </c>
      <c r="F14" s="101"/>
      <c r="G14" s="99" t="s">
        <v>1184</v>
      </c>
      <c r="H14" s="99" t="s">
        <v>7</v>
      </c>
      <c r="J14" s="102"/>
      <c r="M14" s="102"/>
      <c r="N14" s="102"/>
    </row>
    <row r="15" spans="1:14" ht="20.100000000000001" customHeight="1">
      <c r="A15" s="96"/>
      <c r="B15" s="97">
        <v>3</v>
      </c>
      <c r="C15" s="80" t="str">
        <f t="shared" si="0"/>
        <v>Platea de Fundacion ( e=20 cm)</v>
      </c>
      <c r="D15" s="81" t="str">
        <f t="shared" si="1"/>
        <v>m3</v>
      </c>
      <c r="E15" s="100">
        <v>12.38</v>
      </c>
      <c r="F15" s="101"/>
      <c r="G15" s="99" t="s">
        <v>1185</v>
      </c>
      <c r="H15" s="99" t="s">
        <v>6</v>
      </c>
      <c r="J15" s="102"/>
      <c r="M15" s="102"/>
      <c r="N15" s="102"/>
    </row>
    <row r="16" spans="1:14" ht="20.100000000000001" customHeight="1">
      <c r="A16" s="96"/>
      <c r="B16" s="97">
        <v>4</v>
      </c>
      <c r="C16" s="80" t="str">
        <f t="shared" si="0"/>
        <v>Columnas de encadenado, enmarcado y de carga</v>
      </c>
      <c r="D16" s="81" t="str">
        <f t="shared" si="1"/>
        <v>m3</v>
      </c>
      <c r="E16" s="100">
        <v>2.37</v>
      </c>
      <c r="F16" s="101"/>
      <c r="G16" s="99" t="s">
        <v>1186</v>
      </c>
      <c r="H16" s="99" t="s">
        <v>6</v>
      </c>
      <c r="J16" s="102"/>
      <c r="M16" s="102"/>
      <c r="N16" s="102"/>
    </row>
    <row r="17" spans="1:14" ht="20.100000000000001" customHeight="1">
      <c r="A17" s="96"/>
      <c r="B17" s="97">
        <v>5</v>
      </c>
      <c r="C17" s="80" t="str">
        <f t="shared" si="0"/>
        <v>Vigas de encadenado superior,dintel y carga</v>
      </c>
      <c r="D17" s="81" t="str">
        <f t="shared" si="1"/>
        <v>m3</v>
      </c>
      <c r="E17" s="100">
        <v>3.32</v>
      </c>
      <c r="F17" s="101"/>
      <c r="G17" s="99" t="s">
        <v>1187</v>
      </c>
      <c r="H17" s="99" t="s">
        <v>6</v>
      </c>
      <c r="J17" s="102"/>
      <c r="M17" s="102"/>
      <c r="N17" s="102"/>
    </row>
    <row r="18" spans="1:14" ht="20.100000000000001" customHeight="1">
      <c r="A18" s="96"/>
      <c r="B18" s="97">
        <v>6</v>
      </c>
      <c r="C18" s="80" t="str">
        <f t="shared" si="0"/>
        <v>Losas cerámicas</v>
      </c>
      <c r="D18" s="81" t="str">
        <f t="shared" si="1"/>
        <v>m2</v>
      </c>
      <c r="E18" s="100">
        <v>21.68</v>
      </c>
      <c r="F18" s="101"/>
      <c r="G18" s="99" t="s">
        <v>953</v>
      </c>
      <c r="H18" s="99" t="s">
        <v>7</v>
      </c>
      <c r="J18" s="102"/>
      <c r="M18" s="102"/>
      <c r="N18" s="102"/>
    </row>
    <row r="19" spans="1:14" ht="20.100000000000001" customHeight="1">
      <c r="A19" s="96"/>
      <c r="B19" s="97">
        <v>7</v>
      </c>
      <c r="C19" s="80" t="str">
        <f t="shared" si="0"/>
        <v>Losas de hormigón armado</v>
      </c>
      <c r="D19" s="81" t="str">
        <f t="shared" si="1"/>
        <v>m3</v>
      </c>
      <c r="E19" s="100">
        <v>0.8</v>
      </c>
      <c r="F19" s="101"/>
      <c r="G19" s="99" t="s">
        <v>951</v>
      </c>
      <c r="H19" s="99" t="s">
        <v>6</v>
      </c>
      <c r="J19" s="102"/>
      <c r="M19" s="102"/>
      <c r="N19" s="102"/>
    </row>
    <row r="20" spans="1:14" ht="20.100000000000001" customHeight="1">
      <c r="A20" s="96"/>
      <c r="B20" s="97">
        <v>8</v>
      </c>
      <c r="C20" s="80" t="str">
        <f t="shared" si="0"/>
        <v>Base de Tanque de Reserva</v>
      </c>
      <c r="D20" s="81" t="str">
        <f t="shared" si="1"/>
        <v>gl</v>
      </c>
      <c r="E20" s="100">
        <v>1</v>
      </c>
      <c r="F20" s="101"/>
      <c r="G20" s="99" t="s">
        <v>1188</v>
      </c>
      <c r="H20" s="99" t="s">
        <v>5</v>
      </c>
      <c r="J20" s="102"/>
      <c r="M20" s="102"/>
      <c r="N20" s="102"/>
    </row>
    <row r="21" spans="1:14" ht="20.100000000000001" customHeight="1">
      <c r="A21" s="96"/>
      <c r="B21" s="97">
        <v>9</v>
      </c>
      <c r="C21" s="80" t="str">
        <f t="shared" si="0"/>
        <v>Carpeta Bajo Ceramico e=4cm</v>
      </c>
      <c r="D21" s="81" t="str">
        <f t="shared" si="1"/>
        <v>m2</v>
      </c>
      <c r="E21" s="100">
        <v>53.17199999999999</v>
      </c>
      <c r="F21" s="101"/>
      <c r="G21" s="99" t="s">
        <v>1189</v>
      </c>
      <c r="H21" s="99" t="s">
        <v>7</v>
      </c>
      <c r="J21" s="102"/>
      <c r="M21" s="102"/>
      <c r="N21" s="102"/>
    </row>
    <row r="22" spans="1:14" ht="20.100000000000001" customHeight="1">
      <c r="A22" s="96"/>
      <c r="B22" s="97">
        <v>10</v>
      </c>
      <c r="C22" s="80" t="str">
        <f t="shared" si="0"/>
        <v>Aislaciones - Capa aisladora horizontal y vertical</v>
      </c>
      <c r="D22" s="81" t="str">
        <f t="shared" si="1"/>
        <v>m2</v>
      </c>
      <c r="E22" s="100">
        <v>31.87</v>
      </c>
      <c r="F22" s="101"/>
      <c r="G22" s="99" t="s">
        <v>1190</v>
      </c>
      <c r="H22" s="99" t="s">
        <v>7</v>
      </c>
      <c r="J22" s="102"/>
      <c r="M22" s="102"/>
      <c r="N22" s="102"/>
    </row>
    <row r="23" spans="1:14" ht="20.100000000000001" customHeight="1">
      <c r="A23" s="96"/>
      <c r="B23" s="97">
        <v>11</v>
      </c>
      <c r="C23" s="80" t="str">
        <f t="shared" si="0"/>
        <v>Mamposteria Armada  2Ø6 c/50  c/gancho Ø6 c/20</v>
      </c>
      <c r="D23" s="81" t="str">
        <f t="shared" si="1"/>
        <v>m2</v>
      </c>
      <c r="E23" s="100">
        <v>106</v>
      </c>
      <c r="F23" s="101"/>
      <c r="G23" s="99" t="s">
        <v>1220</v>
      </c>
      <c r="H23" s="99" t="s">
        <v>7</v>
      </c>
      <c r="J23" s="102"/>
      <c r="M23" s="102"/>
      <c r="N23" s="102"/>
    </row>
    <row r="24" spans="1:14" ht="20.100000000000001" customHeight="1">
      <c r="A24" s="96"/>
      <c r="B24" s="97">
        <v>12</v>
      </c>
      <c r="C24" s="80" t="str">
        <f t="shared" si="0"/>
        <v>Mamposteria Ladrillo cerámico macizo e = 0,10 m</v>
      </c>
      <c r="D24" s="81" t="str">
        <f t="shared" si="1"/>
        <v>m2</v>
      </c>
      <c r="E24" s="100">
        <v>4.16</v>
      </c>
      <c r="F24" s="101"/>
      <c r="G24" s="99" t="s">
        <v>1191</v>
      </c>
      <c r="H24" s="99" t="s">
        <v>7</v>
      </c>
      <c r="J24" s="102"/>
      <c r="M24" s="102"/>
      <c r="N24" s="102"/>
    </row>
    <row r="25" spans="1:14" ht="20.100000000000001" customHeight="1">
      <c r="A25" s="96"/>
      <c r="B25" s="97">
        <v>13</v>
      </c>
      <c r="C25" s="80" t="str">
        <f t="shared" si="0"/>
        <v>Techo de Madera (rollizo Ø 16cm, machimbre 3/4", pintura asfaltica, polietileno de 200 micrones, barniz protector insecticida )</v>
      </c>
      <c r="D25" s="81" t="str">
        <f t="shared" si="1"/>
        <v>m2</v>
      </c>
      <c r="E25" s="100">
        <v>24.13</v>
      </c>
      <c r="F25" s="101"/>
      <c r="G25" s="99" t="s">
        <v>1192</v>
      </c>
      <c r="H25" s="99" t="s">
        <v>7</v>
      </c>
      <c r="J25" s="102"/>
      <c r="M25" s="102"/>
      <c r="N25" s="102"/>
    </row>
    <row r="26" spans="1:14" ht="20.100000000000001" customHeight="1">
      <c r="A26" s="96"/>
      <c r="B26" s="97">
        <v>14</v>
      </c>
      <c r="C26" s="80" t="str">
        <f t="shared" si="0"/>
        <v xml:space="preserve"> Cubierta de Techo Aislacion Termica e Hidraulica</v>
      </c>
      <c r="D26" s="81" t="str">
        <f t="shared" si="1"/>
        <v>m2</v>
      </c>
      <c r="E26" s="100">
        <v>61.92</v>
      </c>
      <c r="F26" s="101"/>
      <c r="G26" s="99" t="s">
        <v>1193</v>
      </c>
      <c r="H26" s="99" t="s">
        <v>7</v>
      </c>
      <c r="J26" s="102"/>
      <c r="M26" s="102"/>
      <c r="N26" s="102"/>
    </row>
    <row r="27" spans="1:14" ht="20.100000000000001" customHeight="1">
      <c r="A27" s="96"/>
      <c r="B27" s="97">
        <v>15</v>
      </c>
      <c r="C27" s="80" t="str">
        <f t="shared" si="0"/>
        <v>Piso baldosa cerámica incluido umbrales</v>
      </c>
      <c r="D27" s="81" t="str">
        <f t="shared" si="1"/>
        <v>m2</v>
      </c>
      <c r="E27" s="100">
        <v>53.17</v>
      </c>
      <c r="F27" s="101"/>
      <c r="G27" s="99" t="s">
        <v>1194</v>
      </c>
      <c r="H27" s="99" t="s">
        <v>7</v>
      </c>
      <c r="J27" s="102"/>
      <c r="M27" s="102"/>
      <c r="N27" s="102"/>
    </row>
    <row r="28" spans="1:14" ht="20.100000000000001" customHeight="1">
      <c r="A28" s="96"/>
      <c r="B28" s="97">
        <v>16</v>
      </c>
      <c r="C28" s="80" t="str">
        <f t="shared" si="0"/>
        <v>Zócalo cerámico</v>
      </c>
      <c r="D28" s="81" t="str">
        <f t="shared" si="1"/>
        <v>ml</v>
      </c>
      <c r="E28" s="100">
        <v>45.21</v>
      </c>
      <c r="F28" s="101"/>
      <c r="G28" s="99" t="s">
        <v>1195</v>
      </c>
      <c r="H28" s="99" t="s">
        <v>733</v>
      </c>
      <c r="J28" s="102"/>
      <c r="M28" s="102"/>
      <c r="N28" s="102"/>
    </row>
    <row r="29" spans="1:14" ht="20.100000000000001" customHeight="1">
      <c r="A29" s="96"/>
      <c r="B29" s="97">
        <v>17</v>
      </c>
      <c r="C29" s="80" t="str">
        <f t="shared" si="0"/>
        <v>Carpinterias metálica, aluminio y madera</v>
      </c>
      <c r="D29" s="81" t="str">
        <f t="shared" si="1"/>
        <v>gl</v>
      </c>
      <c r="E29" s="100">
        <v>1</v>
      </c>
      <c r="F29" s="101"/>
      <c r="G29" s="99" t="s">
        <v>1196</v>
      </c>
      <c r="H29" s="99" t="s">
        <v>5</v>
      </c>
      <c r="J29" s="102"/>
      <c r="M29" s="102"/>
      <c r="N29" s="102"/>
    </row>
    <row r="30" spans="1:14" ht="20.100000000000001" customHeight="1">
      <c r="A30" s="96"/>
      <c r="B30" s="97">
        <v>18</v>
      </c>
      <c r="C30" s="80" t="str">
        <f t="shared" si="0"/>
        <v>Jaharro b/ revestimiento ceramico</v>
      </c>
      <c r="D30" s="81" t="str">
        <f t="shared" si="1"/>
        <v>m2</v>
      </c>
      <c r="E30" s="100">
        <v>15.81</v>
      </c>
      <c r="F30" s="101"/>
      <c r="G30" s="99" t="s">
        <v>1197</v>
      </c>
      <c r="H30" s="99" t="s">
        <v>7</v>
      </c>
      <c r="J30" s="102"/>
      <c r="M30" s="102"/>
      <c r="N30" s="102"/>
    </row>
    <row r="31" spans="1:14" ht="20.100000000000001" customHeight="1">
      <c r="A31" s="96"/>
      <c r="B31" s="97">
        <v>19</v>
      </c>
      <c r="C31" s="80" t="str">
        <f t="shared" si="0"/>
        <v>Jaharro y enlucido interior a la cal</v>
      </c>
      <c r="D31" s="81" t="str">
        <f t="shared" si="1"/>
        <v>m2</v>
      </c>
      <c r="E31" s="100">
        <v>128.55000000000001</v>
      </c>
      <c r="F31" s="101"/>
      <c r="G31" s="99" t="s">
        <v>1198</v>
      </c>
      <c r="H31" s="99" t="s">
        <v>7</v>
      </c>
      <c r="J31" s="102"/>
      <c r="M31" s="102"/>
      <c r="N31" s="102"/>
    </row>
    <row r="32" spans="1:14" ht="20.100000000000001" customHeight="1">
      <c r="A32" s="96"/>
      <c r="B32" s="97">
        <v>20</v>
      </c>
      <c r="C32" s="80" t="str">
        <f t="shared" si="0"/>
        <v>Salpicado Plastico Incluido Jaharro</v>
      </c>
      <c r="D32" s="81" t="str">
        <f t="shared" si="1"/>
        <v>m2</v>
      </c>
      <c r="E32" s="100">
        <v>133.38</v>
      </c>
      <c r="F32" s="101"/>
      <c r="G32" s="99" t="s">
        <v>1199</v>
      </c>
      <c r="H32" s="99" t="s">
        <v>7</v>
      </c>
      <c r="J32" s="102"/>
      <c r="M32" s="102"/>
      <c r="N32" s="102"/>
    </row>
    <row r="33" spans="1:14" ht="20.100000000000001" customHeight="1">
      <c r="A33" s="96"/>
      <c r="B33" s="97">
        <v>21</v>
      </c>
      <c r="C33" s="80" t="str">
        <f t="shared" si="0"/>
        <v>Cielorraso aplicado a la cal</v>
      </c>
      <c r="D33" s="81" t="str">
        <f t="shared" si="1"/>
        <v>m2</v>
      </c>
      <c r="E33" s="100">
        <v>29.34</v>
      </c>
      <c r="F33" s="101"/>
      <c r="G33" s="99" t="s">
        <v>995</v>
      </c>
      <c r="H33" s="99" t="s">
        <v>7</v>
      </c>
      <c r="J33" s="102"/>
      <c r="M33" s="102"/>
      <c r="N33" s="102"/>
    </row>
    <row r="34" spans="1:14" ht="20.100000000000001" customHeight="1">
      <c r="A34" s="96"/>
      <c r="B34" s="97">
        <v>22</v>
      </c>
      <c r="C34" s="80" t="str">
        <f t="shared" si="0"/>
        <v>Revestimiento cerámico</v>
      </c>
      <c r="D34" s="81" t="str">
        <f t="shared" si="1"/>
        <v>m2</v>
      </c>
      <c r="E34" s="100">
        <v>15.81</v>
      </c>
      <c r="F34" s="101"/>
      <c r="G34" s="99" t="s">
        <v>1001</v>
      </c>
      <c r="H34" s="99" t="s">
        <v>7</v>
      </c>
      <c r="J34" s="102"/>
      <c r="M34" s="102"/>
      <c r="N34" s="102"/>
    </row>
    <row r="35" spans="1:14" ht="20.100000000000001" customHeight="1">
      <c r="A35" s="96"/>
      <c r="B35" s="97">
        <v>24</v>
      </c>
      <c r="C35" s="80" t="str">
        <f t="shared" si="0"/>
        <v>Mesadas, campana y ventilaciones (incluida mesada exterior)</v>
      </c>
      <c r="D35" s="81" t="str">
        <f t="shared" si="1"/>
        <v>gl</v>
      </c>
      <c r="E35" s="100">
        <v>1</v>
      </c>
      <c r="F35" s="101"/>
      <c r="G35" s="99" t="s">
        <v>1200</v>
      </c>
      <c r="H35" s="99" t="s">
        <v>5</v>
      </c>
      <c r="J35" s="102"/>
      <c r="M35" s="102"/>
      <c r="N35" s="102"/>
    </row>
    <row r="36" spans="1:14" ht="20.100000000000001" customHeight="1">
      <c r="A36" s="96"/>
      <c r="B36" s="97">
        <v>25</v>
      </c>
      <c r="C36" s="80" t="str">
        <f t="shared" si="0"/>
        <v>Antepechos de hormigón</v>
      </c>
      <c r="D36" s="81" t="str">
        <f t="shared" si="1"/>
        <v>ml</v>
      </c>
      <c r="E36" s="100">
        <v>4.5</v>
      </c>
      <c r="F36" s="101"/>
      <c r="G36" s="99" t="s">
        <v>1114</v>
      </c>
      <c r="H36" s="99" t="s">
        <v>733</v>
      </c>
      <c r="J36" s="102"/>
      <c r="M36" s="102"/>
      <c r="N36" s="102"/>
    </row>
    <row r="37" spans="1:14" ht="20.100000000000001" customHeight="1">
      <c r="A37" s="96"/>
      <c r="B37" s="97">
        <v>26</v>
      </c>
      <c r="C37" s="80" t="str">
        <f t="shared" si="0"/>
        <v>Esmalte sintético sobre carpintería metalica</v>
      </c>
      <c r="D37" s="81" t="str">
        <f t="shared" si="1"/>
        <v>m2</v>
      </c>
      <c r="E37" s="100">
        <v>16.07</v>
      </c>
      <c r="F37" s="101"/>
      <c r="G37" s="99" t="s">
        <v>1201</v>
      </c>
      <c r="H37" s="99" t="s">
        <v>7</v>
      </c>
      <c r="J37" s="102"/>
      <c r="M37" s="102"/>
      <c r="N37" s="102"/>
    </row>
    <row r="38" spans="1:14" ht="20.100000000000001" customHeight="1">
      <c r="A38" s="96"/>
      <c r="B38" s="97">
        <v>27</v>
      </c>
      <c r="C38" s="80" t="str">
        <f t="shared" si="0"/>
        <v>Esmalte sintético sobre carpintería madera</v>
      </c>
      <c r="D38" s="81" t="str">
        <f t="shared" si="1"/>
        <v>m2</v>
      </c>
      <c r="E38" s="100">
        <v>13.36</v>
      </c>
      <c r="F38" s="101"/>
      <c r="G38" s="99" t="s">
        <v>1051</v>
      </c>
      <c r="H38" s="99" t="s">
        <v>7</v>
      </c>
      <c r="J38" s="102"/>
      <c r="M38" s="102"/>
      <c r="N38" s="102"/>
    </row>
    <row r="39" spans="1:14" ht="20.100000000000001" customHeight="1">
      <c r="A39" s="96"/>
      <c r="B39" s="97">
        <v>28</v>
      </c>
      <c r="C39" s="80" t="str">
        <f t="shared" si="0"/>
        <v>Látex muro interior</v>
      </c>
      <c r="D39" s="81" t="str">
        <f t="shared" si="1"/>
        <v>m2</v>
      </c>
      <c r="E39" s="100">
        <v>128.55000000000001</v>
      </c>
      <c r="F39" s="101"/>
      <c r="G39" s="99" t="s">
        <v>1045</v>
      </c>
      <c r="H39" s="99" t="s">
        <v>7</v>
      </c>
      <c r="J39" s="102"/>
      <c r="M39" s="102"/>
      <c r="N39" s="102"/>
    </row>
    <row r="40" spans="1:14" ht="20.100000000000001" customHeight="1">
      <c r="A40" s="96"/>
      <c r="B40" s="97">
        <v>29</v>
      </c>
      <c r="C40" s="80" t="str">
        <f t="shared" si="0"/>
        <v>Pintura en cielorrasos</v>
      </c>
      <c r="D40" s="81" t="str">
        <f t="shared" si="1"/>
        <v>m2</v>
      </c>
      <c r="E40" s="100">
        <v>29.34</v>
      </c>
      <c r="F40" s="101"/>
      <c r="G40" s="99" t="s">
        <v>1202</v>
      </c>
      <c r="H40" s="99" t="s">
        <v>7</v>
      </c>
      <c r="J40" s="102"/>
      <c r="M40" s="102"/>
      <c r="N40" s="102"/>
    </row>
    <row r="41" spans="1:14" ht="20.100000000000001" customHeight="1">
      <c r="A41" s="96"/>
      <c r="B41" s="97">
        <v>30</v>
      </c>
      <c r="C41" s="80" t="str">
        <f t="shared" si="0"/>
        <v>Provision y colocacion de vidrios 3mm</v>
      </c>
      <c r="D41" s="81" t="str">
        <f t="shared" si="1"/>
        <v>m2</v>
      </c>
      <c r="E41" s="100">
        <v>5.69</v>
      </c>
      <c r="F41" s="101"/>
      <c r="G41" s="99" t="s">
        <v>1203</v>
      </c>
      <c r="H41" s="99" t="s">
        <v>7</v>
      </c>
      <c r="J41" s="102"/>
      <c r="M41" s="102"/>
      <c r="N41" s="102"/>
    </row>
    <row r="42" spans="1:14" ht="20.100000000000001" customHeight="1">
      <c r="A42" s="96"/>
      <c r="B42" s="97">
        <v>31</v>
      </c>
      <c r="C42" s="80" t="str">
        <f t="shared" si="0"/>
        <v>Provision y colocacion de vidrios 4mm</v>
      </c>
      <c r="D42" s="81" t="str">
        <f t="shared" si="1"/>
        <v>m2</v>
      </c>
      <c r="E42" s="100">
        <v>3.59</v>
      </c>
      <c r="F42" s="101"/>
      <c r="G42" s="99" t="s">
        <v>1204</v>
      </c>
      <c r="H42" s="99" t="s">
        <v>7</v>
      </c>
      <c r="J42" s="102"/>
      <c r="M42" s="102"/>
      <c r="N42" s="102"/>
    </row>
    <row r="43" spans="1:14" ht="20.100000000000001" customHeight="1">
      <c r="A43" s="96"/>
      <c r="B43" s="97">
        <v>32</v>
      </c>
      <c r="C43" s="80" t="str">
        <f t="shared" si="0"/>
        <v xml:space="preserve">Pergolas Frente y Fondo </v>
      </c>
      <c r="D43" s="81" t="str">
        <f t="shared" si="1"/>
        <v>gl</v>
      </c>
      <c r="E43" s="100">
        <v>1</v>
      </c>
      <c r="F43" s="101"/>
      <c r="G43" s="99" t="s">
        <v>1205</v>
      </c>
      <c r="H43" s="99" t="s">
        <v>5</v>
      </c>
      <c r="J43" s="102"/>
      <c r="M43" s="102"/>
      <c r="N43" s="102"/>
    </row>
    <row r="44" spans="1:14" ht="20.100000000000001" customHeight="1">
      <c r="A44" s="96"/>
      <c r="B44" s="97">
        <v>33</v>
      </c>
      <c r="C44" s="80" t="str">
        <f t="shared" ref="C44:C75" si="2">IFERROR(VLOOKUP(A44,Tabla_Items,2,FALSE),G44)</f>
        <v>Veredas Veredin perimetral y vereda de acceso con proteccion contra salitre</v>
      </c>
      <c r="D44" s="81" t="str">
        <f t="shared" ref="D44:D75" si="3">IFERROR(VLOOKUP(A44,Tabla_Items,3,FALSE),H44)</f>
        <v>m2</v>
      </c>
      <c r="E44" s="100">
        <v>15.06</v>
      </c>
      <c r="F44" s="101"/>
      <c r="G44" s="99" t="s">
        <v>1206</v>
      </c>
      <c r="H44" s="99" t="s">
        <v>7</v>
      </c>
      <c r="J44" s="102"/>
      <c r="M44" s="102"/>
      <c r="N44" s="102"/>
    </row>
    <row r="45" spans="1:14" ht="20.100000000000001" customHeight="1">
      <c r="A45" s="96"/>
      <c r="B45" s="97">
        <v>34</v>
      </c>
      <c r="C45" s="80" t="str">
        <f t="shared" si="2"/>
        <v>Contrapiso armado con proteccion contra salitre</v>
      </c>
      <c r="D45" s="81" t="str">
        <f t="shared" si="3"/>
        <v>m2</v>
      </c>
      <c r="E45" s="100">
        <v>41.81</v>
      </c>
      <c r="F45" s="101"/>
      <c r="G45" s="99" t="s">
        <v>1207</v>
      </c>
      <c r="H45" s="99" t="s">
        <v>7</v>
      </c>
      <c r="J45" s="102"/>
      <c r="M45" s="102"/>
      <c r="N45" s="102"/>
    </row>
    <row r="46" spans="1:14" ht="20.100000000000001" customHeight="1">
      <c r="A46" s="96"/>
      <c r="B46" s="97" t="s">
        <v>1228</v>
      </c>
      <c r="C46" s="80" t="str">
        <f t="shared" si="2"/>
        <v>Instalación sanitaria (incl. Base, distrib. AF-AC, artefactos, bidet y griferia)</v>
      </c>
      <c r="D46" s="81" t="str">
        <f t="shared" si="3"/>
        <v>gl</v>
      </c>
      <c r="E46" s="100">
        <v>1</v>
      </c>
      <c r="F46" s="101"/>
      <c r="G46" s="99" t="s">
        <v>1208</v>
      </c>
      <c r="H46" s="99" t="s">
        <v>5</v>
      </c>
      <c r="J46" s="102"/>
      <c r="M46" s="102"/>
      <c r="N46" s="102"/>
    </row>
    <row r="47" spans="1:14" ht="20.100000000000001" customHeight="1">
      <c r="A47" s="96"/>
      <c r="B47" s="97">
        <v>36</v>
      </c>
      <c r="C47" s="80" t="str">
        <f t="shared" si="2"/>
        <v>Calefon Solar- Termosifonico - Captador por tubo de vacio</v>
      </c>
      <c r="D47" s="81" t="str">
        <f t="shared" si="3"/>
        <v>u</v>
      </c>
      <c r="E47" s="100">
        <v>1</v>
      </c>
      <c r="F47" s="101"/>
      <c r="G47" s="99" t="s">
        <v>1209</v>
      </c>
      <c r="H47" s="99" t="s">
        <v>1214</v>
      </c>
      <c r="J47" s="102"/>
      <c r="M47" s="102"/>
      <c r="N47" s="102"/>
    </row>
    <row r="48" spans="1:14" ht="20.100000000000001" customHeight="1">
      <c r="A48" s="96"/>
      <c r="B48" s="97">
        <v>37</v>
      </c>
      <c r="C48" s="80" t="str">
        <f t="shared" si="2"/>
        <v>Instalación de gas (Incl. Cocina 4 hornallas c/horno)</v>
      </c>
      <c r="D48" s="81" t="str">
        <f t="shared" si="3"/>
        <v>gl</v>
      </c>
      <c r="E48" s="100">
        <v>1</v>
      </c>
      <c r="F48" s="101"/>
      <c r="G48" s="99" t="s">
        <v>1210</v>
      </c>
      <c r="H48" s="99" t="s">
        <v>5</v>
      </c>
      <c r="J48" s="102"/>
      <c r="M48" s="102"/>
      <c r="N48" s="102"/>
    </row>
    <row r="49" spans="1:14" ht="20.100000000000001" customHeight="1">
      <c r="A49" s="96"/>
      <c r="B49" s="97">
        <v>38</v>
      </c>
      <c r="C49" s="80" t="str">
        <f t="shared" si="2"/>
        <v>Instalación de gas - Gabinete para tubos</v>
      </c>
      <c r="D49" s="81" t="str">
        <f t="shared" si="3"/>
        <v>gl</v>
      </c>
      <c r="E49" s="100">
        <v>1</v>
      </c>
      <c r="F49" s="101"/>
      <c r="G49" s="99" t="s">
        <v>1211</v>
      </c>
      <c r="H49" s="99" t="s">
        <v>5</v>
      </c>
      <c r="J49" s="102"/>
      <c r="M49" s="102"/>
      <c r="N49" s="102"/>
    </row>
    <row r="50" spans="1:14" ht="20.100000000000001" customHeight="1">
      <c r="A50" s="96"/>
      <c r="B50" s="97">
        <v>39</v>
      </c>
      <c r="C50" s="80" t="str">
        <f t="shared" si="2"/>
        <v>Instalación eléctrica (incl.pilastra,proc.cañerias p/2AA,y preveer espacios en tablero gral. p/llaves termomagneticas corresp. Portalamparas 3 cuerpos)</v>
      </c>
      <c r="D50" s="81" t="str">
        <f t="shared" si="3"/>
        <v>gl</v>
      </c>
      <c r="E50" s="100">
        <v>1</v>
      </c>
      <c r="F50" s="101"/>
      <c r="G50" s="99" t="s">
        <v>1212</v>
      </c>
      <c r="H50" s="99" t="s">
        <v>5</v>
      </c>
      <c r="J50" s="102"/>
      <c r="M50" s="102"/>
      <c r="N50" s="102"/>
    </row>
    <row r="51" spans="1:14" ht="20.100000000000001" customHeight="1">
      <c r="A51" s="96"/>
      <c r="B51" s="97">
        <v>40</v>
      </c>
      <c r="C51" s="80" t="str">
        <f t="shared" si="2"/>
        <v>Terminación y limpieza</v>
      </c>
      <c r="D51" s="81" t="str">
        <f t="shared" si="3"/>
        <v>gl</v>
      </c>
      <c r="E51" s="100">
        <v>1</v>
      </c>
      <c r="F51" s="101"/>
      <c r="G51" s="99" t="s">
        <v>1213</v>
      </c>
      <c r="H51" s="99" t="s">
        <v>5</v>
      </c>
      <c r="J51" s="102"/>
      <c r="M51" s="102"/>
      <c r="N51" s="102"/>
    </row>
    <row r="52" spans="1:14" ht="20.100000000000001" customHeight="1">
      <c r="A52" s="96"/>
      <c r="B52" s="97"/>
      <c r="C52" s="80">
        <f t="shared" si="2"/>
        <v>0</v>
      </c>
      <c r="D52" s="81">
        <f t="shared" si="3"/>
        <v>0</v>
      </c>
      <c r="E52" s="100"/>
      <c r="F52" s="101"/>
      <c r="G52" s="99"/>
      <c r="H52" s="99"/>
      <c r="J52" s="102"/>
      <c r="M52" s="102"/>
      <c r="N52" s="102"/>
    </row>
    <row r="53" spans="1:14" ht="20.100000000000001" customHeight="1">
      <c r="A53" s="96"/>
      <c r="B53" s="97"/>
      <c r="C53" s="80">
        <f t="shared" si="2"/>
        <v>0</v>
      </c>
      <c r="D53" s="81">
        <f t="shared" si="3"/>
        <v>0</v>
      </c>
      <c r="E53" s="100"/>
      <c r="F53" s="101"/>
      <c r="G53" s="99"/>
      <c r="H53" s="99"/>
      <c r="J53" s="102"/>
      <c r="M53" s="102"/>
      <c r="N53" s="102"/>
    </row>
    <row r="54" spans="1:14" ht="20.100000000000001" customHeight="1">
      <c r="A54" s="96"/>
      <c r="B54" s="97"/>
      <c r="C54" s="80">
        <f t="shared" si="2"/>
        <v>0</v>
      </c>
      <c r="D54" s="81">
        <f t="shared" si="3"/>
        <v>0</v>
      </c>
      <c r="E54" s="100"/>
      <c r="F54" s="101"/>
      <c r="G54" s="99"/>
      <c r="H54" s="99"/>
      <c r="J54" s="102"/>
      <c r="M54" s="102"/>
      <c r="N54" s="102"/>
    </row>
    <row r="55" spans="1:14" ht="20.100000000000001" customHeight="1">
      <c r="A55" s="96"/>
      <c r="B55" s="97"/>
      <c r="C55" s="80">
        <f t="shared" si="2"/>
        <v>0</v>
      </c>
      <c r="D55" s="81">
        <f t="shared" si="3"/>
        <v>0</v>
      </c>
      <c r="E55" s="100"/>
      <c r="F55" s="101"/>
      <c r="G55" s="99"/>
      <c r="H55" s="99"/>
      <c r="J55" s="102"/>
      <c r="M55" s="102"/>
      <c r="N55" s="102"/>
    </row>
    <row r="56" spans="1:14" ht="20.100000000000001" customHeight="1">
      <c r="A56" s="96"/>
      <c r="B56" s="97"/>
      <c r="C56" s="80">
        <f t="shared" si="2"/>
        <v>0</v>
      </c>
      <c r="D56" s="81">
        <f t="shared" si="3"/>
        <v>0</v>
      </c>
      <c r="E56" s="100"/>
      <c r="F56" s="101"/>
      <c r="G56" s="99"/>
      <c r="H56" s="99"/>
      <c r="J56" s="102"/>
      <c r="M56" s="102"/>
      <c r="N56" s="102"/>
    </row>
    <row r="57" spans="1:14" ht="20.100000000000001" customHeight="1">
      <c r="A57" s="96"/>
      <c r="B57" s="97"/>
      <c r="C57" s="80">
        <f t="shared" si="2"/>
        <v>0</v>
      </c>
      <c r="D57" s="81">
        <f t="shared" si="3"/>
        <v>0</v>
      </c>
      <c r="E57" s="100"/>
      <c r="F57" s="101"/>
      <c r="G57" s="99"/>
      <c r="H57" s="99"/>
      <c r="J57" s="102"/>
      <c r="M57" s="102"/>
      <c r="N57" s="102"/>
    </row>
    <row r="58" spans="1:14" ht="20.100000000000001" customHeight="1">
      <c r="A58" s="96"/>
      <c r="B58" s="97"/>
      <c r="C58" s="80">
        <f t="shared" si="2"/>
        <v>0</v>
      </c>
      <c r="D58" s="81">
        <f t="shared" si="3"/>
        <v>0</v>
      </c>
      <c r="E58" s="100"/>
      <c r="F58" s="101"/>
      <c r="G58" s="99"/>
      <c r="H58" s="99"/>
      <c r="J58" s="102"/>
      <c r="M58" s="102"/>
      <c r="N58" s="102"/>
    </row>
    <row r="59" spans="1:14" ht="20.100000000000001" customHeight="1">
      <c r="A59" s="96"/>
      <c r="B59" s="97"/>
      <c r="C59" s="80">
        <f t="shared" si="2"/>
        <v>0</v>
      </c>
      <c r="D59" s="81">
        <f t="shared" si="3"/>
        <v>0</v>
      </c>
      <c r="E59" s="100"/>
      <c r="F59" s="101"/>
      <c r="G59" s="99"/>
      <c r="H59" s="99"/>
      <c r="J59" s="102"/>
      <c r="M59" s="102"/>
      <c r="N59" s="102"/>
    </row>
    <row r="60" spans="1:14" ht="20.100000000000001" customHeight="1">
      <c r="A60" s="96"/>
      <c r="B60" s="97"/>
      <c r="C60" s="80">
        <f t="shared" si="2"/>
        <v>0</v>
      </c>
      <c r="D60" s="81">
        <f t="shared" si="3"/>
        <v>0</v>
      </c>
      <c r="E60" s="100"/>
      <c r="F60" s="101"/>
      <c r="G60" s="99"/>
      <c r="H60" s="99"/>
      <c r="J60" s="102"/>
      <c r="M60" s="102"/>
      <c r="N60" s="102"/>
    </row>
    <row r="61" spans="1:14" ht="20.100000000000001" customHeight="1">
      <c r="A61" s="96"/>
      <c r="B61" s="97"/>
      <c r="C61" s="80">
        <f t="shared" si="2"/>
        <v>0</v>
      </c>
      <c r="D61" s="81">
        <f t="shared" si="3"/>
        <v>0</v>
      </c>
      <c r="E61" s="100"/>
      <c r="F61" s="101"/>
      <c r="G61" s="99"/>
      <c r="H61" s="99"/>
      <c r="J61" s="102"/>
      <c r="M61" s="102"/>
      <c r="N61" s="102"/>
    </row>
    <row r="62" spans="1:14" ht="20.100000000000001" customHeight="1">
      <c r="A62" s="96"/>
      <c r="B62" s="97"/>
      <c r="C62" s="80">
        <f t="shared" si="2"/>
        <v>0</v>
      </c>
      <c r="D62" s="81">
        <f t="shared" si="3"/>
        <v>0</v>
      </c>
      <c r="E62" s="100"/>
      <c r="F62" s="101"/>
      <c r="G62" s="99"/>
      <c r="H62" s="99"/>
      <c r="J62" s="102"/>
      <c r="M62" s="102"/>
      <c r="N62" s="102"/>
    </row>
    <row r="63" spans="1:14" ht="20.100000000000001" customHeight="1">
      <c r="A63" s="96"/>
      <c r="B63" s="97"/>
      <c r="C63" s="80">
        <f t="shared" si="2"/>
        <v>0</v>
      </c>
      <c r="D63" s="81">
        <f t="shared" si="3"/>
        <v>0</v>
      </c>
      <c r="E63" s="100"/>
      <c r="F63" s="101"/>
      <c r="G63" s="99"/>
      <c r="H63" s="99"/>
      <c r="J63" s="102"/>
      <c r="M63" s="102"/>
      <c r="N63" s="102"/>
    </row>
    <row r="64" spans="1:14" ht="20.100000000000001" customHeight="1">
      <c r="A64" s="96"/>
      <c r="B64" s="97"/>
      <c r="C64" s="80">
        <f t="shared" si="2"/>
        <v>0</v>
      </c>
      <c r="D64" s="81">
        <f t="shared" si="3"/>
        <v>0</v>
      </c>
      <c r="E64" s="100"/>
      <c r="F64" s="101"/>
      <c r="G64" s="99"/>
      <c r="H64" s="99"/>
      <c r="J64" s="102"/>
      <c r="M64" s="102"/>
      <c r="N64" s="102"/>
    </row>
    <row r="65" spans="1:14" ht="20.100000000000001" customHeight="1">
      <c r="A65" s="96"/>
      <c r="B65" s="97"/>
      <c r="C65" s="80">
        <f t="shared" si="2"/>
        <v>0</v>
      </c>
      <c r="D65" s="81">
        <f t="shared" si="3"/>
        <v>0</v>
      </c>
      <c r="E65" s="100"/>
      <c r="F65" s="101"/>
      <c r="G65" s="99"/>
      <c r="H65" s="99"/>
      <c r="J65" s="102"/>
      <c r="M65" s="102"/>
      <c r="N65" s="102"/>
    </row>
    <row r="66" spans="1:14" ht="20.100000000000001" customHeight="1">
      <c r="A66" s="96"/>
      <c r="B66" s="97"/>
      <c r="C66" s="80">
        <f t="shared" si="2"/>
        <v>0</v>
      </c>
      <c r="D66" s="81">
        <f t="shared" si="3"/>
        <v>0</v>
      </c>
      <c r="E66" s="100"/>
      <c r="F66" s="101"/>
      <c r="G66" s="99"/>
      <c r="H66" s="99"/>
      <c r="J66" s="102"/>
      <c r="M66" s="102"/>
      <c r="N66" s="102"/>
    </row>
    <row r="67" spans="1:14" ht="20.100000000000001" customHeight="1">
      <c r="A67" s="96"/>
      <c r="B67" s="97"/>
      <c r="C67" s="80">
        <f t="shared" si="2"/>
        <v>0</v>
      </c>
      <c r="D67" s="81">
        <f t="shared" si="3"/>
        <v>0</v>
      </c>
      <c r="E67" s="100"/>
      <c r="F67" s="101"/>
      <c r="G67" s="99"/>
      <c r="H67" s="99"/>
      <c r="J67" s="102"/>
      <c r="M67" s="102"/>
      <c r="N67" s="102"/>
    </row>
    <row r="68" spans="1:14" ht="20.100000000000001" customHeight="1">
      <c r="A68" s="96"/>
      <c r="B68" s="97"/>
      <c r="C68" s="80">
        <f t="shared" si="2"/>
        <v>0</v>
      </c>
      <c r="D68" s="81">
        <f t="shared" si="3"/>
        <v>0</v>
      </c>
      <c r="E68" s="100"/>
      <c r="F68" s="101"/>
      <c r="G68" s="99"/>
      <c r="H68" s="99"/>
      <c r="J68" s="102"/>
      <c r="M68" s="102"/>
      <c r="N68" s="102"/>
    </row>
    <row r="69" spans="1:14" ht="20.100000000000001" customHeight="1">
      <c r="A69" s="96"/>
      <c r="B69" s="97"/>
      <c r="C69" s="80">
        <f t="shared" si="2"/>
        <v>0</v>
      </c>
      <c r="D69" s="81">
        <f t="shared" si="3"/>
        <v>0</v>
      </c>
      <c r="E69" s="100"/>
      <c r="F69" s="101"/>
      <c r="G69" s="99"/>
      <c r="H69" s="99"/>
      <c r="J69" s="102"/>
      <c r="M69" s="102"/>
      <c r="N69" s="102"/>
    </row>
    <row r="70" spans="1:14" ht="20.100000000000001" customHeight="1">
      <c r="A70" s="96"/>
      <c r="B70" s="97"/>
      <c r="C70" s="80">
        <f t="shared" si="2"/>
        <v>0</v>
      </c>
      <c r="D70" s="81">
        <f t="shared" si="3"/>
        <v>0</v>
      </c>
      <c r="E70" s="100"/>
      <c r="F70" s="101"/>
      <c r="G70" s="99"/>
      <c r="H70" s="99"/>
      <c r="J70" s="102"/>
      <c r="M70" s="102"/>
      <c r="N70" s="102"/>
    </row>
    <row r="71" spans="1:14" ht="20.100000000000001" customHeight="1">
      <c r="A71" s="96"/>
      <c r="B71" s="97"/>
      <c r="C71" s="80">
        <f t="shared" si="2"/>
        <v>0</v>
      </c>
      <c r="D71" s="81">
        <f t="shared" si="3"/>
        <v>0</v>
      </c>
      <c r="E71" s="100"/>
      <c r="F71" s="101"/>
      <c r="G71" s="99"/>
      <c r="H71" s="99"/>
      <c r="J71" s="102"/>
      <c r="M71" s="102"/>
      <c r="N71" s="102"/>
    </row>
    <row r="72" spans="1:14" ht="20.100000000000001" customHeight="1">
      <c r="A72" s="96"/>
      <c r="B72" s="97"/>
      <c r="C72" s="80">
        <f t="shared" si="2"/>
        <v>0</v>
      </c>
      <c r="D72" s="81">
        <f t="shared" si="3"/>
        <v>0</v>
      </c>
      <c r="E72" s="100"/>
      <c r="F72" s="101"/>
      <c r="G72" s="99"/>
      <c r="H72" s="99"/>
      <c r="J72" s="102"/>
      <c r="M72" s="102"/>
      <c r="N72" s="102"/>
    </row>
    <row r="73" spans="1:14" ht="20.100000000000001" customHeight="1">
      <c r="A73" s="96"/>
      <c r="B73" s="97"/>
      <c r="C73" s="80">
        <f t="shared" si="2"/>
        <v>0</v>
      </c>
      <c r="D73" s="81">
        <f t="shared" si="3"/>
        <v>0</v>
      </c>
      <c r="E73" s="100"/>
      <c r="F73" s="101"/>
      <c r="G73" s="99"/>
      <c r="H73" s="99"/>
      <c r="J73" s="102"/>
      <c r="M73" s="102"/>
      <c r="N73" s="102"/>
    </row>
    <row r="74" spans="1:14" ht="20.100000000000001" customHeight="1">
      <c r="A74" s="96"/>
      <c r="B74" s="97"/>
      <c r="C74" s="80">
        <f t="shared" si="2"/>
        <v>0</v>
      </c>
      <c r="D74" s="81">
        <f t="shared" si="3"/>
        <v>0</v>
      </c>
      <c r="E74" s="100"/>
      <c r="F74" s="101"/>
      <c r="G74" s="99"/>
      <c r="H74" s="99"/>
      <c r="J74" s="102"/>
      <c r="M74" s="102"/>
      <c r="N74" s="102"/>
    </row>
    <row r="75" spans="1:14" ht="20.100000000000001" customHeight="1">
      <c r="A75" s="96"/>
      <c r="B75" s="97"/>
      <c r="C75" s="80">
        <f t="shared" si="2"/>
        <v>0</v>
      </c>
      <c r="D75" s="81">
        <f t="shared" si="3"/>
        <v>0</v>
      </c>
      <c r="E75" s="100"/>
      <c r="F75" s="101"/>
      <c r="G75" s="99"/>
      <c r="H75" s="99"/>
      <c r="J75" s="102"/>
      <c r="M75" s="102"/>
      <c r="N75" s="102"/>
    </row>
    <row r="76" spans="1:14" ht="20.100000000000001" customHeight="1">
      <c r="A76" s="96"/>
      <c r="B76" s="97"/>
      <c r="C76" s="80">
        <f t="shared" ref="C76:C93" si="4">IFERROR(VLOOKUP(A76,Tabla_Items,2,FALSE),G76)</f>
        <v>0</v>
      </c>
      <c r="D76" s="81">
        <f t="shared" ref="D76:D93" si="5">IFERROR(VLOOKUP(A76,Tabla_Items,3,FALSE),H76)</f>
        <v>0</v>
      </c>
      <c r="E76" s="100"/>
      <c r="F76" s="101"/>
      <c r="G76" s="99"/>
      <c r="H76" s="99"/>
      <c r="J76" s="102"/>
      <c r="M76" s="102"/>
      <c r="N76" s="102"/>
    </row>
    <row r="77" spans="1:14" ht="20.100000000000001" customHeight="1">
      <c r="A77" s="96"/>
      <c r="B77" s="97"/>
      <c r="C77" s="80">
        <f t="shared" si="4"/>
        <v>0</v>
      </c>
      <c r="D77" s="81">
        <f t="shared" si="5"/>
        <v>0</v>
      </c>
      <c r="E77" s="100"/>
      <c r="F77" s="101"/>
      <c r="G77" s="99"/>
      <c r="H77" s="99"/>
      <c r="J77" s="102"/>
      <c r="M77" s="102"/>
      <c r="N77" s="102"/>
    </row>
    <row r="78" spans="1:14" ht="20.100000000000001" customHeight="1">
      <c r="A78" s="96"/>
      <c r="B78" s="97"/>
      <c r="C78" s="80">
        <f t="shared" si="4"/>
        <v>0</v>
      </c>
      <c r="D78" s="81">
        <f t="shared" si="5"/>
        <v>0</v>
      </c>
      <c r="E78" s="100"/>
      <c r="F78" s="101"/>
      <c r="G78" s="99"/>
      <c r="H78" s="99"/>
      <c r="J78" s="102"/>
      <c r="M78" s="102"/>
      <c r="N78" s="102"/>
    </row>
    <row r="79" spans="1:14" ht="20.100000000000001" customHeight="1">
      <c r="A79" s="96"/>
      <c r="B79" s="97"/>
      <c r="C79" s="80">
        <f t="shared" si="4"/>
        <v>0</v>
      </c>
      <c r="D79" s="81">
        <f t="shared" si="5"/>
        <v>0</v>
      </c>
      <c r="E79" s="100"/>
      <c r="F79" s="101"/>
      <c r="G79" s="99"/>
      <c r="H79" s="99"/>
      <c r="J79" s="102"/>
      <c r="M79" s="102"/>
      <c r="N79" s="102"/>
    </row>
    <row r="80" spans="1:14" ht="20.100000000000001" customHeight="1">
      <c r="A80" s="96"/>
      <c r="B80" s="97"/>
      <c r="C80" s="80">
        <f t="shared" si="4"/>
        <v>0</v>
      </c>
      <c r="D80" s="81">
        <f t="shared" si="5"/>
        <v>0</v>
      </c>
      <c r="E80" s="100"/>
      <c r="F80" s="101"/>
      <c r="G80" s="99"/>
      <c r="H80" s="99"/>
      <c r="J80" s="102"/>
      <c r="M80" s="102"/>
      <c r="N80" s="102"/>
    </row>
    <row r="81" spans="1:14" ht="20.100000000000001" customHeight="1">
      <c r="A81" s="96"/>
      <c r="B81" s="97"/>
      <c r="C81" s="80">
        <f t="shared" si="4"/>
        <v>0</v>
      </c>
      <c r="D81" s="81">
        <f t="shared" si="5"/>
        <v>0</v>
      </c>
      <c r="E81" s="100"/>
      <c r="F81" s="101"/>
      <c r="G81" s="99"/>
      <c r="H81" s="99"/>
      <c r="J81" s="102"/>
      <c r="M81" s="102"/>
      <c r="N81" s="102"/>
    </row>
    <row r="82" spans="1:14" ht="20.100000000000001" customHeight="1">
      <c r="A82" s="96"/>
      <c r="B82" s="97"/>
      <c r="C82" s="80">
        <f t="shared" si="4"/>
        <v>0</v>
      </c>
      <c r="D82" s="81">
        <f t="shared" si="5"/>
        <v>0</v>
      </c>
      <c r="E82" s="100"/>
      <c r="F82" s="101"/>
      <c r="G82" s="99"/>
      <c r="H82" s="99"/>
      <c r="J82" s="102"/>
      <c r="M82" s="102"/>
      <c r="N82" s="102"/>
    </row>
    <row r="83" spans="1:14" ht="20.100000000000001" customHeight="1">
      <c r="A83" s="96"/>
      <c r="B83" s="97"/>
      <c r="C83" s="80">
        <f t="shared" si="4"/>
        <v>0</v>
      </c>
      <c r="D83" s="81">
        <f t="shared" si="5"/>
        <v>0</v>
      </c>
      <c r="E83" s="100"/>
      <c r="F83" s="101"/>
      <c r="G83" s="99"/>
      <c r="H83" s="99"/>
      <c r="J83" s="102"/>
      <c r="M83" s="102"/>
      <c r="N83" s="102"/>
    </row>
    <row r="84" spans="1:14" ht="20.100000000000001" customHeight="1">
      <c r="A84" s="96"/>
      <c r="B84" s="97"/>
      <c r="C84" s="80">
        <f t="shared" si="4"/>
        <v>0</v>
      </c>
      <c r="D84" s="81">
        <f t="shared" si="5"/>
        <v>0</v>
      </c>
      <c r="E84" s="100"/>
      <c r="F84" s="101"/>
      <c r="G84" s="99"/>
      <c r="H84" s="99"/>
      <c r="J84" s="102"/>
      <c r="M84" s="102"/>
      <c r="N84" s="102"/>
    </row>
    <row r="85" spans="1:14" ht="20.100000000000001" customHeight="1">
      <c r="A85" s="96"/>
      <c r="B85" s="97"/>
      <c r="C85" s="80">
        <f t="shared" si="4"/>
        <v>0</v>
      </c>
      <c r="D85" s="81">
        <f t="shared" si="5"/>
        <v>0</v>
      </c>
      <c r="E85" s="100"/>
      <c r="F85" s="101"/>
      <c r="G85" s="99"/>
      <c r="H85" s="99"/>
      <c r="J85" s="102"/>
      <c r="M85" s="102"/>
      <c r="N85" s="102"/>
    </row>
    <row r="86" spans="1:14" ht="20.100000000000001" customHeight="1">
      <c r="A86" s="96"/>
      <c r="B86" s="97"/>
      <c r="C86" s="80">
        <f t="shared" si="4"/>
        <v>0</v>
      </c>
      <c r="D86" s="81">
        <f t="shared" si="5"/>
        <v>0</v>
      </c>
      <c r="E86" s="100"/>
      <c r="F86" s="101"/>
      <c r="G86" s="99"/>
      <c r="H86" s="99"/>
      <c r="J86" s="102"/>
      <c r="M86" s="102"/>
      <c r="N86" s="102"/>
    </row>
    <row r="87" spans="1:14" ht="20.100000000000001" customHeight="1">
      <c r="A87" s="96"/>
      <c r="B87" s="97"/>
      <c r="C87" s="80">
        <f t="shared" si="4"/>
        <v>0</v>
      </c>
      <c r="D87" s="81">
        <f t="shared" si="5"/>
        <v>0</v>
      </c>
      <c r="E87" s="100"/>
      <c r="F87" s="101"/>
      <c r="G87" s="99"/>
      <c r="H87" s="99"/>
      <c r="J87" s="102"/>
      <c r="M87" s="102"/>
      <c r="N87" s="102"/>
    </row>
    <row r="88" spans="1:14" ht="20.100000000000001" customHeight="1">
      <c r="A88" s="96"/>
      <c r="B88" s="97"/>
      <c r="C88" s="80">
        <f t="shared" si="4"/>
        <v>0</v>
      </c>
      <c r="D88" s="81">
        <f t="shared" si="5"/>
        <v>0</v>
      </c>
      <c r="E88" s="100"/>
      <c r="F88" s="101"/>
      <c r="G88" s="99"/>
      <c r="H88" s="99"/>
      <c r="J88" s="102"/>
      <c r="M88" s="102"/>
      <c r="N88" s="102"/>
    </row>
    <row r="89" spans="1:14" ht="20.100000000000001" customHeight="1">
      <c r="A89" s="96"/>
      <c r="B89" s="97"/>
      <c r="C89" s="80">
        <f t="shared" si="4"/>
        <v>0</v>
      </c>
      <c r="D89" s="81">
        <f t="shared" si="5"/>
        <v>0</v>
      </c>
      <c r="E89" s="100"/>
      <c r="F89" s="101"/>
      <c r="G89" s="99"/>
      <c r="H89" s="99"/>
      <c r="J89" s="102"/>
      <c r="M89" s="102"/>
      <c r="N89" s="102"/>
    </row>
    <row r="90" spans="1:14" ht="20.100000000000001" customHeight="1">
      <c r="A90" s="96"/>
      <c r="B90" s="97"/>
      <c r="C90" s="80">
        <f t="shared" si="4"/>
        <v>0</v>
      </c>
      <c r="D90" s="81">
        <f t="shared" si="5"/>
        <v>0</v>
      </c>
      <c r="E90" s="100"/>
      <c r="F90" s="101"/>
      <c r="G90" s="99"/>
      <c r="H90" s="99"/>
      <c r="J90" s="102"/>
      <c r="M90" s="102"/>
      <c r="N90" s="102"/>
    </row>
    <row r="91" spans="1:14" ht="20.100000000000001" customHeight="1">
      <c r="A91" s="96"/>
      <c r="B91" s="97"/>
      <c r="C91" s="80">
        <f t="shared" si="4"/>
        <v>0</v>
      </c>
      <c r="D91" s="81">
        <f t="shared" si="5"/>
        <v>0</v>
      </c>
      <c r="E91" s="100"/>
      <c r="F91" s="101"/>
      <c r="G91" s="99"/>
      <c r="H91" s="99"/>
      <c r="J91" s="102"/>
      <c r="M91" s="102"/>
      <c r="N91" s="102"/>
    </row>
    <row r="92" spans="1:14" ht="20.100000000000001" customHeight="1">
      <c r="A92" s="96"/>
      <c r="B92" s="97"/>
      <c r="C92" s="80">
        <f t="shared" si="4"/>
        <v>0</v>
      </c>
      <c r="D92" s="81">
        <f t="shared" si="5"/>
        <v>0</v>
      </c>
      <c r="E92" s="100"/>
      <c r="F92" s="101"/>
      <c r="G92" s="99"/>
      <c r="H92" s="99"/>
      <c r="J92" s="102"/>
      <c r="M92" s="102"/>
      <c r="N92" s="102"/>
    </row>
    <row r="93" spans="1:14" ht="20.100000000000001" customHeight="1">
      <c r="A93" s="96"/>
      <c r="B93" s="97"/>
      <c r="C93" s="80">
        <f t="shared" si="4"/>
        <v>0</v>
      </c>
      <c r="D93" s="81">
        <f t="shared" si="5"/>
        <v>0</v>
      </c>
      <c r="E93" s="100"/>
      <c r="F93" s="101"/>
      <c r="G93" s="99"/>
      <c r="H93" s="99"/>
      <c r="J93" s="102"/>
      <c r="M93" s="102"/>
      <c r="N93" s="102"/>
    </row>
  </sheetData>
  <sheetProtection formatCells="0" selectLockedCells="1"/>
  <mergeCells count="9">
    <mergeCell ref="G9:G10"/>
    <mergeCell ref="H9:H10"/>
    <mergeCell ref="A1:E1"/>
    <mergeCell ref="A7:E7"/>
    <mergeCell ref="A9:A10"/>
    <mergeCell ref="B9:B10"/>
    <mergeCell ref="C9:C10"/>
    <mergeCell ref="D9:D10"/>
    <mergeCell ref="E9:E10"/>
  </mergeCells>
  <conditionalFormatting sqref="B12:B93">
    <cfRule type="expression" dxfId="107" priority="15" stopIfTrue="1">
      <formula>#REF!&gt;0</formula>
    </cfRule>
    <cfRule type="expression" dxfId="106" priority="16" stopIfTrue="1">
      <formula>#REF!&gt;0</formula>
    </cfRule>
    <cfRule type="expression" dxfId="105" priority="17" stopIfTrue="1">
      <formula>#REF!&gt;0</formula>
    </cfRule>
  </conditionalFormatting>
  <conditionalFormatting sqref="C12:C93">
    <cfRule type="expression" dxfId="104" priority="7" stopIfTrue="1">
      <formula>#REF!&gt;0</formula>
    </cfRule>
    <cfRule type="expression" dxfId="103" priority="8" stopIfTrue="1">
      <formula>#REF!&gt;0</formula>
    </cfRule>
    <cfRule type="expression" dxfId="102" priority="9" stopIfTrue="1">
      <formula>#REF!&gt;0</formula>
    </cfRule>
  </conditionalFormatting>
  <pageMargins left="1.1811023622047245" right="0.78740157480314965" top="0.98425196850393704" bottom="0.78740157480314965" header="0.39370078740157483" footer="0.39370078740157483"/>
  <pageSetup paperSize="9" scale="35" fitToHeight="0" orientation="portrait" r:id="rId1"/>
  <headerFooter>
    <oddHeader>&amp;L&amp;G</oddHeader>
  </headerFooter>
  <legacyDrawing r:id="rId2"/>
  <legacyDrawingHF r:id="rId3"/>
</worksheet>
</file>

<file path=xl/worksheets/sheet4.xml><?xml version="1.0" encoding="utf-8"?>
<worksheet xmlns="http://schemas.openxmlformats.org/spreadsheetml/2006/main" xmlns:r="http://schemas.openxmlformats.org/officeDocument/2006/relationships">
  <sheetPr codeName="Hoja16">
    <pageSetUpPr fitToPage="1"/>
  </sheetPr>
  <dimension ref="A1:K103"/>
  <sheetViews>
    <sheetView showGridLines="0" showZeros="0" view="pageBreakPreview" zoomScale="90" zoomScaleNormal="90" zoomScaleSheetLayoutView="90" workbookViewId="0">
      <selection activeCell="C21" sqref="C21"/>
    </sheetView>
  </sheetViews>
  <sheetFormatPr baseColWidth="10" defaultColWidth="11.42578125" defaultRowHeight="12.75"/>
  <cols>
    <col min="1" max="1" width="28.42578125" style="84" customWidth="1"/>
    <col min="2" max="2" width="11.7109375" style="84" customWidth="1"/>
    <col min="3" max="3" width="109.7109375" style="84" customWidth="1"/>
    <col min="4" max="4" width="9.7109375" style="84" customWidth="1"/>
    <col min="5" max="5" width="14.7109375" style="84" customWidth="1"/>
    <col min="6" max="6" width="3.85546875" style="84" customWidth="1"/>
    <col min="7" max="7" width="82.7109375" style="90" hidden="1" customWidth="1"/>
    <col min="8" max="8" width="18" style="90" hidden="1" customWidth="1"/>
    <col min="9" max="9" width="4.7109375" style="84" hidden="1" customWidth="1"/>
    <col min="10" max="11" width="0" style="84" hidden="1" customWidth="1"/>
    <col min="12" max="16384" width="11.42578125" style="84"/>
  </cols>
  <sheetData>
    <row r="1" spans="1:11">
      <c r="B1" s="83"/>
      <c r="C1" s="83" t="s">
        <v>1172</v>
      </c>
      <c r="D1" s="83"/>
      <c r="E1" s="83"/>
    </row>
    <row r="2" spans="1:11" s="92" customFormat="1" ht="20.100000000000001" customHeight="1">
      <c r="A2" s="91" t="s">
        <v>12</v>
      </c>
      <c r="C2" s="83" t="str">
        <f>Obra</f>
        <v>BARRIO NUESTRA SEÑORA DEL ROSARIO - 22 VIVIENDAS</v>
      </c>
      <c r="D2" s="93"/>
      <c r="E2" s="93"/>
    </row>
    <row r="3" spans="1:11" s="92" customFormat="1" ht="20.100000000000001" customHeight="1">
      <c r="A3" s="91" t="s">
        <v>20</v>
      </c>
      <c r="C3" s="93" t="str">
        <f>+Ubicación</f>
        <v>9 DE JULIO</v>
      </c>
      <c r="D3" s="93"/>
      <c r="E3" s="93"/>
    </row>
    <row r="4" spans="1:11" s="92" customFormat="1" ht="20.100000000000001" customHeight="1">
      <c r="A4" s="91"/>
      <c r="C4" s="93"/>
      <c r="D4" s="93"/>
      <c r="E4" s="93"/>
    </row>
    <row r="5" spans="1:11" s="92" customFormat="1" ht="20.100000000000001" customHeight="1">
      <c r="A5" s="91"/>
      <c r="C5" s="93"/>
      <c r="D5" s="93"/>
      <c r="E5" s="93"/>
    </row>
    <row r="6" spans="1:11" ht="20.100000000000001" customHeight="1">
      <c r="C6" s="85"/>
    </row>
    <row r="7" spans="1:11" ht="20.100000000000001" customHeight="1">
      <c r="A7" s="457"/>
      <c r="B7" s="463"/>
      <c r="C7" s="457" t="s">
        <v>1141</v>
      </c>
      <c r="D7" s="460"/>
      <c r="E7" s="461"/>
    </row>
    <row r="8" spans="1:11" ht="20.100000000000001" customHeight="1"/>
    <row r="9" spans="1:11" ht="20.100000000000001" customHeight="1">
      <c r="A9" s="434" t="s">
        <v>738</v>
      </c>
      <c r="B9" s="566" t="s">
        <v>1128</v>
      </c>
      <c r="C9" s="567" t="s">
        <v>0</v>
      </c>
      <c r="D9" s="566" t="s">
        <v>1</v>
      </c>
      <c r="E9" s="566" t="s">
        <v>2</v>
      </c>
      <c r="G9" s="569" t="s">
        <v>1135</v>
      </c>
      <c r="H9" s="569" t="s">
        <v>1156</v>
      </c>
    </row>
    <row r="10" spans="1:11" ht="20.100000000000001" customHeight="1">
      <c r="A10" s="435"/>
      <c r="B10" s="566"/>
      <c r="C10" s="567"/>
      <c r="D10" s="566"/>
      <c r="E10" s="566"/>
      <c r="G10" s="568"/>
      <c r="H10" s="569"/>
    </row>
    <row r="11" spans="1:11" ht="20.100000000000001" customHeight="1">
      <c r="A11" s="104"/>
      <c r="B11" s="105"/>
      <c r="C11" s="106"/>
      <c r="D11" s="105"/>
      <c r="E11" s="105"/>
    </row>
    <row r="12" spans="1:11" ht="20.100000000000001" customHeight="1">
      <c r="A12" s="262"/>
      <c r="B12" s="264" t="s">
        <v>1161</v>
      </c>
      <c r="C12" s="260" t="str">
        <f t="shared" ref="C12" si="0">IFERROR(VLOOKUP(A12,Tabla_Items,2,FALSE),G12)</f>
        <v>INFRAESTRUCTURA - URBANIZACIÓN - DOCUMENTACIÓN FINAL DE OBRA</v>
      </c>
      <c r="D12" s="81">
        <f t="shared" ref="D12:D14" si="1">IFERROR(VLOOKUP(A12,Tabla_Items,3,FALSE),H12)</f>
        <v>0</v>
      </c>
      <c r="E12" s="263"/>
      <c r="G12" s="83" t="s">
        <v>1160</v>
      </c>
      <c r="H12" s="108">
        <v>0</v>
      </c>
      <c r="I12" s="84">
        <v>0</v>
      </c>
      <c r="K12" s="101"/>
    </row>
    <row r="13" spans="1:11" ht="20.100000000000001" customHeight="1">
      <c r="A13" s="262"/>
      <c r="B13" s="257">
        <v>39</v>
      </c>
      <c r="C13" s="80" t="str">
        <f t="shared" ref="C13:C37" si="2">IFERROR(VLOOKUP(A13,Tabla_Items,2,FALSE),G13)</f>
        <v>Limpieza de terreno, demolición y  erradicación de árboles</v>
      </c>
      <c r="D13" s="81" t="str">
        <f t="shared" si="1"/>
        <v>gl</v>
      </c>
      <c r="E13" s="258"/>
      <c r="F13" s="101"/>
      <c r="G13" s="90" t="s">
        <v>1247</v>
      </c>
      <c r="H13" s="108" t="s">
        <v>5</v>
      </c>
      <c r="K13" s="101"/>
    </row>
    <row r="14" spans="1:11" ht="20.100000000000001" customHeight="1">
      <c r="A14" s="262"/>
      <c r="B14" s="257">
        <v>40</v>
      </c>
      <c r="C14" s="80" t="str">
        <f t="shared" si="2"/>
        <v>Excavación no clasificada</v>
      </c>
      <c r="D14" s="81" t="str">
        <f t="shared" si="1"/>
        <v>m3</v>
      </c>
      <c r="E14" s="258"/>
      <c r="F14" s="101"/>
      <c r="G14" s="90" t="s">
        <v>1215</v>
      </c>
      <c r="H14" s="108" t="s">
        <v>6</v>
      </c>
      <c r="K14" s="101"/>
    </row>
    <row r="15" spans="1:11" ht="20.100000000000001" customHeight="1">
      <c r="A15" s="262"/>
      <c r="B15" s="257">
        <v>41</v>
      </c>
      <c r="C15" s="80" t="str">
        <f t="shared" si="2"/>
        <v>Ejecución de base (0,25)</v>
      </c>
      <c r="D15" s="81" t="s">
        <v>5</v>
      </c>
      <c r="E15" s="258"/>
      <c r="F15" s="101"/>
      <c r="G15" s="90" t="s">
        <v>1245</v>
      </c>
      <c r="H15" s="108" t="s">
        <v>6</v>
      </c>
      <c r="K15" s="101"/>
    </row>
    <row r="16" spans="1:11" ht="20.100000000000001" customHeight="1">
      <c r="A16" s="262"/>
      <c r="B16" s="257">
        <v>42</v>
      </c>
      <c r="C16" s="80" t="str">
        <f t="shared" si="2"/>
        <v>Ejecución de cuneta en tierra</v>
      </c>
      <c r="D16" s="81" t="str">
        <f>IFERROR(VLOOKUP(A18,Tabla_Items,3,FALSE),H16)</f>
        <v>ml</v>
      </c>
      <c r="E16" s="258"/>
      <c r="F16" s="101"/>
      <c r="G16" s="90" t="s">
        <v>1248</v>
      </c>
      <c r="H16" s="108" t="s">
        <v>733</v>
      </c>
      <c r="K16" s="101"/>
    </row>
    <row r="17" spans="1:11" ht="20.100000000000001" customHeight="1">
      <c r="A17" s="262"/>
      <c r="B17" s="257">
        <v>43</v>
      </c>
      <c r="C17" s="80" t="str">
        <f t="shared" si="2"/>
        <v>Ejecución de cuneta impermeabilizada y obra de toma</v>
      </c>
      <c r="D17" s="81" t="str">
        <f>IFERROR(VLOOKUP(A19,Tabla_Items,3,FALSE),H17)</f>
        <v>ml</v>
      </c>
      <c r="E17" s="258"/>
      <c r="F17" s="101"/>
      <c r="G17" s="90" t="s">
        <v>1255</v>
      </c>
      <c r="H17" s="108" t="s">
        <v>733</v>
      </c>
      <c r="K17" s="101"/>
    </row>
    <row r="18" spans="1:11" ht="20.100000000000001" customHeight="1">
      <c r="A18" s="262"/>
      <c r="B18" s="257">
        <v>44</v>
      </c>
      <c r="C18" s="80" t="str">
        <f t="shared" si="2"/>
        <v>Arbolado público</v>
      </c>
      <c r="D18" s="81" t="str">
        <f t="shared" ref="D18:D23" si="3">IFERROR(VLOOKUP(A19,Tabla_Items,3,FALSE),H18)</f>
        <v>u</v>
      </c>
      <c r="E18" s="258"/>
      <c r="F18" s="101"/>
      <c r="G18" s="90" t="s">
        <v>1216</v>
      </c>
      <c r="H18" s="108" t="s">
        <v>1214</v>
      </c>
      <c r="K18" s="101"/>
    </row>
    <row r="19" spans="1:11" ht="20.100000000000001" customHeight="1">
      <c r="A19" s="262"/>
      <c r="B19" s="257">
        <v>45</v>
      </c>
      <c r="C19" s="80" t="str">
        <f t="shared" si="2"/>
        <v>Indicadores de calles</v>
      </c>
      <c r="D19" s="81" t="str">
        <f t="shared" si="3"/>
        <v>u</v>
      </c>
      <c r="E19" s="258"/>
      <c r="F19" s="101"/>
      <c r="G19" s="90" t="s">
        <v>1252</v>
      </c>
      <c r="H19" s="108" t="s">
        <v>1214</v>
      </c>
      <c r="K19" s="101"/>
    </row>
    <row r="20" spans="1:11" ht="20.100000000000001" customHeight="1">
      <c r="A20" s="262"/>
      <c r="B20" s="257">
        <v>46</v>
      </c>
      <c r="C20" s="80" t="str">
        <f t="shared" si="2"/>
        <v>Vértices de lotes</v>
      </c>
      <c r="D20" s="81" t="str">
        <f t="shared" si="3"/>
        <v>u</v>
      </c>
      <c r="E20" s="258"/>
      <c r="F20" s="101"/>
      <c r="G20" s="90" t="s">
        <v>1246</v>
      </c>
      <c r="H20" s="108" t="s">
        <v>1214</v>
      </c>
      <c r="K20" s="101"/>
    </row>
    <row r="21" spans="1:11" ht="20.100000000000001" customHeight="1">
      <c r="A21" s="262"/>
      <c r="B21" s="257">
        <v>47</v>
      </c>
      <c r="C21" s="80" t="str">
        <f t="shared" si="2"/>
        <v>Construcción de pasante vehicular SJ320</v>
      </c>
      <c r="D21" s="81" t="str">
        <f t="shared" si="3"/>
        <v>u</v>
      </c>
      <c r="E21" s="258"/>
      <c r="F21" s="101"/>
      <c r="G21" s="90" t="s">
        <v>1250</v>
      </c>
      <c r="H21" s="108" t="s">
        <v>1214</v>
      </c>
      <c r="K21" s="101"/>
    </row>
    <row r="22" spans="1:11" ht="20.100000000000001" customHeight="1">
      <c r="A22" s="262"/>
      <c r="B22" s="257">
        <v>48</v>
      </c>
      <c r="C22" s="80" t="str">
        <f t="shared" si="2"/>
        <v>Pedraplen bajo vereda</v>
      </c>
      <c r="D22" s="81" t="str">
        <f t="shared" si="3"/>
        <v>m3</v>
      </c>
      <c r="E22" s="258"/>
      <c r="F22" s="101"/>
      <c r="G22" s="90" t="s">
        <v>1254</v>
      </c>
      <c r="H22" s="108" t="s">
        <v>6</v>
      </c>
      <c r="K22" s="101"/>
    </row>
    <row r="23" spans="1:11" ht="20.100000000000001" customHeight="1">
      <c r="A23" s="262"/>
      <c r="B23" s="257">
        <v>49</v>
      </c>
      <c r="C23" s="80" t="str">
        <f t="shared" si="2"/>
        <v>Pedraplen bajo vivienda</v>
      </c>
      <c r="D23" s="81" t="str">
        <f t="shared" si="3"/>
        <v>m3</v>
      </c>
      <c r="E23" s="258"/>
      <c r="F23" s="101"/>
      <c r="G23" s="90" t="s">
        <v>1224</v>
      </c>
      <c r="H23" s="108" t="s">
        <v>6</v>
      </c>
      <c r="K23" s="101"/>
    </row>
    <row r="24" spans="1:11" ht="20.100000000000001" customHeight="1">
      <c r="A24" s="262"/>
      <c r="B24" s="257">
        <v>50</v>
      </c>
      <c r="C24" s="80" t="str">
        <f t="shared" si="2"/>
        <v>Terraplen bajo Vivienda</v>
      </c>
      <c r="D24" s="81" t="str">
        <f>IFERROR(VLOOKUP(A24,Tabla_Items,3,FALSE),H24)</f>
        <v>m3</v>
      </c>
      <c r="E24" s="258"/>
      <c r="F24" s="101"/>
      <c r="G24" s="90" t="s">
        <v>1217</v>
      </c>
      <c r="H24" s="108" t="s">
        <v>6</v>
      </c>
      <c r="K24" s="101"/>
    </row>
    <row r="25" spans="1:11" ht="20.100000000000001" customHeight="1">
      <c r="A25" s="262"/>
      <c r="B25" s="257">
        <v>51</v>
      </c>
      <c r="C25" s="80" t="str">
        <f t="shared" si="2"/>
        <v>Puentes peatonales</v>
      </c>
      <c r="D25" s="81" t="str">
        <f>IFERROR(VLOOKUP(A25,Tabla_Items,3,FALSE),H25)</f>
        <v>u</v>
      </c>
      <c r="E25" s="258"/>
      <c r="F25" s="101"/>
      <c r="G25" s="90" t="s">
        <v>1251</v>
      </c>
      <c r="H25" s="108" t="s">
        <v>1214</v>
      </c>
      <c r="K25" s="101"/>
    </row>
    <row r="26" spans="1:11" ht="20.100000000000001" customHeight="1">
      <c r="A26" s="262"/>
      <c r="B26" s="257">
        <v>52</v>
      </c>
      <c r="C26" s="80" t="str">
        <f t="shared" si="2"/>
        <v>Puentes de acceso vehicular</v>
      </c>
      <c r="D26" s="81" t="str">
        <f>IFERROR(VLOOKUP(A26,Tabla_Items,3,FALSE),H26)</f>
        <v>u</v>
      </c>
      <c r="E26" s="258"/>
      <c r="F26" s="101"/>
      <c r="G26" s="90" t="s">
        <v>1253</v>
      </c>
      <c r="H26" s="108" t="s">
        <v>1214</v>
      </c>
      <c r="K26" s="101"/>
    </row>
    <row r="27" spans="1:11" ht="20.100000000000001" customHeight="1">
      <c r="A27" s="262"/>
      <c r="B27" s="257">
        <v>53</v>
      </c>
      <c r="C27" s="80" t="str">
        <f t="shared" si="2"/>
        <v>Ejecución de veredas municipales</v>
      </c>
      <c r="D27" s="81" t="str">
        <f>IFERROR(VLOOKUP(A26,Tabla_Items,3,FALSE),H27)</f>
        <v>m2</v>
      </c>
      <c r="E27" s="258"/>
      <c r="F27" s="101"/>
      <c r="G27" s="90" t="s">
        <v>1249</v>
      </c>
      <c r="H27" s="108" t="s">
        <v>7</v>
      </c>
      <c r="K27" s="101"/>
    </row>
    <row r="28" spans="1:11" ht="20.100000000000001" customHeight="1">
      <c r="A28" s="262"/>
      <c r="B28" s="257">
        <v>54</v>
      </c>
      <c r="C28" s="80" t="str">
        <f t="shared" si="2"/>
        <v>Relleno de Frente de Lote</v>
      </c>
      <c r="D28" s="81" t="str">
        <f>IFERROR(VLOOKUP(A27,Tabla_Items,3,FALSE),H28)</f>
        <v>m3</v>
      </c>
      <c r="E28" s="258"/>
      <c r="F28" s="101"/>
      <c r="G28" s="90" t="s">
        <v>1225</v>
      </c>
      <c r="H28" s="108" t="s">
        <v>6</v>
      </c>
      <c r="K28" s="101"/>
    </row>
    <row r="29" spans="1:11" ht="20.100000000000001" customHeight="1">
      <c r="A29" s="262"/>
      <c r="B29" s="257">
        <v>55</v>
      </c>
      <c r="C29" s="80" t="str">
        <f t="shared" si="2"/>
        <v>Extracción de postes de iluminación - cantidad 11</v>
      </c>
      <c r="D29" s="81" t="str">
        <f>IFERROR(VLOOKUP(A27,Tabla_Items,3,FALSE),H29)</f>
        <v>gl</v>
      </c>
      <c r="E29" s="258"/>
      <c r="F29" s="101"/>
      <c r="G29" s="90" t="s">
        <v>1259</v>
      </c>
      <c r="H29" s="108" t="s">
        <v>5</v>
      </c>
      <c r="K29" s="101"/>
    </row>
    <row r="30" spans="1:11" ht="20.100000000000001" customHeight="1">
      <c r="A30" s="262"/>
      <c r="B30" s="257">
        <v>56</v>
      </c>
      <c r="C30" s="80" t="str">
        <f t="shared" si="2"/>
        <v>Alumbrado Público</v>
      </c>
      <c r="D30" s="81" t="str">
        <f>IFERROR(VLOOKUP(A28,Tabla_Items,3,FALSE),H30)</f>
        <v>gl</v>
      </c>
      <c r="E30" s="258"/>
      <c r="F30" s="101"/>
      <c r="G30" s="90" t="s">
        <v>1218</v>
      </c>
      <c r="H30" s="108" t="s">
        <v>5</v>
      </c>
      <c r="K30" s="101"/>
    </row>
    <row r="31" spans="1:11" ht="20.100000000000001" customHeight="1">
      <c r="A31" s="262"/>
      <c r="B31" s="257">
        <v>57</v>
      </c>
      <c r="C31" s="80" t="str">
        <f>IFERROR(VLOOKUP(A31,Tabla_Items,2,FALSE),G31)</f>
        <v>Iluminación E. V.</v>
      </c>
      <c r="D31" s="81" t="str">
        <f>IFERROR(VLOOKUP(A28,Tabla_Items,3,FALSE),H31)</f>
        <v>gl</v>
      </c>
      <c r="E31" s="258"/>
      <c r="F31" s="101"/>
      <c r="G31" s="90" t="s">
        <v>1261</v>
      </c>
      <c r="H31" s="108" t="s">
        <v>5</v>
      </c>
      <c r="K31" s="101"/>
    </row>
    <row r="32" spans="1:11" ht="20.100000000000001" customHeight="1">
      <c r="A32" s="262"/>
      <c r="B32" s="257">
        <v>58</v>
      </c>
      <c r="C32" s="80" t="str">
        <f t="shared" si="2"/>
        <v>Espacios verdes</v>
      </c>
      <c r="D32" s="81" t="str">
        <f>IFERROR(VLOOKUP(A30,Tabla_Items,3,FALSE),H32)</f>
        <v>gl</v>
      </c>
      <c r="E32" s="258"/>
      <c r="F32" s="101"/>
      <c r="G32" s="90" t="s">
        <v>1260</v>
      </c>
      <c r="H32" s="108" t="s">
        <v>5</v>
      </c>
      <c r="K32" s="101"/>
    </row>
    <row r="33" spans="1:11" ht="20.100000000000001" customHeight="1">
      <c r="A33" s="262"/>
      <c r="B33" s="257">
        <v>59</v>
      </c>
      <c r="C33" s="80" t="str">
        <f t="shared" si="2"/>
        <v>Red externa de gas (conexión tramo corresp. a calle proy. 1)</v>
      </c>
      <c r="D33" s="81" t="str">
        <f>IFERROR(VLOOKUP(A31,Tabla_Items,3,FALSE),H33)</f>
        <v>gl</v>
      </c>
      <c r="E33" s="258"/>
      <c r="F33" s="101"/>
      <c r="G33" s="90" t="s">
        <v>1257</v>
      </c>
      <c r="H33" s="108" t="s">
        <v>5</v>
      </c>
      <c r="K33" s="101"/>
    </row>
    <row r="34" spans="1:11" ht="20.100000000000001" customHeight="1">
      <c r="A34" s="262"/>
      <c r="B34" s="257">
        <v>60</v>
      </c>
      <c r="C34" s="80" t="str">
        <f t="shared" ref="C34:C36" si="4">IFERROR(VLOOKUP(A34,Tabla_Items,2,FALSE),G34)</f>
        <v>Conexiones domiciliarias de gas natural</v>
      </c>
      <c r="D34" s="81" t="str">
        <f t="shared" ref="D34:D36" si="5">IFERROR(VLOOKUP(A32,Tabla_Items,3,FALSE),H34)</f>
        <v>u</v>
      </c>
      <c r="E34" s="258"/>
      <c r="F34" s="101"/>
      <c r="G34" s="90" t="s">
        <v>1262</v>
      </c>
      <c r="H34" s="108" t="s">
        <v>1214</v>
      </c>
      <c r="K34" s="101"/>
    </row>
    <row r="35" spans="1:11" ht="20.100000000000001" customHeight="1">
      <c r="A35" s="262"/>
      <c r="B35" s="257">
        <v>61</v>
      </c>
      <c r="C35" s="80" t="str">
        <f t="shared" si="4"/>
        <v>Conexiones domiciliarias agua potable</v>
      </c>
      <c r="D35" s="81" t="str">
        <f t="shared" si="5"/>
        <v>u</v>
      </c>
      <c r="E35" s="258"/>
      <c r="F35" s="101"/>
      <c r="G35" s="90" t="s">
        <v>1258</v>
      </c>
      <c r="H35" s="108" t="s">
        <v>1214</v>
      </c>
      <c r="K35" s="101"/>
    </row>
    <row r="36" spans="1:11" ht="20.100000000000001" customHeight="1">
      <c r="A36" s="262"/>
      <c r="B36" s="257">
        <v>62</v>
      </c>
      <c r="C36" s="80" t="str">
        <f t="shared" si="4"/>
        <v>Conexiones domiciliarias cloacas Ø 160 mm.</v>
      </c>
      <c r="D36" s="81" t="str">
        <f t="shared" si="5"/>
        <v>u</v>
      </c>
      <c r="E36" s="258"/>
      <c r="F36" s="101"/>
      <c r="G36" s="90" t="s">
        <v>1263</v>
      </c>
      <c r="H36" s="108" t="s">
        <v>1214</v>
      </c>
      <c r="K36" s="101"/>
    </row>
    <row r="37" spans="1:11" ht="20.100000000000001" customHeight="1">
      <c r="A37" s="262"/>
      <c r="B37" s="257">
        <v>63</v>
      </c>
      <c r="C37" s="261" t="str">
        <f t="shared" si="2"/>
        <v>Documentación final de obra (3% Monto Total de la Obra)</v>
      </c>
      <c r="D37" s="81" t="str">
        <f>IFERROR(VLOOKUP(#REF!,Tabla_Items,3,FALSE),H37)</f>
        <v>gl</v>
      </c>
      <c r="E37" s="258">
        <v>0</v>
      </c>
      <c r="F37" s="101"/>
      <c r="G37" s="90" t="s">
        <v>1265</v>
      </c>
      <c r="H37" s="108" t="s">
        <v>5</v>
      </c>
    </row>
    <row r="38" spans="1:11" ht="20.100000000000001" customHeight="1">
      <c r="A38" s="90"/>
      <c r="B38" s="464"/>
      <c r="C38" s="128">
        <f>IFERROR(VLOOKUP(#REF!,Tabla_Items,2,FALSE),G38)</f>
        <v>0</v>
      </c>
      <c r="D38" s="129">
        <f>IFERROR(VLOOKUP(#REF!,Tabla_Items,3,FALSE),H38)</f>
        <v>0</v>
      </c>
      <c r="E38" s="130"/>
      <c r="F38" s="131"/>
    </row>
    <row r="39" spans="1:11" ht="20.100000000000001" customHeight="1">
      <c r="A39" s="90"/>
      <c r="B39" s="464"/>
      <c r="C39" s="128">
        <f t="shared" ref="C39:C70" si="6">IFERROR(VLOOKUP(A38,Tabla_Items,2,FALSE),G39)</f>
        <v>0</v>
      </c>
      <c r="D39" s="129">
        <f t="shared" ref="D39:D70" si="7">IFERROR(VLOOKUP(A38,Tabla_Items,3,FALSE),H39)</f>
        <v>0</v>
      </c>
      <c r="E39" s="130"/>
      <c r="F39" s="131"/>
    </row>
    <row r="40" spans="1:11" ht="20.100000000000001" customHeight="1">
      <c r="A40" s="90"/>
      <c r="B40" s="464"/>
      <c r="C40" s="128">
        <f t="shared" si="6"/>
        <v>0</v>
      </c>
      <c r="D40" s="129">
        <f t="shared" si="7"/>
        <v>0</v>
      </c>
      <c r="E40" s="130"/>
      <c r="F40" s="131"/>
    </row>
    <row r="41" spans="1:11" ht="20.100000000000001" customHeight="1">
      <c r="A41" s="90"/>
      <c r="B41" s="464"/>
      <c r="C41" s="128">
        <f t="shared" si="6"/>
        <v>0</v>
      </c>
      <c r="D41" s="129">
        <f t="shared" si="7"/>
        <v>0</v>
      </c>
      <c r="E41" s="130"/>
      <c r="F41" s="131"/>
    </row>
    <row r="42" spans="1:11" ht="20.100000000000001" customHeight="1">
      <c r="A42" s="90"/>
      <c r="B42" s="464"/>
      <c r="C42" s="128">
        <f t="shared" si="6"/>
        <v>0</v>
      </c>
      <c r="D42" s="129">
        <f t="shared" si="7"/>
        <v>0</v>
      </c>
      <c r="E42" s="130"/>
      <c r="F42" s="131"/>
    </row>
    <row r="43" spans="1:11" ht="20.100000000000001" customHeight="1">
      <c r="A43" s="90"/>
      <c r="B43" s="464"/>
      <c r="C43" s="128">
        <f t="shared" si="6"/>
        <v>0</v>
      </c>
      <c r="D43" s="129">
        <f t="shared" si="7"/>
        <v>0</v>
      </c>
      <c r="E43" s="130"/>
      <c r="F43" s="131"/>
    </row>
    <row r="44" spans="1:11" ht="20.100000000000001" customHeight="1">
      <c r="A44" s="90"/>
      <c r="B44" s="464"/>
      <c r="C44" s="128">
        <f t="shared" si="6"/>
        <v>0</v>
      </c>
      <c r="D44" s="129">
        <f t="shared" si="7"/>
        <v>0</v>
      </c>
      <c r="E44" s="130"/>
      <c r="F44" s="131"/>
    </row>
    <row r="45" spans="1:11" ht="20.100000000000001" customHeight="1">
      <c r="A45" s="90"/>
      <c r="B45" s="464"/>
      <c r="C45" s="128">
        <f t="shared" si="6"/>
        <v>0</v>
      </c>
      <c r="D45" s="129">
        <f t="shared" si="7"/>
        <v>0</v>
      </c>
      <c r="E45" s="130"/>
      <c r="F45" s="131"/>
    </row>
    <row r="46" spans="1:11" ht="20.100000000000001" customHeight="1">
      <c r="A46" s="90"/>
      <c r="B46" s="464"/>
      <c r="C46" s="128">
        <f t="shared" si="6"/>
        <v>0</v>
      </c>
      <c r="D46" s="129">
        <f t="shared" si="7"/>
        <v>0</v>
      </c>
      <c r="E46" s="130"/>
      <c r="F46" s="131"/>
    </row>
    <row r="47" spans="1:11" ht="20.100000000000001" customHeight="1">
      <c r="A47" s="90"/>
      <c r="B47" s="464"/>
      <c r="C47" s="128">
        <f t="shared" si="6"/>
        <v>0</v>
      </c>
      <c r="D47" s="129">
        <f t="shared" si="7"/>
        <v>0</v>
      </c>
      <c r="E47" s="130"/>
      <c r="F47" s="131"/>
    </row>
    <row r="48" spans="1:11" ht="20.100000000000001" customHeight="1">
      <c r="A48" s="90"/>
      <c r="B48" s="464"/>
      <c r="C48" s="128">
        <f t="shared" si="6"/>
        <v>0</v>
      </c>
      <c r="D48" s="129">
        <f t="shared" si="7"/>
        <v>0</v>
      </c>
      <c r="E48" s="130"/>
      <c r="F48" s="131"/>
    </row>
    <row r="49" spans="1:6" ht="20.100000000000001" customHeight="1">
      <c r="A49" s="90"/>
      <c r="B49" s="464"/>
      <c r="C49" s="128">
        <f t="shared" si="6"/>
        <v>0</v>
      </c>
      <c r="D49" s="129">
        <f t="shared" si="7"/>
        <v>0</v>
      </c>
      <c r="E49" s="130"/>
      <c r="F49" s="131"/>
    </row>
    <row r="50" spans="1:6" ht="20.100000000000001" customHeight="1">
      <c r="A50" s="90"/>
      <c r="B50" s="464"/>
      <c r="C50" s="128">
        <f t="shared" si="6"/>
        <v>0</v>
      </c>
      <c r="D50" s="129">
        <f t="shared" si="7"/>
        <v>0</v>
      </c>
      <c r="E50" s="130"/>
      <c r="F50" s="131"/>
    </row>
    <row r="51" spans="1:6" ht="20.100000000000001" customHeight="1">
      <c r="A51" s="90"/>
      <c r="B51" s="464"/>
      <c r="C51" s="128">
        <f t="shared" si="6"/>
        <v>0</v>
      </c>
      <c r="D51" s="129">
        <f t="shared" si="7"/>
        <v>0</v>
      </c>
      <c r="E51" s="130"/>
      <c r="F51" s="131"/>
    </row>
    <row r="52" spans="1:6" ht="20.100000000000001" customHeight="1">
      <c r="A52" s="90"/>
      <c r="B52" s="464"/>
      <c r="C52" s="128">
        <f t="shared" si="6"/>
        <v>0</v>
      </c>
      <c r="D52" s="129">
        <f t="shared" si="7"/>
        <v>0</v>
      </c>
      <c r="E52" s="130"/>
      <c r="F52" s="131"/>
    </row>
    <row r="53" spans="1:6" ht="20.100000000000001" customHeight="1">
      <c r="A53" s="90"/>
      <c r="B53" s="464"/>
      <c r="C53" s="128">
        <f t="shared" si="6"/>
        <v>0</v>
      </c>
      <c r="D53" s="129">
        <f t="shared" si="7"/>
        <v>0</v>
      </c>
      <c r="E53" s="130"/>
      <c r="F53" s="131"/>
    </row>
    <row r="54" spans="1:6" ht="20.100000000000001" customHeight="1">
      <c r="A54" s="90"/>
      <c r="B54" s="464"/>
      <c r="C54" s="128">
        <f t="shared" si="6"/>
        <v>0</v>
      </c>
      <c r="D54" s="129">
        <f t="shared" si="7"/>
        <v>0</v>
      </c>
      <c r="E54" s="130"/>
      <c r="F54" s="131"/>
    </row>
    <row r="55" spans="1:6" ht="20.100000000000001" customHeight="1">
      <c r="A55" s="90"/>
      <c r="B55" s="464"/>
      <c r="C55" s="128">
        <f t="shared" si="6"/>
        <v>0</v>
      </c>
      <c r="D55" s="129">
        <f t="shared" si="7"/>
        <v>0</v>
      </c>
      <c r="E55" s="130"/>
      <c r="F55" s="131"/>
    </row>
    <row r="56" spans="1:6" ht="20.100000000000001" customHeight="1">
      <c r="A56" s="90"/>
      <c r="B56" s="464"/>
      <c r="C56" s="128">
        <f t="shared" si="6"/>
        <v>0</v>
      </c>
      <c r="D56" s="129">
        <f t="shared" si="7"/>
        <v>0</v>
      </c>
      <c r="E56" s="130"/>
      <c r="F56" s="131"/>
    </row>
    <row r="57" spans="1:6" ht="20.100000000000001" customHeight="1">
      <c r="A57" s="90"/>
      <c r="B57" s="464"/>
      <c r="C57" s="128">
        <f t="shared" si="6"/>
        <v>0</v>
      </c>
      <c r="D57" s="129">
        <f t="shared" si="7"/>
        <v>0</v>
      </c>
      <c r="E57" s="130"/>
      <c r="F57" s="131"/>
    </row>
    <row r="58" spans="1:6" ht="20.100000000000001" customHeight="1">
      <c r="A58" s="90"/>
      <c r="B58" s="464"/>
      <c r="C58" s="128">
        <f t="shared" si="6"/>
        <v>0</v>
      </c>
      <c r="D58" s="129">
        <f t="shared" si="7"/>
        <v>0</v>
      </c>
      <c r="E58" s="130"/>
      <c r="F58" s="131"/>
    </row>
    <row r="59" spans="1:6" ht="20.100000000000001" customHeight="1">
      <c r="A59" s="90"/>
      <c r="B59" s="464"/>
      <c r="C59" s="128">
        <f t="shared" si="6"/>
        <v>0</v>
      </c>
      <c r="D59" s="129">
        <f t="shared" si="7"/>
        <v>0</v>
      </c>
      <c r="E59" s="130"/>
      <c r="F59" s="131"/>
    </row>
    <row r="60" spans="1:6" ht="20.100000000000001" customHeight="1">
      <c r="A60" s="90"/>
      <c r="B60" s="464"/>
      <c r="C60" s="128">
        <f t="shared" si="6"/>
        <v>0</v>
      </c>
      <c r="D60" s="129">
        <f t="shared" si="7"/>
        <v>0</v>
      </c>
      <c r="E60" s="130"/>
      <c r="F60" s="131"/>
    </row>
    <row r="61" spans="1:6" ht="20.100000000000001" customHeight="1">
      <c r="A61" s="90"/>
      <c r="B61" s="464"/>
      <c r="C61" s="128">
        <f t="shared" si="6"/>
        <v>0</v>
      </c>
      <c r="D61" s="129">
        <f t="shared" si="7"/>
        <v>0</v>
      </c>
      <c r="E61" s="130"/>
      <c r="F61" s="131"/>
    </row>
    <row r="62" spans="1:6" ht="20.100000000000001" customHeight="1">
      <c r="A62" s="90"/>
      <c r="B62" s="464"/>
      <c r="C62" s="128">
        <f t="shared" si="6"/>
        <v>0</v>
      </c>
      <c r="D62" s="129">
        <f t="shared" si="7"/>
        <v>0</v>
      </c>
      <c r="E62" s="130"/>
      <c r="F62" s="131"/>
    </row>
    <row r="63" spans="1:6" ht="20.100000000000001" customHeight="1">
      <c r="A63" s="90"/>
      <c r="B63" s="464"/>
      <c r="C63" s="128">
        <f t="shared" si="6"/>
        <v>0</v>
      </c>
      <c r="D63" s="129">
        <f t="shared" si="7"/>
        <v>0</v>
      </c>
      <c r="E63" s="130"/>
      <c r="F63" s="131"/>
    </row>
    <row r="64" spans="1:6" ht="20.100000000000001" customHeight="1">
      <c r="A64" s="90"/>
      <c r="B64" s="464"/>
      <c r="C64" s="128">
        <f t="shared" si="6"/>
        <v>0</v>
      </c>
      <c r="D64" s="129">
        <f t="shared" si="7"/>
        <v>0</v>
      </c>
      <c r="E64" s="130"/>
      <c r="F64" s="131"/>
    </row>
    <row r="65" spans="1:6" ht="20.100000000000001" customHeight="1">
      <c r="A65" s="90"/>
      <c r="B65" s="464"/>
      <c r="C65" s="128">
        <f t="shared" si="6"/>
        <v>0</v>
      </c>
      <c r="D65" s="129">
        <f t="shared" si="7"/>
        <v>0</v>
      </c>
      <c r="E65" s="130"/>
      <c r="F65" s="131"/>
    </row>
    <row r="66" spans="1:6" ht="20.100000000000001" customHeight="1">
      <c r="A66" s="90"/>
      <c r="B66" s="464"/>
      <c r="C66" s="128">
        <f t="shared" si="6"/>
        <v>0</v>
      </c>
      <c r="D66" s="129">
        <f t="shared" si="7"/>
        <v>0</v>
      </c>
      <c r="E66" s="130"/>
      <c r="F66" s="131"/>
    </row>
    <row r="67" spans="1:6" ht="20.100000000000001" customHeight="1">
      <c r="A67" s="90"/>
      <c r="B67" s="464"/>
      <c r="C67" s="128">
        <f t="shared" si="6"/>
        <v>0</v>
      </c>
      <c r="D67" s="129">
        <f t="shared" si="7"/>
        <v>0</v>
      </c>
      <c r="E67" s="130"/>
      <c r="F67" s="131"/>
    </row>
    <row r="68" spans="1:6" ht="20.100000000000001" customHeight="1">
      <c r="A68" s="90"/>
      <c r="B68" s="464"/>
      <c r="C68" s="128">
        <f t="shared" si="6"/>
        <v>0</v>
      </c>
      <c r="D68" s="129">
        <f t="shared" si="7"/>
        <v>0</v>
      </c>
      <c r="E68" s="130"/>
      <c r="F68" s="131"/>
    </row>
    <row r="69" spans="1:6" ht="20.100000000000001" customHeight="1">
      <c r="A69" s="90"/>
      <c r="B69" s="464"/>
      <c r="C69" s="128">
        <f t="shared" si="6"/>
        <v>0</v>
      </c>
      <c r="D69" s="129">
        <f t="shared" si="7"/>
        <v>0</v>
      </c>
      <c r="E69" s="130"/>
      <c r="F69" s="131"/>
    </row>
    <row r="70" spans="1:6" ht="20.100000000000001" customHeight="1">
      <c r="A70" s="90"/>
      <c r="B70" s="464"/>
      <c r="C70" s="128">
        <f t="shared" si="6"/>
        <v>0</v>
      </c>
      <c r="D70" s="129">
        <f t="shared" si="7"/>
        <v>0</v>
      </c>
      <c r="E70" s="130"/>
      <c r="F70" s="131"/>
    </row>
    <row r="71" spans="1:6" ht="20.100000000000001" customHeight="1">
      <c r="A71" s="90"/>
      <c r="B71" s="464"/>
      <c r="C71" s="128">
        <f t="shared" ref="C71:C90" si="8">IFERROR(VLOOKUP(A70,Tabla_Items,2,FALSE),G71)</f>
        <v>0</v>
      </c>
      <c r="D71" s="129">
        <f t="shared" ref="D71:D90" si="9">IFERROR(VLOOKUP(A70,Tabla_Items,3,FALSE),H71)</f>
        <v>0</v>
      </c>
      <c r="E71" s="130"/>
      <c r="F71" s="131"/>
    </row>
    <row r="72" spans="1:6" ht="20.100000000000001" customHeight="1">
      <c r="A72" s="90"/>
      <c r="B72" s="464"/>
      <c r="C72" s="128">
        <f t="shared" si="8"/>
        <v>0</v>
      </c>
      <c r="D72" s="129">
        <f t="shared" si="9"/>
        <v>0</v>
      </c>
      <c r="E72" s="130"/>
      <c r="F72" s="131"/>
    </row>
    <row r="73" spans="1:6" ht="20.100000000000001" customHeight="1">
      <c r="A73" s="90"/>
      <c r="B73" s="464"/>
      <c r="C73" s="128">
        <f t="shared" si="8"/>
        <v>0</v>
      </c>
      <c r="D73" s="129">
        <f t="shared" si="9"/>
        <v>0</v>
      </c>
      <c r="E73" s="130"/>
      <c r="F73" s="131"/>
    </row>
    <row r="74" spans="1:6" ht="20.100000000000001" customHeight="1">
      <c r="A74" s="90"/>
      <c r="B74" s="464"/>
      <c r="C74" s="128">
        <f t="shared" si="8"/>
        <v>0</v>
      </c>
      <c r="D74" s="129">
        <f t="shared" si="9"/>
        <v>0</v>
      </c>
      <c r="E74" s="130"/>
      <c r="F74" s="131"/>
    </row>
    <row r="75" spans="1:6" ht="20.100000000000001" customHeight="1">
      <c r="A75" s="90"/>
      <c r="B75" s="464"/>
      <c r="C75" s="128">
        <f t="shared" si="8"/>
        <v>0</v>
      </c>
      <c r="D75" s="129">
        <f t="shared" si="9"/>
        <v>0</v>
      </c>
      <c r="E75" s="130"/>
      <c r="F75" s="131"/>
    </row>
    <row r="76" spans="1:6" ht="20.100000000000001" customHeight="1">
      <c r="A76" s="90"/>
      <c r="B76" s="464"/>
      <c r="C76" s="128">
        <f t="shared" si="8"/>
        <v>0</v>
      </c>
      <c r="D76" s="129">
        <f t="shared" si="9"/>
        <v>0</v>
      </c>
      <c r="E76" s="130"/>
      <c r="F76" s="131"/>
    </row>
    <row r="77" spans="1:6" ht="20.100000000000001" customHeight="1">
      <c r="A77" s="90"/>
      <c r="B77" s="464"/>
      <c r="C77" s="128">
        <f t="shared" si="8"/>
        <v>0</v>
      </c>
      <c r="D77" s="129">
        <f t="shared" si="9"/>
        <v>0</v>
      </c>
      <c r="E77" s="130"/>
      <c r="F77" s="131"/>
    </row>
    <row r="78" spans="1:6" ht="20.100000000000001" customHeight="1">
      <c r="A78" s="90"/>
      <c r="B78" s="464"/>
      <c r="C78" s="128">
        <f t="shared" si="8"/>
        <v>0</v>
      </c>
      <c r="D78" s="129">
        <f t="shared" si="9"/>
        <v>0</v>
      </c>
      <c r="E78" s="130"/>
      <c r="F78" s="131"/>
    </row>
    <row r="79" spans="1:6" ht="20.100000000000001" customHeight="1">
      <c r="A79" s="90"/>
      <c r="B79" s="464"/>
      <c r="C79" s="128">
        <f t="shared" si="8"/>
        <v>0</v>
      </c>
      <c r="D79" s="129">
        <f t="shared" si="9"/>
        <v>0</v>
      </c>
      <c r="E79" s="130"/>
      <c r="F79" s="131"/>
    </row>
    <row r="80" spans="1:6" ht="20.100000000000001" customHeight="1">
      <c r="A80" s="90"/>
      <c r="B80" s="464"/>
      <c r="C80" s="128">
        <f t="shared" si="8"/>
        <v>0</v>
      </c>
      <c r="D80" s="129">
        <f t="shared" si="9"/>
        <v>0</v>
      </c>
      <c r="E80" s="130"/>
      <c r="F80" s="131"/>
    </row>
    <row r="81" spans="1:6" ht="20.100000000000001" customHeight="1">
      <c r="A81" s="90"/>
      <c r="B81" s="464"/>
      <c r="C81" s="128">
        <f t="shared" si="8"/>
        <v>0</v>
      </c>
      <c r="D81" s="129">
        <f t="shared" si="9"/>
        <v>0</v>
      </c>
      <c r="E81" s="130"/>
      <c r="F81" s="131"/>
    </row>
    <row r="82" spans="1:6" ht="20.100000000000001" customHeight="1">
      <c r="A82" s="90"/>
      <c r="B82" s="464"/>
      <c r="C82" s="128">
        <f t="shared" si="8"/>
        <v>0</v>
      </c>
      <c r="D82" s="129">
        <f t="shared" si="9"/>
        <v>0</v>
      </c>
      <c r="E82" s="130"/>
      <c r="F82" s="131"/>
    </row>
    <row r="83" spans="1:6" ht="20.100000000000001" customHeight="1">
      <c r="A83" s="90"/>
      <c r="B83" s="464"/>
      <c r="C83" s="128">
        <f t="shared" si="8"/>
        <v>0</v>
      </c>
      <c r="D83" s="129">
        <f t="shared" si="9"/>
        <v>0</v>
      </c>
      <c r="E83" s="130"/>
      <c r="F83" s="131"/>
    </row>
    <row r="84" spans="1:6" ht="20.100000000000001" customHeight="1">
      <c r="A84" s="90"/>
      <c r="B84" s="464"/>
      <c r="C84" s="128">
        <f t="shared" si="8"/>
        <v>0</v>
      </c>
      <c r="D84" s="129">
        <f t="shared" si="9"/>
        <v>0</v>
      </c>
      <c r="E84" s="130"/>
      <c r="F84" s="131"/>
    </row>
    <row r="85" spans="1:6" ht="20.100000000000001" customHeight="1">
      <c r="A85" s="90"/>
      <c r="B85" s="464"/>
      <c r="C85" s="128">
        <f t="shared" si="8"/>
        <v>0</v>
      </c>
      <c r="D85" s="129">
        <f t="shared" si="9"/>
        <v>0</v>
      </c>
      <c r="E85" s="130"/>
      <c r="F85" s="131"/>
    </row>
    <row r="86" spans="1:6" ht="20.100000000000001" customHeight="1">
      <c r="A86" s="90"/>
      <c r="B86" s="464"/>
      <c r="C86" s="128">
        <f t="shared" si="8"/>
        <v>0</v>
      </c>
      <c r="D86" s="129">
        <f t="shared" si="9"/>
        <v>0</v>
      </c>
      <c r="E86" s="130"/>
      <c r="F86" s="131"/>
    </row>
    <row r="87" spans="1:6" ht="20.100000000000001" customHeight="1">
      <c r="A87" s="90"/>
      <c r="B87" s="464"/>
      <c r="C87" s="128">
        <f t="shared" si="8"/>
        <v>0</v>
      </c>
      <c r="D87" s="129">
        <f t="shared" si="9"/>
        <v>0</v>
      </c>
      <c r="E87" s="130"/>
      <c r="F87" s="131"/>
    </row>
    <row r="88" spans="1:6">
      <c r="A88" s="90"/>
      <c r="B88" s="464"/>
      <c r="C88" s="128">
        <f t="shared" si="8"/>
        <v>0</v>
      </c>
      <c r="D88" s="129">
        <f t="shared" si="9"/>
        <v>0</v>
      </c>
      <c r="E88" s="130"/>
      <c r="F88" s="131"/>
    </row>
    <row r="89" spans="1:6">
      <c r="A89" s="90"/>
      <c r="B89" s="464"/>
      <c r="C89" s="128">
        <f t="shared" si="8"/>
        <v>0</v>
      </c>
      <c r="D89" s="129">
        <f t="shared" si="9"/>
        <v>0</v>
      </c>
      <c r="E89" s="130"/>
      <c r="F89" s="131"/>
    </row>
    <row r="90" spans="1:6">
      <c r="A90" s="90"/>
      <c r="B90" s="464"/>
      <c r="C90" s="128">
        <f t="shared" si="8"/>
        <v>0</v>
      </c>
      <c r="D90" s="129">
        <f t="shared" si="9"/>
        <v>0</v>
      </c>
      <c r="E90" s="130"/>
      <c r="F90" s="131"/>
    </row>
    <row r="91" spans="1:6">
      <c r="A91" s="90"/>
      <c r="B91" s="90"/>
      <c r="C91" s="90"/>
      <c r="D91" s="90"/>
      <c r="E91" s="90"/>
      <c r="F91" s="90"/>
    </row>
    <row r="92" spans="1:6">
      <c r="A92" s="90"/>
      <c r="B92" s="90"/>
      <c r="C92" s="90"/>
      <c r="D92" s="90"/>
      <c r="E92" s="90"/>
      <c r="F92" s="90"/>
    </row>
    <row r="93" spans="1:6">
      <c r="A93" s="90"/>
      <c r="B93" s="90"/>
      <c r="C93" s="90"/>
      <c r="D93" s="90"/>
      <c r="E93" s="90"/>
      <c r="F93" s="90"/>
    </row>
    <row r="94" spans="1:6">
      <c r="A94" s="90"/>
      <c r="B94" s="90"/>
      <c r="C94" s="90"/>
      <c r="D94" s="90"/>
      <c r="E94" s="90"/>
      <c r="F94" s="90"/>
    </row>
    <row r="95" spans="1:6">
      <c r="A95" s="90"/>
      <c r="B95" s="90"/>
      <c r="C95" s="90"/>
      <c r="D95" s="90"/>
      <c r="E95" s="90"/>
      <c r="F95" s="90"/>
    </row>
    <row r="96" spans="1:6">
      <c r="A96" s="90"/>
      <c r="B96" s="90"/>
      <c r="C96" s="90"/>
      <c r="D96" s="90"/>
      <c r="E96" s="90"/>
      <c r="F96" s="90"/>
    </row>
    <row r="97" spans="1:6">
      <c r="A97" s="90"/>
      <c r="B97" s="90"/>
      <c r="C97" s="90"/>
      <c r="D97" s="90"/>
      <c r="E97" s="90"/>
      <c r="F97" s="90"/>
    </row>
    <row r="98" spans="1:6">
      <c r="A98" s="90"/>
      <c r="B98" s="90"/>
      <c r="C98" s="90"/>
      <c r="D98" s="90"/>
      <c r="E98" s="90"/>
      <c r="F98" s="90"/>
    </row>
    <row r="99" spans="1:6">
      <c r="A99" s="90"/>
      <c r="B99" s="90"/>
      <c r="C99" s="90"/>
      <c r="D99" s="90"/>
      <c r="E99" s="90"/>
      <c r="F99" s="90"/>
    </row>
    <row r="100" spans="1:6">
      <c r="A100" s="90"/>
      <c r="B100" s="90"/>
      <c r="C100" s="90"/>
      <c r="D100" s="90"/>
      <c r="E100" s="90"/>
      <c r="F100" s="90"/>
    </row>
    <row r="101" spans="1:6">
      <c r="A101" s="90"/>
      <c r="B101" s="90"/>
      <c r="C101" s="90"/>
      <c r="D101" s="90"/>
      <c r="E101" s="90"/>
      <c r="F101" s="90"/>
    </row>
    <row r="102" spans="1:6">
      <c r="A102" s="90"/>
      <c r="B102" s="90"/>
      <c r="C102" s="90"/>
      <c r="D102" s="90"/>
      <c r="E102" s="90"/>
      <c r="F102" s="90"/>
    </row>
    <row r="103" spans="1:6">
      <c r="A103" s="90"/>
      <c r="B103" s="90"/>
      <c r="C103" s="90"/>
      <c r="D103" s="90"/>
      <c r="E103" s="90"/>
      <c r="F103" s="90"/>
    </row>
  </sheetData>
  <sheetProtection password="F171" sheet="1" objects="1" scenarios="1" formatCells="0"/>
  <mergeCells count="6">
    <mergeCell ref="G9:G10"/>
    <mergeCell ref="H9:H10"/>
    <mergeCell ref="B9:B10"/>
    <mergeCell ref="C9:C10"/>
    <mergeCell ref="D9:D10"/>
    <mergeCell ref="E9:E10"/>
  </mergeCells>
  <conditionalFormatting sqref="B12:B90">
    <cfRule type="expression" dxfId="101" priority="15" stopIfTrue="1">
      <formula>#REF!&gt;0</formula>
    </cfRule>
    <cfRule type="expression" dxfId="100" priority="16" stopIfTrue="1">
      <formula>#REF!&gt;0</formula>
    </cfRule>
    <cfRule type="expression" dxfId="99" priority="17" stopIfTrue="1">
      <formula>#REF!&gt;0</formula>
    </cfRule>
  </conditionalFormatting>
  <conditionalFormatting sqref="C12:C90">
    <cfRule type="expression" dxfId="98" priority="7" stopIfTrue="1">
      <formula>#REF!&gt;0</formula>
    </cfRule>
    <cfRule type="expression" dxfId="97" priority="8" stopIfTrue="1">
      <formula>#REF!&gt;0</formula>
    </cfRule>
    <cfRule type="expression" dxfId="96" priority="9" stopIfTrue="1">
      <formula>#REF!&gt;0</formula>
    </cfRule>
  </conditionalFormatting>
  <printOptions horizontalCentered="1"/>
  <pageMargins left="0.78740157480314965" right="0.39370078740157483" top="0.98425196850393704" bottom="0.59055118110236227" header="0.39370078740157483" footer="0.39370078740157483"/>
  <pageSetup paperSize="9" scale="52" fitToHeight="0" orientation="portrait" r:id="rId1"/>
  <headerFooter>
    <oddHeader>&amp;C&amp;G</oddHeader>
  </headerFooter>
  <ignoredErrors>
    <ignoredError sqref="D31" formula="1"/>
  </ignoredErrors>
  <legacyDrawingHF r:id="rId2"/>
</worksheet>
</file>

<file path=xl/worksheets/sheet5.xml><?xml version="1.0" encoding="utf-8"?>
<worksheet xmlns="http://schemas.openxmlformats.org/spreadsheetml/2006/main" xmlns:r="http://schemas.openxmlformats.org/officeDocument/2006/relationships">
  <sheetPr codeName="Hoja8">
    <pageSetUpPr fitToPage="1"/>
  </sheetPr>
  <dimension ref="A1:F54"/>
  <sheetViews>
    <sheetView showGridLines="0" showZeros="0" workbookViewId="0">
      <selection activeCell="H13" sqref="H13"/>
    </sheetView>
  </sheetViews>
  <sheetFormatPr baseColWidth="10" defaultColWidth="11.42578125" defaultRowHeight="20.100000000000001" customHeight="1"/>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4" customFormat="1" ht="20.100000000000001" customHeight="1">
      <c r="A1" s="265" t="s">
        <v>11</v>
      </c>
      <c r="B1" s="265" t="str">
        <f>Comitente</f>
        <v>INSTITUTO PROVINCIAL DE LA VIVIENDA</v>
      </c>
      <c r="C1" s="266"/>
      <c r="D1" s="266"/>
      <c r="E1" s="267"/>
    </row>
    <row r="2" spans="1:6" s="5" customFormat="1" ht="20.100000000000001" customHeight="1">
      <c r="A2" s="268" t="s">
        <v>12</v>
      </c>
      <c r="B2" s="268" t="str">
        <f>Obra</f>
        <v>BARRIO NUESTRA SEÑORA DEL ROSARIO - 22 VIVIENDAS</v>
      </c>
      <c r="C2" s="269"/>
      <c r="D2" s="269"/>
      <c r="E2" s="269"/>
    </row>
    <row r="3" spans="1:6" s="5" customFormat="1" ht="20.100000000000001" customHeight="1">
      <c r="A3" s="268" t="s">
        <v>20</v>
      </c>
      <c r="B3" s="268" t="str">
        <f>Ubicación</f>
        <v>9 DE JULIO</v>
      </c>
      <c r="C3" s="269"/>
      <c r="D3" s="269"/>
      <c r="E3" s="269"/>
    </row>
    <row r="4" spans="1:6" s="5" customFormat="1" ht="20.100000000000001" customHeight="1">
      <c r="A4" s="268" t="s">
        <v>19</v>
      </c>
      <c r="B4" s="270" t="str">
        <f>Licitación_N°</f>
        <v>02/2018</v>
      </c>
      <c r="C4" s="269"/>
      <c r="D4" s="269"/>
      <c r="E4" s="269"/>
    </row>
    <row r="5" spans="1:6" s="5" customFormat="1" ht="20.100000000000001" customHeight="1">
      <c r="A5" s="268" t="s">
        <v>13</v>
      </c>
      <c r="B5" s="268">
        <f>+Contratista</f>
        <v>0</v>
      </c>
      <c r="C5" s="269"/>
      <c r="D5" s="269"/>
      <c r="E5" s="269"/>
    </row>
    <row r="6" spans="1:6" s="4" customFormat="1" ht="20.100000000000001" customHeight="1">
      <c r="A6" s="265"/>
      <c r="B6" s="265"/>
      <c r="C6" s="265"/>
      <c r="D6" s="265"/>
      <c r="E6" s="265"/>
      <c r="F6" s="3"/>
    </row>
    <row r="7" spans="1:6" ht="20.100000000000001" customHeight="1">
      <c r="A7" s="570" t="s">
        <v>44</v>
      </c>
      <c r="B7" s="571"/>
      <c r="C7" s="571"/>
      <c r="D7" s="571"/>
      <c r="E7" s="572"/>
    </row>
    <row r="8" spans="1:6" ht="20.100000000000001" customHeight="1">
      <c r="A8" s="573" t="s">
        <v>725</v>
      </c>
      <c r="B8" s="574"/>
      <c r="C8" s="575"/>
      <c r="D8" s="575"/>
      <c r="E8" s="576"/>
    </row>
    <row r="9" spans="1:6" ht="20.100000000000001" customHeight="1">
      <c r="A9" s="271"/>
      <c r="B9" s="271"/>
      <c r="C9" s="271"/>
      <c r="D9" s="271"/>
      <c r="E9" s="271"/>
    </row>
    <row r="10" spans="1:6" ht="20.100000000000001" customHeight="1">
      <c r="A10" s="583" t="s">
        <v>1155</v>
      </c>
      <c r="B10" s="584"/>
      <c r="C10" s="272" t="s">
        <v>48</v>
      </c>
      <c r="D10" s="555" t="s">
        <v>45</v>
      </c>
      <c r="E10" s="555" t="s">
        <v>46</v>
      </c>
    </row>
    <row r="11" spans="1:6" ht="20.100000000000001" customHeight="1">
      <c r="A11" s="577"/>
      <c r="B11" s="578"/>
      <c r="C11" s="321">
        <v>0</v>
      </c>
      <c r="D11" s="277">
        <f t="shared" ref="D11:D34" si="0">IFERROR(C11/GG_Obra,0)</f>
        <v>0</v>
      </c>
      <c r="E11" s="277">
        <f t="shared" ref="E11:E34" si="1">IFERROR(C11/GG_Pesos,0)</f>
        <v>0</v>
      </c>
    </row>
    <row r="12" spans="1:6" ht="20.100000000000001" customHeight="1">
      <c r="A12" s="577"/>
      <c r="B12" s="578"/>
      <c r="C12" s="321">
        <v>0</v>
      </c>
      <c r="D12" s="277">
        <f t="shared" si="0"/>
        <v>0</v>
      </c>
      <c r="E12" s="277">
        <f t="shared" si="1"/>
        <v>0</v>
      </c>
    </row>
    <row r="13" spans="1:6" ht="20.100000000000001" customHeight="1">
      <c r="A13" s="579"/>
      <c r="B13" s="580"/>
      <c r="C13" s="321">
        <v>0</v>
      </c>
      <c r="D13" s="277">
        <f t="shared" si="0"/>
        <v>0</v>
      </c>
      <c r="E13" s="277">
        <f t="shared" si="1"/>
        <v>0</v>
      </c>
    </row>
    <row r="14" spans="1:6" ht="20.100000000000001" customHeight="1">
      <c r="A14" s="579"/>
      <c r="B14" s="580"/>
      <c r="C14" s="321">
        <v>0</v>
      </c>
      <c r="D14" s="277">
        <f t="shared" si="0"/>
        <v>0</v>
      </c>
      <c r="E14" s="277">
        <f t="shared" si="1"/>
        <v>0</v>
      </c>
    </row>
    <row r="15" spans="1:6" ht="20.100000000000001" customHeight="1">
      <c r="A15" s="579"/>
      <c r="B15" s="580"/>
      <c r="C15" s="321">
        <v>0</v>
      </c>
      <c r="D15" s="277">
        <f t="shared" si="0"/>
        <v>0</v>
      </c>
      <c r="E15" s="277">
        <f t="shared" si="1"/>
        <v>0</v>
      </c>
    </row>
    <row r="16" spans="1:6" ht="20.100000000000001" customHeight="1">
      <c r="A16" s="579"/>
      <c r="B16" s="580"/>
      <c r="C16" s="321">
        <v>0</v>
      </c>
      <c r="D16" s="277">
        <f t="shared" si="0"/>
        <v>0</v>
      </c>
      <c r="E16" s="277">
        <f t="shared" si="1"/>
        <v>0</v>
      </c>
    </row>
    <row r="17" spans="1:5" ht="20.100000000000001" customHeight="1">
      <c r="A17" s="579"/>
      <c r="B17" s="580"/>
      <c r="C17" s="321">
        <v>0</v>
      </c>
      <c r="D17" s="277">
        <f t="shared" si="0"/>
        <v>0</v>
      </c>
      <c r="E17" s="277">
        <f t="shared" si="1"/>
        <v>0</v>
      </c>
    </row>
    <row r="18" spans="1:5" ht="20.100000000000001" customHeight="1">
      <c r="A18" s="579"/>
      <c r="B18" s="580"/>
      <c r="C18" s="321">
        <v>0</v>
      </c>
      <c r="D18" s="277">
        <f t="shared" si="0"/>
        <v>0</v>
      </c>
      <c r="E18" s="277">
        <f t="shared" si="1"/>
        <v>0</v>
      </c>
    </row>
    <row r="19" spans="1:5" ht="20.100000000000001" customHeight="1">
      <c r="A19" s="579"/>
      <c r="B19" s="580"/>
      <c r="C19" s="321">
        <v>0</v>
      </c>
      <c r="D19" s="277">
        <f t="shared" si="0"/>
        <v>0</v>
      </c>
      <c r="E19" s="277">
        <f t="shared" si="1"/>
        <v>0</v>
      </c>
    </row>
    <row r="20" spans="1:5" ht="20.100000000000001" customHeight="1">
      <c r="A20" s="579"/>
      <c r="B20" s="580"/>
      <c r="C20" s="321">
        <v>0</v>
      </c>
      <c r="D20" s="277">
        <f t="shared" si="0"/>
        <v>0</v>
      </c>
      <c r="E20" s="277">
        <f t="shared" si="1"/>
        <v>0</v>
      </c>
    </row>
    <row r="21" spans="1:5" ht="20.100000000000001" customHeight="1">
      <c r="A21" s="579"/>
      <c r="B21" s="580"/>
      <c r="C21" s="321">
        <v>0</v>
      </c>
      <c r="D21" s="277">
        <f t="shared" si="0"/>
        <v>0</v>
      </c>
      <c r="E21" s="277">
        <f t="shared" si="1"/>
        <v>0</v>
      </c>
    </row>
    <row r="22" spans="1:5" ht="20.100000000000001" customHeight="1">
      <c r="A22" s="579"/>
      <c r="B22" s="580"/>
      <c r="C22" s="321">
        <v>0</v>
      </c>
      <c r="D22" s="277">
        <f t="shared" si="0"/>
        <v>0</v>
      </c>
      <c r="E22" s="277">
        <f t="shared" si="1"/>
        <v>0</v>
      </c>
    </row>
    <row r="23" spans="1:5" ht="20.100000000000001" customHeight="1">
      <c r="A23" s="579"/>
      <c r="B23" s="580"/>
      <c r="C23" s="321">
        <v>0</v>
      </c>
      <c r="D23" s="277">
        <f t="shared" si="0"/>
        <v>0</v>
      </c>
      <c r="E23" s="277">
        <f t="shared" si="1"/>
        <v>0</v>
      </c>
    </row>
    <row r="24" spans="1:5" ht="20.100000000000001" customHeight="1">
      <c r="A24" s="581"/>
      <c r="B24" s="582"/>
      <c r="C24" s="321">
        <v>0</v>
      </c>
      <c r="D24" s="277">
        <f t="shared" si="0"/>
        <v>0</v>
      </c>
      <c r="E24" s="277">
        <f t="shared" si="1"/>
        <v>0</v>
      </c>
    </row>
    <row r="25" spans="1:5" ht="20.100000000000001" customHeight="1">
      <c r="A25" s="581"/>
      <c r="B25" s="582"/>
      <c r="C25" s="321">
        <v>0</v>
      </c>
      <c r="D25" s="277">
        <f t="shared" si="0"/>
        <v>0</v>
      </c>
      <c r="E25" s="277">
        <f t="shared" ref="E25:E28" si="2">IFERROR(C25/GG_Pesos,0)</f>
        <v>0</v>
      </c>
    </row>
    <row r="26" spans="1:5" ht="20.100000000000001" customHeight="1">
      <c r="A26" s="581"/>
      <c r="B26" s="582"/>
      <c r="C26" s="321">
        <v>0</v>
      </c>
      <c r="D26" s="277">
        <f t="shared" si="0"/>
        <v>0</v>
      </c>
      <c r="E26" s="277">
        <f t="shared" si="2"/>
        <v>0</v>
      </c>
    </row>
    <row r="27" spans="1:5" ht="20.100000000000001" customHeight="1">
      <c r="A27" s="581"/>
      <c r="B27" s="582"/>
      <c r="C27" s="321">
        <v>0</v>
      </c>
      <c r="D27" s="277">
        <f t="shared" si="0"/>
        <v>0</v>
      </c>
      <c r="E27" s="277">
        <f t="shared" si="2"/>
        <v>0</v>
      </c>
    </row>
    <row r="28" spans="1:5" ht="20.100000000000001" customHeight="1">
      <c r="A28" s="581"/>
      <c r="B28" s="582"/>
      <c r="C28" s="321">
        <v>0</v>
      </c>
      <c r="D28" s="277">
        <f t="shared" si="0"/>
        <v>0</v>
      </c>
      <c r="E28" s="277">
        <f t="shared" si="2"/>
        <v>0</v>
      </c>
    </row>
    <row r="29" spans="1:5" ht="20.100000000000001" customHeight="1">
      <c r="A29" s="581"/>
      <c r="B29" s="582"/>
      <c r="C29" s="321">
        <v>0</v>
      </c>
      <c r="D29" s="277">
        <f t="shared" si="0"/>
        <v>0</v>
      </c>
      <c r="E29" s="277">
        <f t="shared" si="1"/>
        <v>0</v>
      </c>
    </row>
    <row r="30" spans="1:5" ht="20.100000000000001" customHeight="1">
      <c r="A30" s="581"/>
      <c r="B30" s="582"/>
      <c r="C30" s="321">
        <v>0</v>
      </c>
      <c r="D30" s="277">
        <f t="shared" si="0"/>
        <v>0</v>
      </c>
      <c r="E30" s="277">
        <f t="shared" si="1"/>
        <v>0</v>
      </c>
    </row>
    <row r="31" spans="1:5" ht="20.100000000000001" customHeight="1">
      <c r="A31" s="581"/>
      <c r="B31" s="582"/>
      <c r="C31" s="321">
        <v>0</v>
      </c>
      <c r="D31" s="277">
        <f t="shared" si="0"/>
        <v>0</v>
      </c>
      <c r="E31" s="277">
        <f t="shared" si="1"/>
        <v>0</v>
      </c>
    </row>
    <row r="32" spans="1:5" ht="20.100000000000001" customHeight="1">
      <c r="A32" s="581"/>
      <c r="B32" s="582"/>
      <c r="C32" s="321">
        <v>0</v>
      </c>
      <c r="D32" s="277">
        <f t="shared" si="0"/>
        <v>0</v>
      </c>
      <c r="E32" s="277">
        <f t="shared" si="1"/>
        <v>0</v>
      </c>
    </row>
    <row r="33" spans="1:5" ht="20.100000000000001" customHeight="1">
      <c r="A33" s="581"/>
      <c r="B33" s="582"/>
      <c r="C33" s="321">
        <v>0</v>
      </c>
      <c r="D33" s="277">
        <f t="shared" si="0"/>
        <v>0</v>
      </c>
      <c r="E33" s="277">
        <f t="shared" si="1"/>
        <v>0</v>
      </c>
    </row>
    <row r="34" spans="1:5" ht="20.100000000000001" customHeight="1">
      <c r="A34" s="581"/>
      <c r="B34" s="582"/>
      <c r="C34" s="321">
        <v>0</v>
      </c>
      <c r="D34" s="277">
        <f t="shared" si="0"/>
        <v>0</v>
      </c>
      <c r="E34" s="277">
        <f t="shared" si="1"/>
        <v>0</v>
      </c>
    </row>
    <row r="35" spans="1:5" ht="20.100000000000001" customHeight="1">
      <c r="A35" s="274"/>
      <c r="B35" s="266"/>
      <c r="C35" s="266"/>
      <c r="D35" s="266"/>
      <c r="E35" s="275"/>
    </row>
    <row r="36" spans="1:5" ht="20.100000000000001" customHeight="1">
      <c r="A36" s="583" t="s">
        <v>47</v>
      </c>
      <c r="B36" s="584"/>
      <c r="C36" s="272" t="s">
        <v>48</v>
      </c>
      <c r="D36" s="273" t="s">
        <v>45</v>
      </c>
      <c r="E36" s="273" t="s">
        <v>46</v>
      </c>
    </row>
    <row r="37" spans="1:5" ht="20.100000000000001" customHeight="1">
      <c r="A37" s="585"/>
      <c r="B37" s="586"/>
      <c r="C37" s="321">
        <v>0</v>
      </c>
      <c r="D37" s="277">
        <f t="shared" ref="D37:D50" si="3">IFERROR(C37/GG_Obra,0)</f>
        <v>0</v>
      </c>
      <c r="E37" s="277">
        <f t="shared" ref="E37:E50" si="4">IFERROR(C37/GG_Pesos,0)</f>
        <v>0</v>
      </c>
    </row>
    <row r="38" spans="1:5" ht="20.100000000000001" customHeight="1">
      <c r="A38" s="585"/>
      <c r="B38" s="586"/>
      <c r="C38" s="321">
        <v>0</v>
      </c>
      <c r="D38" s="277">
        <f t="shared" si="3"/>
        <v>0</v>
      </c>
      <c r="E38" s="277">
        <f t="shared" si="4"/>
        <v>0</v>
      </c>
    </row>
    <row r="39" spans="1:5" ht="20.100000000000001" customHeight="1">
      <c r="A39" s="585"/>
      <c r="B39" s="586"/>
      <c r="C39" s="321">
        <v>0</v>
      </c>
      <c r="D39" s="277">
        <f t="shared" si="3"/>
        <v>0</v>
      </c>
      <c r="E39" s="277">
        <f t="shared" si="4"/>
        <v>0</v>
      </c>
    </row>
    <row r="40" spans="1:5" ht="20.100000000000001" customHeight="1">
      <c r="A40" s="581"/>
      <c r="B40" s="582"/>
      <c r="C40" s="321">
        <v>0</v>
      </c>
      <c r="D40" s="277">
        <f t="shared" si="3"/>
        <v>0</v>
      </c>
      <c r="E40" s="277">
        <f t="shared" si="4"/>
        <v>0</v>
      </c>
    </row>
    <row r="41" spans="1:5" ht="20.100000000000001" customHeight="1">
      <c r="A41" s="581"/>
      <c r="B41" s="582"/>
      <c r="C41" s="321">
        <v>0</v>
      </c>
      <c r="D41" s="277">
        <f t="shared" si="3"/>
        <v>0</v>
      </c>
      <c r="E41" s="277">
        <f t="shared" si="4"/>
        <v>0</v>
      </c>
    </row>
    <row r="42" spans="1:5" ht="20.100000000000001" customHeight="1">
      <c r="A42" s="581"/>
      <c r="B42" s="582"/>
      <c r="C42" s="321">
        <v>0</v>
      </c>
      <c r="D42" s="277">
        <f t="shared" si="3"/>
        <v>0</v>
      </c>
      <c r="E42" s="277">
        <f t="shared" si="4"/>
        <v>0</v>
      </c>
    </row>
    <row r="43" spans="1:5" ht="20.100000000000001" customHeight="1">
      <c r="A43" s="581"/>
      <c r="B43" s="582"/>
      <c r="C43" s="321">
        <v>0</v>
      </c>
      <c r="D43" s="277">
        <f t="shared" si="3"/>
        <v>0</v>
      </c>
      <c r="E43" s="277">
        <f t="shared" si="4"/>
        <v>0</v>
      </c>
    </row>
    <row r="44" spans="1:5" ht="20.100000000000001" customHeight="1">
      <c r="A44" s="581"/>
      <c r="B44" s="582"/>
      <c r="C44" s="321">
        <v>0</v>
      </c>
      <c r="D44" s="277">
        <f t="shared" ref="D44:D46" si="5">IFERROR(C44/GG_Obra,0)</f>
        <v>0</v>
      </c>
      <c r="E44" s="277">
        <f t="shared" ref="E44:E46" si="6">IFERROR(C44/GG_Pesos,0)</f>
        <v>0</v>
      </c>
    </row>
    <row r="45" spans="1:5" ht="20.100000000000001" customHeight="1">
      <c r="A45" s="581"/>
      <c r="B45" s="582"/>
      <c r="C45" s="321">
        <v>0</v>
      </c>
      <c r="D45" s="277">
        <f t="shared" si="5"/>
        <v>0</v>
      </c>
      <c r="E45" s="277">
        <f t="shared" si="6"/>
        <v>0</v>
      </c>
    </row>
    <row r="46" spans="1:5" ht="20.100000000000001" customHeight="1">
      <c r="A46" s="581"/>
      <c r="B46" s="582"/>
      <c r="C46" s="321">
        <v>0</v>
      </c>
      <c r="D46" s="277">
        <f t="shared" si="5"/>
        <v>0</v>
      </c>
      <c r="E46" s="277">
        <f t="shared" si="6"/>
        <v>0</v>
      </c>
    </row>
    <row r="47" spans="1:5" ht="20.100000000000001" customHeight="1">
      <c r="A47" s="581"/>
      <c r="B47" s="582"/>
      <c r="C47" s="321">
        <v>0</v>
      </c>
      <c r="D47" s="277">
        <f t="shared" si="3"/>
        <v>0</v>
      </c>
      <c r="E47" s="277">
        <f t="shared" si="4"/>
        <v>0</v>
      </c>
    </row>
    <row r="48" spans="1:5" ht="20.100000000000001" customHeight="1">
      <c r="A48" s="581"/>
      <c r="B48" s="582"/>
      <c r="C48" s="321">
        <v>0</v>
      </c>
      <c r="D48" s="277">
        <f t="shared" si="3"/>
        <v>0</v>
      </c>
      <c r="E48" s="277">
        <f t="shared" si="4"/>
        <v>0</v>
      </c>
    </row>
    <row r="49" spans="1:5" ht="20.100000000000001" customHeight="1">
      <c r="A49" s="581"/>
      <c r="B49" s="582"/>
      <c r="C49" s="321">
        <v>0</v>
      </c>
      <c r="D49" s="277">
        <f t="shared" si="3"/>
        <v>0</v>
      </c>
      <c r="E49" s="277">
        <f t="shared" si="4"/>
        <v>0</v>
      </c>
    </row>
    <row r="50" spans="1:5" ht="20.100000000000001" customHeight="1">
      <c r="A50" s="581"/>
      <c r="B50" s="582"/>
      <c r="C50" s="321">
        <v>0</v>
      </c>
      <c r="D50" s="277">
        <f t="shared" si="3"/>
        <v>0</v>
      </c>
      <c r="E50" s="277">
        <f t="shared" si="4"/>
        <v>0</v>
      </c>
    </row>
    <row r="51" spans="1:5" ht="20.100000000000001" customHeight="1">
      <c r="A51" s="274"/>
      <c r="B51" s="266"/>
      <c r="C51" s="266"/>
      <c r="D51" s="266"/>
      <c r="E51" s="275"/>
    </row>
    <row r="52" spans="1:5" ht="20.100000000000001" customHeight="1">
      <c r="A52" s="583" t="s">
        <v>726</v>
      </c>
      <c r="B52" s="584"/>
      <c r="C52" s="456">
        <f>SUM(C11:C50)</f>
        <v>0</v>
      </c>
      <c r="D52" s="210"/>
      <c r="E52" s="276">
        <f>SUBTOTAL(9,E11:E50)</f>
        <v>0</v>
      </c>
    </row>
    <row r="53" spans="1:5" ht="20.100000000000001" customHeight="1">
      <c r="E53" s="76"/>
    </row>
    <row r="54" spans="1:5" ht="20.100000000000001" customHeight="1">
      <c r="D54" s="77"/>
    </row>
  </sheetData>
  <sheetProtection password="8EB1" sheet="1" objects="1" scenarios="1" formatCells="0"/>
  <mergeCells count="43">
    <mergeCell ref="A49:B49"/>
    <mergeCell ref="A50:B50"/>
    <mergeCell ref="A52:B52"/>
    <mergeCell ref="A44:B44"/>
    <mergeCell ref="A45:B45"/>
    <mergeCell ref="A46:B46"/>
    <mergeCell ref="A47:B47"/>
    <mergeCell ref="A48:B48"/>
    <mergeCell ref="A39:B39"/>
    <mergeCell ref="A40:B40"/>
    <mergeCell ref="A41:B41"/>
    <mergeCell ref="A42:B42"/>
    <mergeCell ref="A43:B43"/>
    <mergeCell ref="A34:B34"/>
    <mergeCell ref="A10:B10"/>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4:B14"/>
    <mergeCell ref="A15:B15"/>
    <mergeCell ref="A16:B16"/>
    <mergeCell ref="A17:B17"/>
    <mergeCell ref="A18:B18"/>
    <mergeCell ref="A7:E7"/>
    <mergeCell ref="A8:E8"/>
    <mergeCell ref="A12:B12"/>
    <mergeCell ref="A11:B11"/>
    <mergeCell ref="A13:B13"/>
  </mergeCells>
  <pageMargins left="0.78740157480314965" right="0.39370078740157483" top="1.1811023622047245" bottom="0.74803149606299213" header="0.51181102362204722" footer="0.31496062992125984"/>
  <pageSetup paperSize="9" scale="64" fitToHeight="0" orientation="portrait" r:id="rId1"/>
  <headerFooter>
    <oddHeader>&amp;C&amp;G</oddHeader>
  </headerFooter>
  <legacyDrawingHF r:id="rId2"/>
</worksheet>
</file>

<file path=xl/worksheets/sheet6.xml><?xml version="1.0" encoding="utf-8"?>
<worksheet xmlns="http://schemas.openxmlformats.org/spreadsheetml/2006/main" xmlns:r="http://schemas.openxmlformats.org/officeDocument/2006/relationships">
  <sheetPr codeName="Hoja2">
    <pageSetUpPr fitToPage="1"/>
  </sheetPr>
  <dimension ref="A1:T1452"/>
  <sheetViews>
    <sheetView showGridLines="0" showZeros="0" view="pageBreakPreview" topLeftCell="A4" zoomScale="70" zoomScaleNormal="90" zoomScaleSheetLayoutView="70" workbookViewId="0">
      <selection activeCell="C8" sqref="C8"/>
    </sheetView>
  </sheetViews>
  <sheetFormatPr baseColWidth="10" defaultColWidth="11.42578125" defaultRowHeight="12.75"/>
  <cols>
    <col min="1" max="1" width="8.7109375" style="271" customWidth="1"/>
    <col min="2" max="2" width="30.7109375" style="271" customWidth="1"/>
    <col min="3" max="3" width="70.7109375" style="271" customWidth="1"/>
    <col min="4" max="4" width="6.7109375" style="271" customWidth="1"/>
    <col min="5" max="5" width="10.7109375" style="271" customWidth="1"/>
    <col min="6" max="6" width="15.7109375" style="271" customWidth="1"/>
    <col min="7" max="7" width="20.7109375" style="271" customWidth="1"/>
    <col min="8" max="8" width="19.140625" style="271" customWidth="1"/>
    <col min="9" max="9" width="16.7109375" style="271" customWidth="1"/>
    <col min="10" max="10" width="10.42578125" style="271" hidden="1" customWidth="1"/>
    <col min="11" max="11" width="18.5703125" style="271" hidden="1" customWidth="1"/>
    <col min="12" max="12" width="16.28515625" style="271" hidden="1" customWidth="1"/>
    <col min="13" max="13" width="15.7109375" style="271" hidden="1" customWidth="1"/>
    <col min="14" max="14" width="17.7109375" style="271" hidden="1" customWidth="1"/>
    <col min="15" max="17" width="11.42578125" style="271" hidden="1" customWidth="1"/>
    <col min="18" max="18" width="0" style="271" hidden="1" customWidth="1"/>
    <col min="19" max="19" width="22" style="271" hidden="1" customWidth="1"/>
    <col min="20" max="29" width="0" style="271" hidden="1" customWidth="1"/>
    <col min="30" max="16384" width="11.42578125" style="271"/>
  </cols>
  <sheetData>
    <row r="1" spans="1:9" s="266" customFormat="1" ht="20.100000000000001" customHeight="1">
      <c r="A1" s="265" t="s">
        <v>11</v>
      </c>
      <c r="B1" s="265"/>
      <c r="C1" s="265" t="str">
        <f>Comitente</f>
        <v>INSTITUTO PROVINCIAL DE LA VIVIENDA</v>
      </c>
      <c r="D1" s="265"/>
      <c r="E1" s="265"/>
      <c r="F1" s="265"/>
      <c r="G1" s="265"/>
      <c r="I1" s="267"/>
    </row>
    <row r="2" spans="1:9" s="269" customFormat="1" ht="20.100000000000001" customHeight="1">
      <c r="A2" s="268" t="s">
        <v>12</v>
      </c>
      <c r="B2" s="268"/>
      <c r="C2" s="265" t="str">
        <f>Obra</f>
        <v>BARRIO NUESTRA SEÑORA DEL ROSARIO - 22 VIVIENDAS</v>
      </c>
      <c r="D2" s="350"/>
      <c r="E2" s="350"/>
      <c r="F2" s="350"/>
      <c r="G2" s="350"/>
      <c r="I2" s="350"/>
    </row>
    <row r="3" spans="1:9" s="269" customFormat="1" ht="20.100000000000001" customHeight="1">
      <c r="A3" s="268" t="s">
        <v>20</v>
      </c>
      <c r="B3" s="268"/>
      <c r="C3" s="351" t="str">
        <f>Ubicación</f>
        <v>9 DE JULIO</v>
      </c>
      <c r="D3" s="351"/>
      <c r="E3" s="351"/>
      <c r="F3" s="351"/>
      <c r="G3" s="351"/>
      <c r="I3" s="351"/>
    </row>
    <row r="4" spans="1:9" s="269" customFormat="1" ht="20.100000000000001" customHeight="1">
      <c r="A4" s="268" t="s">
        <v>19</v>
      </c>
      <c r="B4" s="270"/>
      <c r="C4" s="352" t="str">
        <f>Licitación_N°</f>
        <v>02/2018</v>
      </c>
    </row>
    <row r="5" spans="1:9" s="269" customFormat="1" ht="20.100000000000001" customHeight="1">
      <c r="A5" s="268" t="s">
        <v>40</v>
      </c>
      <c r="B5" s="270"/>
      <c r="C5" s="353" t="str">
        <f>Expediente_N°</f>
        <v>501-000840-2018-EXP</v>
      </c>
    </row>
    <row r="6" spans="1:9" s="269" customFormat="1" ht="20.100000000000001" customHeight="1">
      <c r="A6" s="268" t="s">
        <v>22</v>
      </c>
      <c r="B6" s="270"/>
      <c r="C6" s="432">
        <f>P_Oficial</f>
        <v>29189620.009999998</v>
      </c>
    </row>
    <row r="7" spans="1:9" s="269" customFormat="1" ht="20.100000000000001" customHeight="1">
      <c r="A7" s="268" t="s">
        <v>1127</v>
      </c>
      <c r="B7" s="270"/>
      <c r="C7" s="283">
        <f>A_Financiero</f>
        <v>0.1</v>
      </c>
    </row>
    <row r="8" spans="1:9" s="269" customFormat="1" ht="20.100000000000001" customHeight="1">
      <c r="A8" s="268" t="s">
        <v>1125</v>
      </c>
      <c r="B8" s="270"/>
      <c r="C8" s="285">
        <f>Fecha_Base</f>
        <v>43222</v>
      </c>
    </row>
    <row r="9" spans="1:9" s="269" customFormat="1" ht="20.100000000000001" customHeight="1">
      <c r="A9" s="268" t="s">
        <v>21</v>
      </c>
      <c r="B9" s="270"/>
      <c r="C9" s="286">
        <f>Plazo_Obra</f>
        <v>240</v>
      </c>
    </row>
    <row r="10" spans="1:9" s="269" customFormat="1" ht="20.100000000000001" customHeight="1">
      <c r="A10" s="268" t="s">
        <v>13</v>
      </c>
      <c r="B10" s="270"/>
      <c r="C10" s="268">
        <f>+Contratista</f>
        <v>0</v>
      </c>
    </row>
    <row r="11" spans="1:9" s="269" customFormat="1" ht="20.100000000000001" customHeight="1">
      <c r="A11" s="268" t="s">
        <v>51</v>
      </c>
      <c r="B11" s="270"/>
      <c r="C11" s="282" t="e">
        <f>MontoTotalObra</f>
        <v>#DIV/0!</v>
      </c>
    </row>
    <row r="12" spans="1:9" s="269" customFormat="1" ht="20.100000000000001" customHeight="1">
      <c r="A12" s="268" t="s">
        <v>1229</v>
      </c>
      <c r="B12" s="270"/>
      <c r="C12" s="282">
        <v>0</v>
      </c>
    </row>
    <row r="13" spans="1:9" s="269" customFormat="1" ht="20.100000000000001" customHeight="1">
      <c r="A13" s="268" t="s">
        <v>1268</v>
      </c>
      <c r="B13" s="270"/>
      <c r="C13" s="282">
        <v>0</v>
      </c>
    </row>
    <row r="14" spans="1:9" ht="20.100000000000001" customHeight="1"/>
    <row r="15" spans="1:9" ht="20.100000000000001" customHeight="1">
      <c r="A15" s="354" t="s">
        <v>50</v>
      </c>
      <c r="B15" s="355"/>
      <c r="C15" s="355"/>
      <c r="D15" s="355"/>
      <c r="E15" s="355"/>
      <c r="F15" s="355"/>
      <c r="G15" s="355"/>
      <c r="H15" s="356"/>
      <c r="I15" s="357"/>
    </row>
    <row r="16" spans="1:9" ht="20.100000000000001" customHeight="1">
      <c r="A16" s="255" t="s">
        <v>1256</v>
      </c>
      <c r="B16" s="255"/>
    </row>
    <row r="17" spans="1:20" ht="20.100000000000001" customHeight="1">
      <c r="A17" s="358" t="s">
        <v>1166</v>
      </c>
      <c r="B17" s="106"/>
      <c r="C17" s="359" t="str">
        <f>T_P1</f>
        <v>M 17</v>
      </c>
      <c r="D17" s="105"/>
      <c r="E17" s="105"/>
      <c r="F17" s="106"/>
      <c r="G17" s="106"/>
      <c r="H17" s="106"/>
      <c r="I17" s="360"/>
      <c r="J17" s="84"/>
      <c r="K17" s="108"/>
      <c r="L17" s="108"/>
      <c r="M17" s="108"/>
      <c r="N17" s="108"/>
    </row>
    <row r="18" spans="1:20" ht="20.100000000000001" customHeight="1">
      <c r="A18" s="361" t="s">
        <v>1158</v>
      </c>
      <c r="B18" s="362"/>
      <c r="C18" s="363">
        <v>22</v>
      </c>
      <c r="D18" s="364"/>
      <c r="E18" s="364"/>
      <c r="F18" s="362"/>
      <c r="G18" s="362"/>
      <c r="H18" s="365"/>
      <c r="I18" s="366"/>
    </row>
    <row r="19" spans="1:20" ht="20.100000000000001" customHeight="1">
      <c r="A19" s="597" t="s">
        <v>1128</v>
      </c>
      <c r="B19" s="593" t="s">
        <v>0</v>
      </c>
      <c r="C19" s="594"/>
      <c r="D19" s="597" t="s">
        <v>1</v>
      </c>
      <c r="E19" s="597" t="s">
        <v>2</v>
      </c>
      <c r="F19" s="563" t="s">
        <v>16</v>
      </c>
      <c r="G19" s="565"/>
      <c r="H19" s="566" t="s">
        <v>1145</v>
      </c>
      <c r="I19" s="566" t="s">
        <v>18</v>
      </c>
      <c r="K19" s="588" t="s">
        <v>1153</v>
      </c>
      <c r="L19" s="588"/>
      <c r="M19" s="588"/>
      <c r="N19" s="588"/>
    </row>
    <row r="20" spans="1:20" ht="20.100000000000001" customHeight="1">
      <c r="A20" s="598"/>
      <c r="B20" s="595"/>
      <c r="C20" s="596"/>
      <c r="D20" s="598"/>
      <c r="E20" s="598"/>
      <c r="F20" s="447" t="s">
        <v>3</v>
      </c>
      <c r="G20" s="447" t="s">
        <v>17</v>
      </c>
      <c r="H20" s="566"/>
      <c r="I20" s="566"/>
      <c r="K20" s="272" t="s">
        <v>1154</v>
      </c>
      <c r="L20" s="272" t="s">
        <v>1150</v>
      </c>
      <c r="M20" s="272" t="s">
        <v>1151</v>
      </c>
      <c r="N20" s="272" t="s">
        <v>1152</v>
      </c>
    </row>
    <row r="21" spans="1:20" ht="20.100000000000001" customHeight="1">
      <c r="A21" s="364"/>
      <c r="B21" s="362"/>
      <c r="C21" s="362"/>
      <c r="D21" s="364"/>
      <c r="E21" s="364"/>
      <c r="F21" s="445"/>
      <c r="G21" s="445"/>
      <c r="H21" s="462"/>
      <c r="I21" s="367"/>
      <c r="K21" s="108"/>
      <c r="L21" s="108"/>
      <c r="M21" s="108"/>
      <c r="N21" s="108"/>
    </row>
    <row r="22" spans="1:20" ht="20.100000000000001" customHeight="1">
      <c r="A22" s="264" t="s">
        <v>1159</v>
      </c>
      <c r="B22" s="330" t="s">
        <v>1182</v>
      </c>
      <c r="C22" s="368"/>
      <c r="D22" s="81"/>
      <c r="E22" s="81"/>
      <c r="F22" s="369"/>
      <c r="G22" s="369"/>
      <c r="H22" s="369"/>
      <c r="I22" s="370"/>
      <c r="K22" s="369" t="e">
        <f t="shared" ref="K22:K23" si="0">ROUND(G22*GG_Porcentaje,5)</f>
        <v>#DIV/0!</v>
      </c>
      <c r="L22" s="369" t="e">
        <f t="shared" ref="L22:L23" si="1">ROUND(G22*(1+GG_Porcentaje)*Beneficio,5)</f>
        <v>#DIV/0!</v>
      </c>
      <c r="M22" s="369" t="e">
        <f t="shared" ref="M22:M60" si="2">ROUND((G22+K22+L22)*IB,5)</f>
        <v>#DIV/0!</v>
      </c>
      <c r="N22" s="369" t="e">
        <f t="shared" ref="N22:N60" si="3">ROUND((G22+K22+L22)*IVA_VIV,5)</f>
        <v>#DIV/0!</v>
      </c>
      <c r="P22" s="371"/>
    </row>
    <row r="23" spans="1:20" ht="20.100000000000001" customHeight="1">
      <c r="A23" s="257">
        <f>'P1'!B13</f>
        <v>1</v>
      </c>
      <c r="B23" s="80" t="str">
        <f t="shared" ref="B23:B60" si="4">IFERROR(VLOOKUP(A23,Tabla_P1,2,FALSE),"")</f>
        <v>Preparación del terreno y replanteo</v>
      </c>
      <c r="C23" s="368"/>
      <c r="D23" s="81" t="str">
        <f t="shared" ref="D23:D60" si="5">IFERROR(VLOOKUP(A23,Tabla_P1,3,FALSE),"")</f>
        <v>gl</v>
      </c>
      <c r="E23" s="81">
        <f t="shared" ref="E23:E60" si="6">IFERROR(VLOOKUP(A23,Tabla_P1,4,FALSE),"")</f>
        <v>0</v>
      </c>
      <c r="F23" s="369">
        <f t="shared" ref="F23:F53" si="7">IFERROR(VLOOKUP(A23,Tabla_AP,7,FALSE),0)</f>
        <v>0</v>
      </c>
      <c r="G23" s="369">
        <f t="shared" ref="G23:G60" si="8">ROUND(E23*F23,2)</f>
        <v>0</v>
      </c>
      <c r="H23" s="369" t="e">
        <f t="shared" ref="H23:H60" si="9">+G23*C_P</f>
        <v>#DIV/0!</v>
      </c>
      <c r="I23" s="370" t="e">
        <f>+G23*C_P/CyP!$C$11*$C$18</f>
        <v>#DIV/0!</v>
      </c>
      <c r="K23" s="369" t="e">
        <f t="shared" si="0"/>
        <v>#DIV/0!</v>
      </c>
      <c r="L23" s="369" t="e">
        <f t="shared" si="1"/>
        <v>#DIV/0!</v>
      </c>
      <c r="M23" s="369" t="e">
        <f t="shared" si="2"/>
        <v>#DIV/0!</v>
      </c>
      <c r="N23" s="369" t="e">
        <f t="shared" si="3"/>
        <v>#DIV/0!</v>
      </c>
      <c r="O23" s="372"/>
      <c r="P23" s="371" t="str">
        <f t="shared" ref="P23:P60" si="10">IF(Q23&lt;=1,LEFT(A23,Q23),LEFT(A23,Q23-1))</f>
        <v>1</v>
      </c>
      <c r="Q23" s="271">
        <f t="shared" ref="Q23" si="11">IFERROR(FIND("-",A23),A23)</f>
        <v>1</v>
      </c>
      <c r="S23" s="373">
        <f t="shared" ref="S23:S60" si="12">G23-J23</f>
        <v>0</v>
      </c>
      <c r="T23" s="374"/>
    </row>
    <row r="24" spans="1:20" ht="20.100000000000001" customHeight="1">
      <c r="A24" s="257">
        <f>'P1'!B14</f>
        <v>2</v>
      </c>
      <c r="B24" s="80" t="str">
        <f t="shared" si="4"/>
        <v>Hormigón de limpieza (aislación contra salitre)</v>
      </c>
      <c r="C24" s="368"/>
      <c r="D24" s="81" t="str">
        <f t="shared" si="5"/>
        <v>m2</v>
      </c>
      <c r="E24" s="81">
        <f t="shared" si="6"/>
        <v>0</v>
      </c>
      <c r="F24" s="369">
        <f t="shared" si="7"/>
        <v>0</v>
      </c>
      <c r="G24" s="369">
        <f t="shared" si="8"/>
        <v>0</v>
      </c>
      <c r="H24" s="369" t="e">
        <f t="shared" si="9"/>
        <v>#DIV/0!</v>
      </c>
      <c r="I24" s="370" t="e">
        <f>+G24*C_P/CyP!$C$11*$C$18</f>
        <v>#DIV/0!</v>
      </c>
      <c r="K24" s="369" t="e">
        <f t="shared" ref="K24:K60" si="13">ROUND(G24*GG_Porcentaje,5)</f>
        <v>#DIV/0!</v>
      </c>
      <c r="L24" s="369" t="e">
        <f t="shared" ref="L24:L60" si="14">ROUND(G24*(1+GG_Porcentaje)*Beneficio,5)</f>
        <v>#DIV/0!</v>
      </c>
      <c r="M24" s="369" t="e">
        <f t="shared" si="2"/>
        <v>#DIV/0!</v>
      </c>
      <c r="N24" s="369" t="e">
        <f t="shared" si="3"/>
        <v>#DIV/0!</v>
      </c>
      <c r="O24" s="372"/>
      <c r="P24" s="371" t="str">
        <f t="shared" si="10"/>
        <v>2</v>
      </c>
      <c r="Q24" s="271">
        <f t="shared" ref="Q24:Q60" si="15">IFERROR(FIND("-",A24),A24)</f>
        <v>2</v>
      </c>
      <c r="S24" s="373">
        <f t="shared" si="12"/>
        <v>0</v>
      </c>
    </row>
    <row r="25" spans="1:20" ht="20.100000000000001" customHeight="1">
      <c r="A25" s="257">
        <f>'P1'!B15</f>
        <v>3</v>
      </c>
      <c r="B25" s="80" t="str">
        <f t="shared" si="4"/>
        <v>Platea de Fundación ( e=20 cm)</v>
      </c>
      <c r="C25" s="368"/>
      <c r="D25" s="81" t="str">
        <f t="shared" si="5"/>
        <v>m3</v>
      </c>
      <c r="E25" s="81">
        <f t="shared" si="6"/>
        <v>0</v>
      </c>
      <c r="F25" s="369">
        <f t="shared" si="7"/>
        <v>0</v>
      </c>
      <c r="G25" s="369">
        <f t="shared" si="8"/>
        <v>0</v>
      </c>
      <c r="H25" s="369" t="e">
        <f t="shared" si="9"/>
        <v>#DIV/0!</v>
      </c>
      <c r="I25" s="370" t="e">
        <f>+G25*C_P/CyP!$C$11*$C$18</f>
        <v>#DIV/0!</v>
      </c>
      <c r="K25" s="369" t="e">
        <f t="shared" si="13"/>
        <v>#DIV/0!</v>
      </c>
      <c r="L25" s="369" t="e">
        <f t="shared" si="14"/>
        <v>#DIV/0!</v>
      </c>
      <c r="M25" s="369" t="e">
        <f t="shared" si="2"/>
        <v>#DIV/0!</v>
      </c>
      <c r="N25" s="369" t="e">
        <f t="shared" si="3"/>
        <v>#DIV/0!</v>
      </c>
      <c r="O25" s="372"/>
      <c r="P25" s="371" t="str">
        <f t="shared" si="10"/>
        <v>3</v>
      </c>
      <c r="Q25" s="271">
        <f t="shared" si="15"/>
        <v>3</v>
      </c>
      <c r="S25" s="373">
        <f t="shared" si="12"/>
        <v>0</v>
      </c>
    </row>
    <row r="26" spans="1:20" ht="20.100000000000001" customHeight="1">
      <c r="A26" s="257">
        <f>'P1'!B16</f>
        <v>4</v>
      </c>
      <c r="B26" s="80" t="str">
        <f t="shared" si="4"/>
        <v>Columnas de encadenado, enmarcado y de carga</v>
      </c>
      <c r="C26" s="368"/>
      <c r="D26" s="81" t="str">
        <f t="shared" si="5"/>
        <v>m3</v>
      </c>
      <c r="E26" s="81">
        <f t="shared" si="6"/>
        <v>0</v>
      </c>
      <c r="F26" s="369">
        <f t="shared" si="7"/>
        <v>0</v>
      </c>
      <c r="G26" s="369">
        <f t="shared" si="8"/>
        <v>0</v>
      </c>
      <c r="H26" s="369" t="e">
        <f t="shared" si="9"/>
        <v>#DIV/0!</v>
      </c>
      <c r="I26" s="370" t="e">
        <f>+G26*C_P/CyP!$C$11*$C$18</f>
        <v>#DIV/0!</v>
      </c>
      <c r="K26" s="369" t="e">
        <f t="shared" si="13"/>
        <v>#DIV/0!</v>
      </c>
      <c r="L26" s="369" t="e">
        <f t="shared" si="14"/>
        <v>#DIV/0!</v>
      </c>
      <c r="M26" s="369" t="e">
        <f t="shared" si="2"/>
        <v>#DIV/0!</v>
      </c>
      <c r="N26" s="369" t="e">
        <f t="shared" si="3"/>
        <v>#DIV/0!</v>
      </c>
      <c r="O26" s="372"/>
      <c r="P26" s="371" t="str">
        <f t="shared" si="10"/>
        <v>4</v>
      </c>
      <c r="Q26" s="271">
        <f t="shared" si="15"/>
        <v>4</v>
      </c>
      <c r="S26" s="373">
        <f t="shared" si="12"/>
        <v>0</v>
      </c>
    </row>
    <row r="27" spans="1:20" ht="20.100000000000001" customHeight="1">
      <c r="A27" s="257">
        <f>'P1'!B17</f>
        <v>5</v>
      </c>
      <c r="B27" s="80" t="str">
        <f t="shared" si="4"/>
        <v>Vigas de encadenado superior,dintel y carga</v>
      </c>
      <c r="C27" s="368"/>
      <c r="D27" s="81" t="str">
        <f t="shared" si="5"/>
        <v>m3</v>
      </c>
      <c r="E27" s="81">
        <f t="shared" si="6"/>
        <v>0</v>
      </c>
      <c r="F27" s="369">
        <f t="shared" si="7"/>
        <v>0</v>
      </c>
      <c r="G27" s="369">
        <f t="shared" si="8"/>
        <v>0</v>
      </c>
      <c r="H27" s="369" t="e">
        <f t="shared" si="9"/>
        <v>#DIV/0!</v>
      </c>
      <c r="I27" s="370" t="e">
        <f>+G27*C_P/CyP!$C$11*$C$18</f>
        <v>#DIV/0!</v>
      </c>
      <c r="K27" s="369" t="e">
        <f t="shared" si="13"/>
        <v>#DIV/0!</v>
      </c>
      <c r="L27" s="369" t="e">
        <f t="shared" si="14"/>
        <v>#DIV/0!</v>
      </c>
      <c r="M27" s="369" t="e">
        <f t="shared" si="2"/>
        <v>#DIV/0!</v>
      </c>
      <c r="N27" s="369" t="e">
        <f t="shared" si="3"/>
        <v>#DIV/0!</v>
      </c>
      <c r="O27" s="372"/>
      <c r="P27" s="371" t="str">
        <f t="shared" si="10"/>
        <v>5</v>
      </c>
      <c r="Q27" s="271">
        <f t="shared" si="15"/>
        <v>5</v>
      </c>
      <c r="S27" s="373">
        <f t="shared" si="12"/>
        <v>0</v>
      </c>
    </row>
    <row r="28" spans="1:20" ht="20.100000000000001" customHeight="1">
      <c r="A28" s="257">
        <f>'P1'!B18</f>
        <v>6</v>
      </c>
      <c r="B28" s="80" t="str">
        <f t="shared" si="4"/>
        <v>Losas cerámicas</v>
      </c>
      <c r="C28" s="368"/>
      <c r="D28" s="81" t="str">
        <f t="shared" si="5"/>
        <v>m2</v>
      </c>
      <c r="E28" s="81">
        <f t="shared" si="6"/>
        <v>0</v>
      </c>
      <c r="F28" s="369">
        <f t="shared" si="7"/>
        <v>0</v>
      </c>
      <c r="G28" s="369">
        <f t="shared" si="8"/>
        <v>0</v>
      </c>
      <c r="H28" s="369" t="e">
        <f t="shared" si="9"/>
        <v>#DIV/0!</v>
      </c>
      <c r="I28" s="370" t="e">
        <f>+G28*C_P/CyP!$C$11*$C$18</f>
        <v>#DIV/0!</v>
      </c>
      <c r="K28" s="369" t="e">
        <f t="shared" si="13"/>
        <v>#DIV/0!</v>
      </c>
      <c r="L28" s="369" t="e">
        <f t="shared" si="14"/>
        <v>#DIV/0!</v>
      </c>
      <c r="M28" s="369" t="e">
        <f t="shared" si="2"/>
        <v>#DIV/0!</v>
      </c>
      <c r="N28" s="369" t="e">
        <f t="shared" si="3"/>
        <v>#DIV/0!</v>
      </c>
      <c r="O28" s="372"/>
      <c r="P28" s="371" t="str">
        <f t="shared" si="10"/>
        <v>6</v>
      </c>
      <c r="Q28" s="271">
        <f t="shared" si="15"/>
        <v>6</v>
      </c>
      <c r="S28" s="373">
        <f t="shared" si="12"/>
        <v>0</v>
      </c>
    </row>
    <row r="29" spans="1:20" ht="20.100000000000001" customHeight="1">
      <c r="A29" s="257">
        <f>'P1'!B19</f>
        <v>7</v>
      </c>
      <c r="B29" s="80" t="str">
        <f t="shared" si="4"/>
        <v>Losas de hormigón armado</v>
      </c>
      <c r="C29" s="368"/>
      <c r="D29" s="81" t="str">
        <f t="shared" si="5"/>
        <v>m3</v>
      </c>
      <c r="E29" s="81">
        <f t="shared" si="6"/>
        <v>0</v>
      </c>
      <c r="F29" s="369">
        <f t="shared" si="7"/>
        <v>0</v>
      </c>
      <c r="G29" s="369">
        <f t="shared" si="8"/>
        <v>0</v>
      </c>
      <c r="H29" s="369" t="e">
        <f t="shared" si="9"/>
        <v>#DIV/0!</v>
      </c>
      <c r="I29" s="370" t="e">
        <f>+G29*C_P/CyP!$C$11*$C$18</f>
        <v>#DIV/0!</v>
      </c>
      <c r="K29" s="369" t="e">
        <f t="shared" si="13"/>
        <v>#DIV/0!</v>
      </c>
      <c r="L29" s="369" t="e">
        <f t="shared" si="14"/>
        <v>#DIV/0!</v>
      </c>
      <c r="M29" s="369" t="e">
        <f t="shared" si="2"/>
        <v>#DIV/0!</v>
      </c>
      <c r="N29" s="369" t="e">
        <f t="shared" si="3"/>
        <v>#DIV/0!</v>
      </c>
      <c r="O29" s="372"/>
      <c r="P29" s="371" t="str">
        <f t="shared" si="10"/>
        <v>7</v>
      </c>
      <c r="Q29" s="271">
        <f t="shared" si="15"/>
        <v>7</v>
      </c>
      <c r="S29" s="373">
        <f t="shared" si="12"/>
        <v>0</v>
      </c>
    </row>
    <row r="30" spans="1:20" ht="20.100000000000001" customHeight="1">
      <c r="A30" s="257">
        <f>'P1'!B20</f>
        <v>8</v>
      </c>
      <c r="B30" s="80" t="str">
        <f t="shared" si="4"/>
        <v>Base de Tanque de Reserva</v>
      </c>
      <c r="C30" s="368"/>
      <c r="D30" s="81" t="str">
        <f t="shared" si="5"/>
        <v>gl</v>
      </c>
      <c r="E30" s="81">
        <f t="shared" si="6"/>
        <v>0</v>
      </c>
      <c r="F30" s="369">
        <f t="shared" si="7"/>
        <v>0</v>
      </c>
      <c r="G30" s="369">
        <f t="shared" si="8"/>
        <v>0</v>
      </c>
      <c r="H30" s="369" t="e">
        <f t="shared" si="9"/>
        <v>#DIV/0!</v>
      </c>
      <c r="I30" s="370" t="e">
        <f>+G30*C_P/CyP!$C$11*$C$18</f>
        <v>#DIV/0!</v>
      </c>
      <c r="K30" s="369" t="e">
        <f t="shared" si="13"/>
        <v>#DIV/0!</v>
      </c>
      <c r="L30" s="369" t="e">
        <f t="shared" si="14"/>
        <v>#DIV/0!</v>
      </c>
      <c r="M30" s="369" t="e">
        <f t="shared" si="2"/>
        <v>#DIV/0!</v>
      </c>
      <c r="N30" s="369" t="e">
        <f t="shared" si="3"/>
        <v>#DIV/0!</v>
      </c>
      <c r="O30" s="372"/>
      <c r="P30" s="371" t="str">
        <f t="shared" si="10"/>
        <v>8</v>
      </c>
      <c r="Q30" s="271">
        <f t="shared" si="15"/>
        <v>8</v>
      </c>
      <c r="S30" s="373">
        <f t="shared" si="12"/>
        <v>0</v>
      </c>
    </row>
    <row r="31" spans="1:20" ht="20.100000000000001" customHeight="1">
      <c r="A31" s="257">
        <f>'P1'!B21</f>
        <v>9</v>
      </c>
      <c r="B31" s="80" t="str">
        <f t="shared" si="4"/>
        <v>Carpeta Bajo Cerámico e=4cm</v>
      </c>
      <c r="C31" s="368"/>
      <c r="D31" s="81" t="str">
        <f t="shared" si="5"/>
        <v>m2</v>
      </c>
      <c r="E31" s="81">
        <f t="shared" si="6"/>
        <v>0</v>
      </c>
      <c r="F31" s="369">
        <f t="shared" si="7"/>
        <v>0</v>
      </c>
      <c r="G31" s="369">
        <f t="shared" si="8"/>
        <v>0</v>
      </c>
      <c r="H31" s="369" t="e">
        <f t="shared" si="9"/>
        <v>#DIV/0!</v>
      </c>
      <c r="I31" s="370" t="e">
        <f>+G31*C_P/CyP!$C$11*$C$18</f>
        <v>#DIV/0!</v>
      </c>
      <c r="K31" s="369" t="e">
        <f t="shared" si="13"/>
        <v>#DIV/0!</v>
      </c>
      <c r="L31" s="369" t="e">
        <f t="shared" si="14"/>
        <v>#DIV/0!</v>
      </c>
      <c r="M31" s="369" t="e">
        <f t="shared" si="2"/>
        <v>#DIV/0!</v>
      </c>
      <c r="N31" s="369" t="e">
        <f t="shared" si="3"/>
        <v>#DIV/0!</v>
      </c>
      <c r="O31" s="372"/>
      <c r="P31" s="371" t="str">
        <f t="shared" si="10"/>
        <v>9</v>
      </c>
      <c r="Q31" s="271">
        <f t="shared" si="15"/>
        <v>9</v>
      </c>
      <c r="S31" s="373">
        <f t="shared" si="12"/>
        <v>0</v>
      </c>
    </row>
    <row r="32" spans="1:20" ht="20.100000000000001" customHeight="1">
      <c r="A32" s="257">
        <f>'P1'!B22</f>
        <v>10</v>
      </c>
      <c r="B32" s="80" t="str">
        <f t="shared" si="4"/>
        <v>Aislaciones - Capa aisladora horizontal y vertical</v>
      </c>
      <c r="C32" s="368"/>
      <c r="D32" s="81" t="str">
        <f t="shared" si="5"/>
        <v>m2</v>
      </c>
      <c r="E32" s="81">
        <f t="shared" si="6"/>
        <v>0</v>
      </c>
      <c r="F32" s="369">
        <f t="shared" si="7"/>
        <v>0</v>
      </c>
      <c r="G32" s="369">
        <f t="shared" si="8"/>
        <v>0</v>
      </c>
      <c r="H32" s="369" t="e">
        <f t="shared" si="9"/>
        <v>#DIV/0!</v>
      </c>
      <c r="I32" s="370" t="e">
        <f>+G32*C_P/CyP!$C$11*$C$18</f>
        <v>#DIV/0!</v>
      </c>
      <c r="K32" s="369" t="e">
        <f t="shared" si="13"/>
        <v>#DIV/0!</v>
      </c>
      <c r="L32" s="369" t="e">
        <f t="shared" si="14"/>
        <v>#DIV/0!</v>
      </c>
      <c r="M32" s="369" t="e">
        <f t="shared" si="2"/>
        <v>#DIV/0!</v>
      </c>
      <c r="N32" s="369" t="e">
        <f t="shared" si="3"/>
        <v>#DIV/0!</v>
      </c>
      <c r="O32" s="372"/>
      <c r="P32" s="371" t="str">
        <f t="shared" si="10"/>
        <v>10</v>
      </c>
      <c r="Q32" s="271">
        <f t="shared" si="15"/>
        <v>10</v>
      </c>
      <c r="S32" s="373">
        <f t="shared" si="12"/>
        <v>0</v>
      </c>
    </row>
    <row r="33" spans="1:19" ht="20.100000000000001" customHeight="1">
      <c r="A33" s="257">
        <f>'P1'!B23</f>
        <v>11</v>
      </c>
      <c r="B33" s="80" t="str">
        <f t="shared" si="4"/>
        <v>Mampostería Ladrillón Cerámico Macizo (soga) Armada 2Ø6 c/50cm, c/gancho Ø6 c/20cm</v>
      </c>
      <c r="C33" s="368"/>
      <c r="D33" s="81" t="str">
        <f t="shared" si="5"/>
        <v>m2</v>
      </c>
      <c r="E33" s="81">
        <f t="shared" si="6"/>
        <v>0</v>
      </c>
      <c r="F33" s="369">
        <f>IFERROR(VLOOKUP(A33,Tabla_AP,7,FALSE),0)</f>
        <v>0</v>
      </c>
      <c r="G33" s="369">
        <f t="shared" si="8"/>
        <v>0</v>
      </c>
      <c r="H33" s="369" t="e">
        <f t="shared" si="9"/>
        <v>#DIV/0!</v>
      </c>
      <c r="I33" s="370" t="e">
        <f>+G33*C_P/CyP!$C$11*$C$18</f>
        <v>#DIV/0!</v>
      </c>
      <c r="K33" s="369" t="e">
        <f t="shared" si="13"/>
        <v>#DIV/0!</v>
      </c>
      <c r="L33" s="369" t="e">
        <f t="shared" si="14"/>
        <v>#DIV/0!</v>
      </c>
      <c r="M33" s="369" t="e">
        <f t="shared" si="2"/>
        <v>#DIV/0!</v>
      </c>
      <c r="N33" s="369" t="e">
        <f t="shared" si="3"/>
        <v>#DIV/0!</v>
      </c>
      <c r="O33" s="372"/>
      <c r="P33" s="371" t="str">
        <f t="shared" si="10"/>
        <v>11</v>
      </c>
      <c r="Q33" s="271">
        <f t="shared" si="15"/>
        <v>11</v>
      </c>
      <c r="S33" s="373">
        <f t="shared" si="12"/>
        <v>0</v>
      </c>
    </row>
    <row r="34" spans="1:19" ht="20.100000000000001" customHeight="1">
      <c r="A34" s="257">
        <f>'P1'!B24</f>
        <v>12</v>
      </c>
      <c r="B34" s="80" t="str">
        <f t="shared" si="4"/>
        <v>Mampostería Ladrillón Cerámico Macizo (panderete) Armada 2Ø6 c/40cm, c/gancho Ø6 c/20cm</v>
      </c>
      <c r="C34" s="368"/>
      <c r="D34" s="81" t="str">
        <f t="shared" si="5"/>
        <v>m2</v>
      </c>
      <c r="E34" s="81">
        <f t="shared" si="6"/>
        <v>0</v>
      </c>
      <c r="F34" s="369">
        <f t="shared" si="7"/>
        <v>0</v>
      </c>
      <c r="G34" s="369">
        <f t="shared" si="8"/>
        <v>0</v>
      </c>
      <c r="H34" s="369" t="e">
        <f t="shared" si="9"/>
        <v>#DIV/0!</v>
      </c>
      <c r="I34" s="370" t="e">
        <f>+G34*C_P/CyP!$C$11*$C$18</f>
        <v>#DIV/0!</v>
      </c>
      <c r="K34" s="369" t="e">
        <f t="shared" si="13"/>
        <v>#DIV/0!</v>
      </c>
      <c r="L34" s="369" t="e">
        <f t="shared" si="14"/>
        <v>#DIV/0!</v>
      </c>
      <c r="M34" s="369" t="e">
        <f t="shared" si="2"/>
        <v>#DIV/0!</v>
      </c>
      <c r="N34" s="369" t="e">
        <f t="shared" si="3"/>
        <v>#DIV/0!</v>
      </c>
      <c r="O34" s="372"/>
      <c r="P34" s="371" t="str">
        <f t="shared" si="10"/>
        <v>12</v>
      </c>
      <c r="Q34" s="271">
        <f t="shared" si="15"/>
        <v>12</v>
      </c>
      <c r="S34" s="373">
        <f t="shared" si="12"/>
        <v>0</v>
      </c>
    </row>
    <row r="35" spans="1:19" ht="20.100000000000001" customHeight="1">
      <c r="A35" s="257">
        <f>'P1'!B25</f>
        <v>13</v>
      </c>
      <c r="B35" s="80" t="str">
        <f t="shared" si="4"/>
        <v>Techo de Madera (rollizo Ø 16cm, machimbre 3/4", pintura asfaltica, polietileno de 200 micrones, barniz protector insecticida )</v>
      </c>
      <c r="C35" s="368"/>
      <c r="D35" s="81" t="str">
        <f t="shared" si="5"/>
        <v>m2</v>
      </c>
      <c r="E35" s="81">
        <f t="shared" si="6"/>
        <v>0</v>
      </c>
      <c r="F35" s="369">
        <f t="shared" si="7"/>
        <v>0</v>
      </c>
      <c r="G35" s="369">
        <f t="shared" si="8"/>
        <v>0</v>
      </c>
      <c r="H35" s="369" t="e">
        <f t="shared" si="9"/>
        <v>#DIV/0!</v>
      </c>
      <c r="I35" s="370" t="e">
        <f>+G35*C_P/CyP!$C$11*$C$18</f>
        <v>#DIV/0!</v>
      </c>
      <c r="K35" s="369" t="e">
        <f t="shared" si="13"/>
        <v>#DIV/0!</v>
      </c>
      <c r="L35" s="369" t="e">
        <f t="shared" si="14"/>
        <v>#DIV/0!</v>
      </c>
      <c r="M35" s="369" t="e">
        <f t="shared" si="2"/>
        <v>#DIV/0!</v>
      </c>
      <c r="N35" s="369" t="e">
        <f t="shared" si="3"/>
        <v>#DIV/0!</v>
      </c>
      <c r="O35" s="372"/>
      <c r="P35" s="371" t="str">
        <f t="shared" si="10"/>
        <v>13</v>
      </c>
      <c r="Q35" s="271">
        <f t="shared" si="15"/>
        <v>13</v>
      </c>
      <c r="S35" s="373">
        <f t="shared" si="12"/>
        <v>0</v>
      </c>
    </row>
    <row r="36" spans="1:19" ht="20.100000000000001" customHeight="1">
      <c r="A36" s="257">
        <f>'P1'!B26</f>
        <v>14</v>
      </c>
      <c r="B36" s="80" t="str">
        <f t="shared" si="4"/>
        <v>Cubierta de Techo Aislación Térmica e Hidráulica</v>
      </c>
      <c r="C36" s="368"/>
      <c r="D36" s="81" t="str">
        <f t="shared" si="5"/>
        <v>m2</v>
      </c>
      <c r="E36" s="81">
        <f t="shared" si="6"/>
        <v>0</v>
      </c>
      <c r="F36" s="369">
        <f t="shared" si="7"/>
        <v>0</v>
      </c>
      <c r="G36" s="369">
        <f t="shared" si="8"/>
        <v>0</v>
      </c>
      <c r="H36" s="369" t="e">
        <f t="shared" si="9"/>
        <v>#DIV/0!</v>
      </c>
      <c r="I36" s="370" t="e">
        <f>+G36*C_P/CyP!$C$11*$C$18</f>
        <v>#DIV/0!</v>
      </c>
      <c r="K36" s="369" t="e">
        <f t="shared" si="13"/>
        <v>#DIV/0!</v>
      </c>
      <c r="L36" s="369" t="e">
        <f t="shared" si="14"/>
        <v>#DIV/0!</v>
      </c>
      <c r="M36" s="369" t="e">
        <f t="shared" si="2"/>
        <v>#DIV/0!</v>
      </c>
      <c r="N36" s="369" t="e">
        <f t="shared" si="3"/>
        <v>#DIV/0!</v>
      </c>
      <c r="O36" s="372"/>
      <c r="P36" s="371" t="str">
        <f t="shared" si="10"/>
        <v>14</v>
      </c>
      <c r="Q36" s="271">
        <f t="shared" si="15"/>
        <v>14</v>
      </c>
      <c r="S36" s="373">
        <f t="shared" si="12"/>
        <v>0</v>
      </c>
    </row>
    <row r="37" spans="1:19" ht="20.100000000000001" customHeight="1">
      <c r="A37" s="257">
        <f>'P1'!B27</f>
        <v>15</v>
      </c>
      <c r="B37" s="80" t="str">
        <f t="shared" si="4"/>
        <v>Piso baldosa cerámica (incluido umbrales)</v>
      </c>
      <c r="C37" s="368"/>
      <c r="D37" s="81" t="str">
        <f t="shared" si="5"/>
        <v>m2</v>
      </c>
      <c r="E37" s="81">
        <f t="shared" si="6"/>
        <v>0</v>
      </c>
      <c r="F37" s="369">
        <f t="shared" si="7"/>
        <v>0</v>
      </c>
      <c r="G37" s="369">
        <f t="shared" si="8"/>
        <v>0</v>
      </c>
      <c r="H37" s="369" t="e">
        <f t="shared" si="9"/>
        <v>#DIV/0!</v>
      </c>
      <c r="I37" s="370" t="e">
        <f>+G37*C_P/CyP!$C$11*$C$18</f>
        <v>#DIV/0!</v>
      </c>
      <c r="K37" s="369" t="e">
        <f t="shared" si="13"/>
        <v>#DIV/0!</v>
      </c>
      <c r="L37" s="369" t="e">
        <f t="shared" si="14"/>
        <v>#DIV/0!</v>
      </c>
      <c r="M37" s="369" t="e">
        <f t="shared" si="2"/>
        <v>#DIV/0!</v>
      </c>
      <c r="N37" s="369" t="e">
        <f t="shared" si="3"/>
        <v>#DIV/0!</v>
      </c>
      <c r="O37" s="372"/>
      <c r="P37" s="371" t="str">
        <f t="shared" si="10"/>
        <v>15</v>
      </c>
      <c r="Q37" s="271">
        <f t="shared" si="15"/>
        <v>15</v>
      </c>
      <c r="S37" s="373">
        <f t="shared" si="12"/>
        <v>0</v>
      </c>
    </row>
    <row r="38" spans="1:19" ht="20.100000000000001" customHeight="1">
      <c r="A38" s="257">
        <f>'P1'!B28</f>
        <v>16</v>
      </c>
      <c r="B38" s="80" t="str">
        <f t="shared" si="4"/>
        <v>Zócalo cerámico</v>
      </c>
      <c r="C38" s="368"/>
      <c r="D38" s="81" t="str">
        <f t="shared" si="5"/>
        <v>ml</v>
      </c>
      <c r="E38" s="81">
        <f t="shared" si="6"/>
        <v>0</v>
      </c>
      <c r="F38" s="369">
        <f t="shared" si="7"/>
        <v>0</v>
      </c>
      <c r="G38" s="369">
        <f t="shared" si="8"/>
        <v>0</v>
      </c>
      <c r="H38" s="369" t="e">
        <f t="shared" si="9"/>
        <v>#DIV/0!</v>
      </c>
      <c r="I38" s="370" t="e">
        <f>+G38*C_P/CyP!$C$11*$C$18</f>
        <v>#DIV/0!</v>
      </c>
      <c r="K38" s="369" t="e">
        <f t="shared" si="13"/>
        <v>#DIV/0!</v>
      </c>
      <c r="L38" s="369" t="e">
        <f t="shared" si="14"/>
        <v>#DIV/0!</v>
      </c>
      <c r="M38" s="369" t="e">
        <f t="shared" si="2"/>
        <v>#DIV/0!</v>
      </c>
      <c r="N38" s="369" t="e">
        <f t="shared" si="3"/>
        <v>#DIV/0!</v>
      </c>
      <c r="O38" s="372"/>
      <c r="P38" s="371" t="str">
        <f t="shared" si="10"/>
        <v>16</v>
      </c>
      <c r="Q38" s="271">
        <f t="shared" si="15"/>
        <v>16</v>
      </c>
      <c r="S38" s="373">
        <f t="shared" si="12"/>
        <v>0</v>
      </c>
    </row>
    <row r="39" spans="1:19" ht="20.100000000000001" customHeight="1">
      <c r="A39" s="257">
        <f>'P1'!B29</f>
        <v>17</v>
      </c>
      <c r="B39" s="80" t="str">
        <f t="shared" si="4"/>
        <v>Carpinterías metálica, aluminio y madera</v>
      </c>
      <c r="C39" s="368"/>
      <c r="D39" s="81" t="str">
        <f t="shared" si="5"/>
        <v>gl</v>
      </c>
      <c r="E39" s="81">
        <f t="shared" si="6"/>
        <v>0</v>
      </c>
      <c r="F39" s="369">
        <f t="shared" si="7"/>
        <v>0</v>
      </c>
      <c r="G39" s="369">
        <f t="shared" si="8"/>
        <v>0</v>
      </c>
      <c r="H39" s="369" t="e">
        <f t="shared" si="9"/>
        <v>#DIV/0!</v>
      </c>
      <c r="I39" s="370" t="e">
        <f>+G39*C_P/CyP!$C$11*$C$18</f>
        <v>#DIV/0!</v>
      </c>
      <c r="K39" s="369" t="e">
        <f t="shared" si="13"/>
        <v>#DIV/0!</v>
      </c>
      <c r="L39" s="369" t="e">
        <f t="shared" si="14"/>
        <v>#DIV/0!</v>
      </c>
      <c r="M39" s="369" t="e">
        <f t="shared" si="2"/>
        <v>#DIV/0!</v>
      </c>
      <c r="N39" s="369" t="e">
        <f t="shared" si="3"/>
        <v>#DIV/0!</v>
      </c>
      <c r="O39" s="372"/>
      <c r="P39" s="371" t="str">
        <f t="shared" si="10"/>
        <v>17</v>
      </c>
      <c r="Q39" s="271">
        <f t="shared" si="15"/>
        <v>17</v>
      </c>
      <c r="S39" s="373">
        <f t="shared" si="12"/>
        <v>0</v>
      </c>
    </row>
    <row r="40" spans="1:19" ht="20.100000000000001" customHeight="1">
      <c r="A40" s="257">
        <f>'P1'!B30</f>
        <v>18</v>
      </c>
      <c r="B40" s="80" t="str">
        <f t="shared" si="4"/>
        <v>Jaharro b/ revestimiento cerámico</v>
      </c>
      <c r="C40" s="368"/>
      <c r="D40" s="81" t="str">
        <f t="shared" si="5"/>
        <v>m2</v>
      </c>
      <c r="E40" s="81">
        <f t="shared" si="6"/>
        <v>0</v>
      </c>
      <c r="F40" s="369">
        <f t="shared" si="7"/>
        <v>0</v>
      </c>
      <c r="G40" s="369">
        <f t="shared" si="8"/>
        <v>0</v>
      </c>
      <c r="H40" s="369" t="e">
        <f t="shared" si="9"/>
        <v>#DIV/0!</v>
      </c>
      <c r="I40" s="370" t="e">
        <f>+G40*C_P/CyP!$C$11*$C$18</f>
        <v>#DIV/0!</v>
      </c>
      <c r="K40" s="369" t="e">
        <f t="shared" si="13"/>
        <v>#DIV/0!</v>
      </c>
      <c r="L40" s="369" t="e">
        <f t="shared" si="14"/>
        <v>#DIV/0!</v>
      </c>
      <c r="M40" s="369" t="e">
        <f t="shared" si="2"/>
        <v>#DIV/0!</v>
      </c>
      <c r="N40" s="369" t="e">
        <f t="shared" si="3"/>
        <v>#DIV/0!</v>
      </c>
      <c r="O40" s="372"/>
      <c r="P40" s="371" t="str">
        <f t="shared" si="10"/>
        <v>18</v>
      </c>
      <c r="Q40" s="271">
        <f t="shared" si="15"/>
        <v>18</v>
      </c>
      <c r="S40" s="373">
        <f t="shared" si="12"/>
        <v>0</v>
      </c>
    </row>
    <row r="41" spans="1:19" ht="20.100000000000001" customHeight="1">
      <c r="A41" s="257">
        <f>'P1'!B31</f>
        <v>19</v>
      </c>
      <c r="B41" s="80" t="str">
        <f t="shared" si="4"/>
        <v>Jaharro y enlucido interior a la cal</v>
      </c>
      <c r="C41" s="368"/>
      <c r="D41" s="81" t="str">
        <f t="shared" si="5"/>
        <v>m2</v>
      </c>
      <c r="E41" s="81">
        <f t="shared" si="6"/>
        <v>0</v>
      </c>
      <c r="F41" s="369">
        <f t="shared" si="7"/>
        <v>0</v>
      </c>
      <c r="G41" s="369">
        <f t="shared" si="8"/>
        <v>0</v>
      </c>
      <c r="H41" s="369" t="e">
        <f t="shared" si="9"/>
        <v>#DIV/0!</v>
      </c>
      <c r="I41" s="370" t="e">
        <f>+G41*C_P/CyP!$C$11*$C$18</f>
        <v>#DIV/0!</v>
      </c>
      <c r="K41" s="369" t="e">
        <f t="shared" si="13"/>
        <v>#DIV/0!</v>
      </c>
      <c r="L41" s="369" t="e">
        <f t="shared" si="14"/>
        <v>#DIV/0!</v>
      </c>
      <c r="M41" s="369" t="e">
        <f t="shared" si="2"/>
        <v>#DIV/0!</v>
      </c>
      <c r="N41" s="369" t="e">
        <f t="shared" si="3"/>
        <v>#DIV/0!</v>
      </c>
      <c r="O41" s="372"/>
      <c r="P41" s="371" t="str">
        <f t="shared" si="10"/>
        <v>19</v>
      </c>
      <c r="Q41" s="271">
        <f t="shared" si="15"/>
        <v>19</v>
      </c>
      <c r="S41" s="373">
        <f t="shared" si="12"/>
        <v>0</v>
      </c>
    </row>
    <row r="42" spans="1:19" ht="20.100000000000001" customHeight="1">
      <c r="A42" s="257">
        <f>'P1'!B32</f>
        <v>20</v>
      </c>
      <c r="B42" s="80" t="str">
        <f t="shared" si="4"/>
        <v>Salpicado Plástico Incluido Jaharro</v>
      </c>
      <c r="C42" s="368"/>
      <c r="D42" s="81" t="str">
        <f t="shared" si="5"/>
        <v>m2</v>
      </c>
      <c r="E42" s="81">
        <f t="shared" si="6"/>
        <v>0</v>
      </c>
      <c r="F42" s="369">
        <f t="shared" si="7"/>
        <v>0</v>
      </c>
      <c r="G42" s="369">
        <f t="shared" si="8"/>
        <v>0</v>
      </c>
      <c r="H42" s="369" t="e">
        <f t="shared" si="9"/>
        <v>#DIV/0!</v>
      </c>
      <c r="I42" s="370" t="e">
        <f>+G42*C_P/CyP!$C$11*$C$18</f>
        <v>#DIV/0!</v>
      </c>
      <c r="K42" s="369" t="e">
        <f t="shared" si="13"/>
        <v>#DIV/0!</v>
      </c>
      <c r="L42" s="369" t="e">
        <f t="shared" si="14"/>
        <v>#DIV/0!</v>
      </c>
      <c r="M42" s="369" t="e">
        <f t="shared" si="2"/>
        <v>#DIV/0!</v>
      </c>
      <c r="N42" s="369" t="e">
        <f t="shared" si="3"/>
        <v>#DIV/0!</v>
      </c>
      <c r="O42" s="372"/>
      <c r="P42" s="371" t="str">
        <f t="shared" si="10"/>
        <v>20</v>
      </c>
      <c r="Q42" s="271">
        <f t="shared" si="15"/>
        <v>20</v>
      </c>
      <c r="S42" s="373">
        <f t="shared" si="12"/>
        <v>0</v>
      </c>
    </row>
    <row r="43" spans="1:19" ht="20.100000000000001" customHeight="1">
      <c r="A43" s="257">
        <f>'P1'!B33</f>
        <v>21</v>
      </c>
      <c r="B43" s="80" t="str">
        <f t="shared" si="4"/>
        <v>Cielorraso aplicado a la cal</v>
      </c>
      <c r="C43" s="368"/>
      <c r="D43" s="81" t="str">
        <f t="shared" si="5"/>
        <v>m2</v>
      </c>
      <c r="E43" s="81">
        <f t="shared" si="6"/>
        <v>0</v>
      </c>
      <c r="F43" s="369">
        <f t="shared" si="7"/>
        <v>0</v>
      </c>
      <c r="G43" s="369">
        <f t="shared" si="8"/>
        <v>0</v>
      </c>
      <c r="H43" s="369" t="e">
        <f t="shared" si="9"/>
        <v>#DIV/0!</v>
      </c>
      <c r="I43" s="370" t="e">
        <f>+G43*C_P/CyP!$C$11*$C$18</f>
        <v>#DIV/0!</v>
      </c>
      <c r="K43" s="369" t="e">
        <f t="shared" si="13"/>
        <v>#DIV/0!</v>
      </c>
      <c r="L43" s="369" t="e">
        <f t="shared" si="14"/>
        <v>#DIV/0!</v>
      </c>
      <c r="M43" s="369" t="e">
        <f t="shared" si="2"/>
        <v>#DIV/0!</v>
      </c>
      <c r="N43" s="369" t="e">
        <f t="shared" si="3"/>
        <v>#DIV/0!</v>
      </c>
      <c r="O43" s="372"/>
      <c r="P43" s="371" t="str">
        <f t="shared" si="10"/>
        <v>21</v>
      </c>
      <c r="Q43" s="271">
        <f t="shared" si="15"/>
        <v>21</v>
      </c>
      <c r="S43" s="373">
        <f t="shared" si="12"/>
        <v>0</v>
      </c>
    </row>
    <row r="44" spans="1:19" ht="20.100000000000001" customHeight="1">
      <c r="A44" s="257">
        <f>'P1'!B34</f>
        <v>22</v>
      </c>
      <c r="B44" s="80" t="str">
        <f t="shared" si="4"/>
        <v>Revestimiento cerámico</v>
      </c>
      <c r="C44" s="368"/>
      <c r="D44" s="81" t="str">
        <f t="shared" si="5"/>
        <v>m2</v>
      </c>
      <c r="E44" s="81">
        <f t="shared" si="6"/>
        <v>0</v>
      </c>
      <c r="F44" s="369">
        <f t="shared" si="7"/>
        <v>0</v>
      </c>
      <c r="G44" s="369">
        <f t="shared" si="8"/>
        <v>0</v>
      </c>
      <c r="H44" s="369" t="e">
        <f t="shared" si="9"/>
        <v>#DIV/0!</v>
      </c>
      <c r="I44" s="370" t="e">
        <f>+G44*C_P/CyP!$C$11*$C$18</f>
        <v>#DIV/0!</v>
      </c>
      <c r="K44" s="369" t="e">
        <f t="shared" si="13"/>
        <v>#DIV/0!</v>
      </c>
      <c r="L44" s="369" t="e">
        <f t="shared" si="14"/>
        <v>#DIV/0!</v>
      </c>
      <c r="M44" s="369" t="e">
        <f t="shared" si="2"/>
        <v>#DIV/0!</v>
      </c>
      <c r="N44" s="369" t="e">
        <f t="shared" si="3"/>
        <v>#DIV/0!</v>
      </c>
      <c r="O44" s="372"/>
      <c r="P44" s="371" t="str">
        <f t="shared" si="10"/>
        <v>22</v>
      </c>
      <c r="Q44" s="271">
        <f t="shared" si="15"/>
        <v>22</v>
      </c>
      <c r="S44" s="373">
        <f t="shared" si="12"/>
        <v>0</v>
      </c>
    </row>
    <row r="45" spans="1:19" ht="20.100000000000001" customHeight="1">
      <c r="A45" s="257">
        <f>'P1'!B35</f>
        <v>23</v>
      </c>
      <c r="B45" s="80" t="str">
        <f t="shared" si="4"/>
        <v>Mesadas, campana y ventilaciones (incluida mesada exterior)</v>
      </c>
      <c r="C45" s="368"/>
      <c r="D45" s="81" t="str">
        <f t="shared" si="5"/>
        <v>gl</v>
      </c>
      <c r="E45" s="81">
        <f t="shared" si="6"/>
        <v>0</v>
      </c>
      <c r="F45" s="369">
        <f t="shared" si="7"/>
        <v>0</v>
      </c>
      <c r="G45" s="369">
        <f t="shared" si="8"/>
        <v>0</v>
      </c>
      <c r="H45" s="369" t="e">
        <f t="shared" si="9"/>
        <v>#DIV/0!</v>
      </c>
      <c r="I45" s="370" t="e">
        <f>+G45*C_P/CyP!$C$11*$C$18</f>
        <v>#DIV/0!</v>
      </c>
      <c r="K45" s="369" t="e">
        <f t="shared" si="13"/>
        <v>#DIV/0!</v>
      </c>
      <c r="L45" s="369" t="e">
        <f t="shared" si="14"/>
        <v>#DIV/0!</v>
      </c>
      <c r="M45" s="369" t="e">
        <f t="shared" si="2"/>
        <v>#DIV/0!</v>
      </c>
      <c r="N45" s="369" t="e">
        <f t="shared" si="3"/>
        <v>#DIV/0!</v>
      </c>
      <c r="O45" s="372"/>
      <c r="P45" s="371" t="str">
        <f t="shared" si="10"/>
        <v>23</v>
      </c>
      <c r="Q45" s="271">
        <f t="shared" si="15"/>
        <v>23</v>
      </c>
      <c r="S45" s="373">
        <f t="shared" si="12"/>
        <v>0</v>
      </c>
    </row>
    <row r="46" spans="1:19" ht="20.100000000000001" customHeight="1">
      <c r="A46" s="257">
        <f>'P1'!B36</f>
        <v>24</v>
      </c>
      <c r="B46" s="80" t="str">
        <f t="shared" si="4"/>
        <v>Antepechos de hormigón</v>
      </c>
      <c r="C46" s="368"/>
      <c r="D46" s="81" t="str">
        <f t="shared" si="5"/>
        <v>ml</v>
      </c>
      <c r="E46" s="81">
        <f t="shared" si="6"/>
        <v>0</v>
      </c>
      <c r="F46" s="369">
        <f t="shared" si="7"/>
        <v>0</v>
      </c>
      <c r="G46" s="369">
        <f t="shared" si="8"/>
        <v>0</v>
      </c>
      <c r="H46" s="369" t="e">
        <f t="shared" si="9"/>
        <v>#DIV/0!</v>
      </c>
      <c r="I46" s="370" t="e">
        <f>+G46*C_P/CyP!$C$11*$C$18</f>
        <v>#DIV/0!</v>
      </c>
      <c r="K46" s="369" t="e">
        <f t="shared" si="13"/>
        <v>#DIV/0!</v>
      </c>
      <c r="L46" s="369" t="e">
        <f t="shared" si="14"/>
        <v>#DIV/0!</v>
      </c>
      <c r="M46" s="369" t="e">
        <f t="shared" si="2"/>
        <v>#DIV/0!</v>
      </c>
      <c r="N46" s="369" t="e">
        <f t="shared" si="3"/>
        <v>#DIV/0!</v>
      </c>
      <c r="O46" s="372"/>
      <c r="P46" s="371" t="str">
        <f t="shared" si="10"/>
        <v>24</v>
      </c>
      <c r="Q46" s="271">
        <f t="shared" si="15"/>
        <v>24</v>
      </c>
      <c r="S46" s="373">
        <f t="shared" si="12"/>
        <v>0</v>
      </c>
    </row>
    <row r="47" spans="1:19" ht="20.100000000000001" customHeight="1">
      <c r="A47" s="257">
        <f>'P1'!B37</f>
        <v>25</v>
      </c>
      <c r="B47" s="80" t="str">
        <f t="shared" si="4"/>
        <v>Esmalte sintético sobre carpintería metálica</v>
      </c>
      <c r="C47" s="368"/>
      <c r="D47" s="81" t="str">
        <f t="shared" si="5"/>
        <v>m2</v>
      </c>
      <c r="E47" s="81">
        <f t="shared" si="6"/>
        <v>0</v>
      </c>
      <c r="F47" s="369">
        <f t="shared" ref="F47" si="16">IFERROR(VLOOKUP(A47,Tabla_AP,7,FALSE),0)</f>
        <v>0</v>
      </c>
      <c r="G47" s="369">
        <f t="shared" ref="G47" si="17">ROUND(E47*F47,2)</f>
        <v>0</v>
      </c>
      <c r="H47" s="369" t="e">
        <f t="shared" si="9"/>
        <v>#DIV/0!</v>
      </c>
      <c r="I47" s="370" t="e">
        <f>+G47*C_P/CyP!$C$11*$C$18</f>
        <v>#DIV/0!</v>
      </c>
      <c r="K47" s="369" t="e">
        <f t="shared" si="13"/>
        <v>#DIV/0!</v>
      </c>
      <c r="L47" s="369" t="e">
        <f t="shared" si="14"/>
        <v>#DIV/0!</v>
      </c>
      <c r="M47" s="369" t="e">
        <f t="shared" si="2"/>
        <v>#DIV/0!</v>
      </c>
      <c r="N47" s="369" t="e">
        <f t="shared" si="3"/>
        <v>#DIV/0!</v>
      </c>
      <c r="O47" s="372"/>
      <c r="P47" s="371" t="str">
        <f t="shared" si="10"/>
        <v>25</v>
      </c>
      <c r="Q47" s="271">
        <f t="shared" si="15"/>
        <v>25</v>
      </c>
      <c r="S47" s="373">
        <f t="shared" si="12"/>
        <v>0</v>
      </c>
    </row>
    <row r="48" spans="1:19" ht="20.100000000000001" customHeight="1">
      <c r="A48" s="257">
        <f>'P1'!B38</f>
        <v>26</v>
      </c>
      <c r="B48" s="80" t="str">
        <f t="shared" si="4"/>
        <v>Esmalte sintético sobre carpintería madera</v>
      </c>
      <c r="C48" s="368"/>
      <c r="D48" s="81" t="str">
        <f t="shared" si="5"/>
        <v>m2</v>
      </c>
      <c r="E48" s="81">
        <f t="shared" si="6"/>
        <v>0</v>
      </c>
      <c r="F48" s="369">
        <f t="shared" si="7"/>
        <v>0</v>
      </c>
      <c r="G48" s="369">
        <f t="shared" si="8"/>
        <v>0</v>
      </c>
      <c r="H48" s="369" t="e">
        <f t="shared" si="9"/>
        <v>#DIV/0!</v>
      </c>
      <c r="I48" s="370" t="e">
        <f>+G48*C_P/CyP!$C$11*$C$18</f>
        <v>#DIV/0!</v>
      </c>
      <c r="K48" s="369" t="e">
        <f t="shared" si="13"/>
        <v>#DIV/0!</v>
      </c>
      <c r="L48" s="369" t="e">
        <f t="shared" si="14"/>
        <v>#DIV/0!</v>
      </c>
      <c r="M48" s="369" t="e">
        <f t="shared" si="2"/>
        <v>#DIV/0!</v>
      </c>
      <c r="N48" s="369" t="e">
        <f t="shared" si="3"/>
        <v>#DIV/0!</v>
      </c>
      <c r="O48" s="372"/>
      <c r="P48" s="371" t="str">
        <f t="shared" si="10"/>
        <v>26</v>
      </c>
      <c r="Q48" s="271">
        <f t="shared" si="15"/>
        <v>26</v>
      </c>
      <c r="S48" s="373">
        <f t="shared" si="12"/>
        <v>0</v>
      </c>
    </row>
    <row r="49" spans="1:19" ht="20.100000000000001" customHeight="1">
      <c r="A49" s="257">
        <f>'P1'!B39</f>
        <v>27</v>
      </c>
      <c r="B49" s="80" t="str">
        <f t="shared" si="4"/>
        <v>Látex muro interior</v>
      </c>
      <c r="C49" s="368"/>
      <c r="D49" s="81" t="str">
        <f t="shared" si="5"/>
        <v>m2</v>
      </c>
      <c r="E49" s="81">
        <f t="shared" si="6"/>
        <v>0</v>
      </c>
      <c r="F49" s="369">
        <f t="shared" si="7"/>
        <v>0</v>
      </c>
      <c r="G49" s="369">
        <f t="shared" si="8"/>
        <v>0</v>
      </c>
      <c r="H49" s="369" t="e">
        <f t="shared" si="9"/>
        <v>#DIV/0!</v>
      </c>
      <c r="I49" s="370" t="e">
        <f>+G49*C_P/CyP!$C$11*$C$18</f>
        <v>#DIV/0!</v>
      </c>
      <c r="K49" s="369" t="e">
        <f t="shared" si="13"/>
        <v>#DIV/0!</v>
      </c>
      <c r="L49" s="369" t="e">
        <f t="shared" si="14"/>
        <v>#DIV/0!</v>
      </c>
      <c r="M49" s="369" t="e">
        <f t="shared" si="2"/>
        <v>#DIV/0!</v>
      </c>
      <c r="N49" s="369" t="e">
        <f t="shared" si="3"/>
        <v>#DIV/0!</v>
      </c>
      <c r="O49" s="372"/>
      <c r="P49" s="371" t="str">
        <f t="shared" si="10"/>
        <v>27</v>
      </c>
      <c r="Q49" s="271">
        <f t="shared" si="15"/>
        <v>27</v>
      </c>
      <c r="S49" s="373">
        <f t="shared" si="12"/>
        <v>0</v>
      </c>
    </row>
    <row r="50" spans="1:19" ht="20.100000000000001" customHeight="1">
      <c r="A50" s="257">
        <f>'P1'!B40</f>
        <v>28</v>
      </c>
      <c r="B50" s="80" t="str">
        <f t="shared" si="4"/>
        <v>Pintura en cielorrasos</v>
      </c>
      <c r="C50" s="368"/>
      <c r="D50" s="81" t="str">
        <f t="shared" si="5"/>
        <v>m2</v>
      </c>
      <c r="E50" s="81">
        <f t="shared" si="6"/>
        <v>0</v>
      </c>
      <c r="F50" s="369">
        <f t="shared" si="7"/>
        <v>0</v>
      </c>
      <c r="G50" s="369">
        <f t="shared" si="8"/>
        <v>0</v>
      </c>
      <c r="H50" s="369" t="e">
        <f t="shared" si="9"/>
        <v>#DIV/0!</v>
      </c>
      <c r="I50" s="370" t="e">
        <f>+G50*C_P/CyP!$C$11*$C$18</f>
        <v>#DIV/0!</v>
      </c>
      <c r="K50" s="369" t="e">
        <f t="shared" si="13"/>
        <v>#DIV/0!</v>
      </c>
      <c r="L50" s="369" t="e">
        <f t="shared" si="14"/>
        <v>#DIV/0!</v>
      </c>
      <c r="M50" s="369" t="e">
        <f t="shared" si="2"/>
        <v>#DIV/0!</v>
      </c>
      <c r="N50" s="369" t="e">
        <f t="shared" si="3"/>
        <v>#DIV/0!</v>
      </c>
      <c r="O50" s="372"/>
      <c r="P50" s="371" t="str">
        <f t="shared" si="10"/>
        <v>28</v>
      </c>
      <c r="Q50" s="271">
        <f t="shared" si="15"/>
        <v>28</v>
      </c>
      <c r="S50" s="373">
        <f t="shared" si="12"/>
        <v>0</v>
      </c>
    </row>
    <row r="51" spans="1:19" ht="20.100000000000001" customHeight="1">
      <c r="A51" s="257">
        <f>'P1'!B41</f>
        <v>29</v>
      </c>
      <c r="B51" s="80" t="str">
        <f t="shared" si="4"/>
        <v>Provisión y colocación de cristal float 3mm</v>
      </c>
      <c r="C51" s="368"/>
      <c r="D51" s="81" t="str">
        <f t="shared" si="5"/>
        <v>m2</v>
      </c>
      <c r="E51" s="81">
        <f t="shared" si="6"/>
        <v>0</v>
      </c>
      <c r="F51" s="369">
        <f t="shared" si="7"/>
        <v>0</v>
      </c>
      <c r="G51" s="369">
        <f t="shared" si="8"/>
        <v>0</v>
      </c>
      <c r="H51" s="369" t="e">
        <f t="shared" si="9"/>
        <v>#DIV/0!</v>
      </c>
      <c r="I51" s="370" t="e">
        <f>+G51*C_P/CyP!$C$11*$C$18</f>
        <v>#DIV/0!</v>
      </c>
      <c r="K51" s="369" t="e">
        <f t="shared" si="13"/>
        <v>#DIV/0!</v>
      </c>
      <c r="L51" s="369" t="e">
        <f t="shared" si="14"/>
        <v>#DIV/0!</v>
      </c>
      <c r="M51" s="369" t="e">
        <f t="shared" si="2"/>
        <v>#DIV/0!</v>
      </c>
      <c r="N51" s="369" t="e">
        <f t="shared" si="3"/>
        <v>#DIV/0!</v>
      </c>
      <c r="O51" s="372"/>
      <c r="P51" s="371" t="str">
        <f t="shared" si="10"/>
        <v>29</v>
      </c>
      <c r="Q51" s="271">
        <f t="shared" si="15"/>
        <v>29</v>
      </c>
      <c r="S51" s="373">
        <f t="shared" si="12"/>
        <v>0</v>
      </c>
    </row>
    <row r="52" spans="1:19" ht="20.100000000000001" customHeight="1">
      <c r="A52" s="257">
        <f>'P1'!B42</f>
        <v>30</v>
      </c>
      <c r="B52" s="80" t="str">
        <f t="shared" si="4"/>
        <v>Provisión y colocación de cristal float 4mm</v>
      </c>
      <c r="C52" s="368"/>
      <c r="D52" s="81" t="str">
        <f t="shared" si="5"/>
        <v>m2</v>
      </c>
      <c r="E52" s="81">
        <f t="shared" si="6"/>
        <v>0</v>
      </c>
      <c r="F52" s="369">
        <f t="shared" si="7"/>
        <v>0</v>
      </c>
      <c r="G52" s="369">
        <f t="shared" si="8"/>
        <v>0</v>
      </c>
      <c r="H52" s="369" t="e">
        <f t="shared" si="9"/>
        <v>#DIV/0!</v>
      </c>
      <c r="I52" s="370" t="e">
        <f>+G52*C_P/CyP!$C$11*$C$18</f>
        <v>#DIV/0!</v>
      </c>
      <c r="K52" s="369" t="e">
        <f t="shared" si="13"/>
        <v>#DIV/0!</v>
      </c>
      <c r="L52" s="369" t="e">
        <f t="shared" si="14"/>
        <v>#DIV/0!</v>
      </c>
      <c r="M52" s="369" t="e">
        <f t="shared" si="2"/>
        <v>#DIV/0!</v>
      </c>
      <c r="N52" s="369" t="e">
        <f t="shared" si="3"/>
        <v>#DIV/0!</v>
      </c>
      <c r="O52" s="372"/>
      <c r="P52" s="371" t="str">
        <f t="shared" si="10"/>
        <v>30</v>
      </c>
      <c r="Q52" s="271">
        <f t="shared" si="15"/>
        <v>30</v>
      </c>
      <c r="S52" s="373">
        <f t="shared" si="12"/>
        <v>0</v>
      </c>
    </row>
    <row r="53" spans="1:19" ht="20.100000000000001" customHeight="1">
      <c r="A53" s="257">
        <f>'P1'!B43</f>
        <v>31</v>
      </c>
      <c r="B53" s="80" t="str">
        <f t="shared" si="4"/>
        <v xml:space="preserve">Pérgolas Frente y Fondo </v>
      </c>
      <c r="C53" s="368"/>
      <c r="D53" s="81" t="str">
        <f t="shared" si="5"/>
        <v>gl</v>
      </c>
      <c r="E53" s="81">
        <f t="shared" si="6"/>
        <v>0</v>
      </c>
      <c r="F53" s="369">
        <f t="shared" si="7"/>
        <v>0</v>
      </c>
      <c r="G53" s="369">
        <f t="shared" si="8"/>
        <v>0</v>
      </c>
      <c r="H53" s="369" t="e">
        <f t="shared" si="9"/>
        <v>#DIV/0!</v>
      </c>
      <c r="I53" s="370" t="e">
        <f>+G53*C_P/CyP!$C$11*$C$18</f>
        <v>#DIV/0!</v>
      </c>
      <c r="K53" s="369" t="e">
        <f t="shared" si="13"/>
        <v>#DIV/0!</v>
      </c>
      <c r="L53" s="369" t="e">
        <f t="shared" si="14"/>
        <v>#DIV/0!</v>
      </c>
      <c r="M53" s="369" t="e">
        <f t="shared" si="2"/>
        <v>#DIV/0!</v>
      </c>
      <c r="N53" s="369" t="e">
        <f t="shared" si="3"/>
        <v>#DIV/0!</v>
      </c>
      <c r="O53" s="372"/>
      <c r="P53" s="371" t="str">
        <f t="shared" si="10"/>
        <v>31</v>
      </c>
      <c r="Q53" s="271">
        <f t="shared" si="15"/>
        <v>31</v>
      </c>
      <c r="S53" s="373">
        <f t="shared" si="12"/>
        <v>0</v>
      </c>
    </row>
    <row r="54" spans="1:19" ht="20.100000000000001" customHeight="1">
      <c r="A54" s="257">
        <f>'P1'!B44</f>
        <v>32</v>
      </c>
      <c r="B54" s="80" t="str">
        <f t="shared" si="4"/>
        <v>Veredas, veredín perimetral y vereda de acceso (con protección contra salitre)</v>
      </c>
      <c r="C54" s="368"/>
      <c r="D54" s="81" t="str">
        <f t="shared" si="5"/>
        <v>m2</v>
      </c>
      <c r="E54" s="81">
        <f t="shared" si="6"/>
        <v>0</v>
      </c>
      <c r="F54" s="369">
        <f t="shared" ref="F54:F60" si="18">IFERROR(VLOOKUP(A54,Tabla_AP,7,FALSE),0)</f>
        <v>0</v>
      </c>
      <c r="G54" s="369">
        <f t="shared" si="8"/>
        <v>0</v>
      </c>
      <c r="H54" s="369" t="e">
        <f t="shared" si="9"/>
        <v>#DIV/0!</v>
      </c>
      <c r="I54" s="370" t="e">
        <f>+G54*C_P/CyP!$C$11*$C$18</f>
        <v>#DIV/0!</v>
      </c>
      <c r="K54" s="369" t="e">
        <f t="shared" si="13"/>
        <v>#DIV/0!</v>
      </c>
      <c r="L54" s="369" t="e">
        <f t="shared" si="14"/>
        <v>#DIV/0!</v>
      </c>
      <c r="M54" s="369" t="e">
        <f t="shared" si="2"/>
        <v>#DIV/0!</v>
      </c>
      <c r="N54" s="369" t="e">
        <f t="shared" si="3"/>
        <v>#DIV/0!</v>
      </c>
      <c r="O54" s="372"/>
      <c r="P54" s="371" t="str">
        <f t="shared" si="10"/>
        <v>32</v>
      </c>
      <c r="Q54" s="271">
        <f t="shared" si="15"/>
        <v>32</v>
      </c>
      <c r="S54" s="373">
        <f t="shared" si="12"/>
        <v>0</v>
      </c>
    </row>
    <row r="55" spans="1:19" ht="20.100000000000001" customHeight="1">
      <c r="A55" s="257">
        <f>'P1'!B45</f>
        <v>33</v>
      </c>
      <c r="B55" s="80" t="str">
        <f t="shared" si="4"/>
        <v>Contrapiso armado (con protección contra el salitr)</v>
      </c>
      <c r="C55" s="368"/>
      <c r="D55" s="81" t="str">
        <f t="shared" si="5"/>
        <v>m2</v>
      </c>
      <c r="E55" s="81">
        <f t="shared" si="6"/>
        <v>0</v>
      </c>
      <c r="F55" s="369">
        <f t="shared" si="18"/>
        <v>0</v>
      </c>
      <c r="G55" s="369">
        <f t="shared" si="8"/>
        <v>0</v>
      </c>
      <c r="H55" s="369" t="e">
        <f t="shared" si="9"/>
        <v>#DIV/0!</v>
      </c>
      <c r="I55" s="370" t="e">
        <f>+G55*C_P/CyP!$C$11*$C$18</f>
        <v>#DIV/0!</v>
      </c>
      <c r="K55" s="369" t="e">
        <f t="shared" si="13"/>
        <v>#DIV/0!</v>
      </c>
      <c r="L55" s="369" t="e">
        <f t="shared" si="14"/>
        <v>#DIV/0!</v>
      </c>
      <c r="M55" s="369" t="e">
        <f t="shared" si="2"/>
        <v>#DIV/0!</v>
      </c>
      <c r="N55" s="369" t="e">
        <f t="shared" si="3"/>
        <v>#DIV/0!</v>
      </c>
      <c r="O55" s="372"/>
      <c r="P55" s="371" t="str">
        <f t="shared" si="10"/>
        <v>33</v>
      </c>
      <c r="Q55" s="271">
        <f t="shared" si="15"/>
        <v>33</v>
      </c>
      <c r="S55" s="373">
        <f t="shared" si="12"/>
        <v>0</v>
      </c>
    </row>
    <row r="56" spans="1:19" ht="20.100000000000001" customHeight="1">
      <c r="A56" s="257">
        <f>'P1'!B46</f>
        <v>34</v>
      </c>
      <c r="B56" s="80" t="str">
        <f t="shared" si="4"/>
        <v>Instalación sanitaria (incl. clocas, distrib. AF-AC, artefactos y griferia)</v>
      </c>
      <c r="C56" s="368"/>
      <c r="D56" s="81" t="str">
        <f t="shared" si="5"/>
        <v>gl</v>
      </c>
      <c r="E56" s="81">
        <f t="shared" si="6"/>
        <v>0</v>
      </c>
      <c r="F56" s="369">
        <f t="shared" si="18"/>
        <v>0</v>
      </c>
      <c r="G56" s="369">
        <f t="shared" si="8"/>
        <v>0</v>
      </c>
      <c r="H56" s="369" t="e">
        <f t="shared" si="9"/>
        <v>#DIV/0!</v>
      </c>
      <c r="I56" s="370" t="e">
        <f>+G56*C_P/CyP!$C$11*$C$18</f>
        <v>#DIV/0!</v>
      </c>
      <c r="K56" s="369" t="e">
        <f t="shared" si="13"/>
        <v>#DIV/0!</v>
      </c>
      <c r="L56" s="369" t="e">
        <f t="shared" si="14"/>
        <v>#DIV/0!</v>
      </c>
      <c r="M56" s="369" t="e">
        <f t="shared" si="2"/>
        <v>#DIV/0!</v>
      </c>
      <c r="N56" s="369" t="e">
        <f t="shared" si="3"/>
        <v>#DIV/0!</v>
      </c>
      <c r="O56" s="372"/>
      <c r="P56" s="371" t="str">
        <f t="shared" si="10"/>
        <v>34</v>
      </c>
      <c r="Q56" s="271">
        <f t="shared" si="15"/>
        <v>34</v>
      </c>
      <c r="S56" s="373">
        <f t="shared" si="12"/>
        <v>0</v>
      </c>
    </row>
    <row r="57" spans="1:19" ht="20.100000000000001" customHeight="1">
      <c r="A57" s="257">
        <f>'P1'!B47</f>
        <v>35</v>
      </c>
      <c r="B57" s="80" t="str">
        <f t="shared" ref="B57" si="19">IFERROR(VLOOKUP(A57,Tabla_P1,2,FALSE),"")</f>
        <v>Calefón Solar - Termosifónico - Captador por tubo de vacío</v>
      </c>
      <c r="C57" s="368"/>
      <c r="D57" s="81" t="str">
        <f t="shared" ref="D57" si="20">IFERROR(VLOOKUP(A57,Tabla_P1,3,FALSE),"")</f>
        <v>u</v>
      </c>
      <c r="E57" s="81">
        <f t="shared" si="6"/>
        <v>0</v>
      </c>
      <c r="F57" s="369">
        <f t="shared" ref="F57" si="21">IFERROR(VLOOKUP(A57,Tabla_AP,7,FALSE),0)</f>
        <v>0</v>
      </c>
      <c r="G57" s="369">
        <f t="shared" ref="G57" si="22">ROUND(E57*F57,2)</f>
        <v>0</v>
      </c>
      <c r="H57" s="369" t="e">
        <f t="shared" si="9"/>
        <v>#DIV/0!</v>
      </c>
      <c r="I57" s="370" t="e">
        <f>+G57*C_P/CyP!$C$11*$C$18</f>
        <v>#DIV/0!</v>
      </c>
      <c r="K57" s="369" t="e">
        <f t="shared" ref="K57" si="23">ROUND(G57*GG_Porcentaje,5)</f>
        <v>#DIV/0!</v>
      </c>
      <c r="L57" s="369" t="e">
        <f t="shared" ref="L57" si="24">ROUND(G57*(1+GG_Porcentaje)*Beneficio,5)</f>
        <v>#DIV/0!</v>
      </c>
      <c r="M57" s="369" t="e">
        <f t="shared" si="2"/>
        <v>#DIV/0!</v>
      </c>
      <c r="N57" s="369" t="e">
        <f t="shared" si="3"/>
        <v>#DIV/0!</v>
      </c>
      <c r="O57" s="372"/>
      <c r="P57" s="371" t="str">
        <f t="shared" si="10"/>
        <v>35</v>
      </c>
      <c r="Q57" s="271">
        <f t="shared" ref="Q57" si="25">IFERROR(FIND("-",A57),A57)</f>
        <v>35</v>
      </c>
      <c r="S57" s="373">
        <f t="shared" si="12"/>
        <v>0</v>
      </c>
    </row>
    <row r="58" spans="1:19" ht="20.100000000000001" customHeight="1">
      <c r="A58" s="257">
        <f>'P1'!B48</f>
        <v>36</v>
      </c>
      <c r="B58" s="80" t="str">
        <f t="shared" si="4"/>
        <v>Instalación de gas (Incl. Cocina 4 hornallas c/horno)</v>
      </c>
      <c r="C58" s="368"/>
      <c r="D58" s="81" t="str">
        <f t="shared" si="5"/>
        <v>gl</v>
      </c>
      <c r="E58" s="81">
        <f t="shared" si="6"/>
        <v>0</v>
      </c>
      <c r="F58" s="369">
        <f t="shared" si="18"/>
        <v>0</v>
      </c>
      <c r="G58" s="369">
        <f t="shared" si="8"/>
        <v>0</v>
      </c>
      <c r="H58" s="369" t="e">
        <f t="shared" si="9"/>
        <v>#DIV/0!</v>
      </c>
      <c r="I58" s="370" t="e">
        <f>+G58*C_P/CyP!$C$11*$C$18</f>
        <v>#DIV/0!</v>
      </c>
      <c r="K58" s="369" t="e">
        <f t="shared" si="13"/>
        <v>#DIV/0!</v>
      </c>
      <c r="L58" s="369" t="e">
        <f t="shared" si="14"/>
        <v>#DIV/0!</v>
      </c>
      <c r="M58" s="369" t="e">
        <f t="shared" si="2"/>
        <v>#DIV/0!</v>
      </c>
      <c r="N58" s="369" t="e">
        <f t="shared" si="3"/>
        <v>#DIV/0!</v>
      </c>
      <c r="O58" s="372"/>
      <c r="P58" s="371" t="str">
        <f t="shared" si="10"/>
        <v>36</v>
      </c>
      <c r="Q58" s="271">
        <f t="shared" si="15"/>
        <v>36</v>
      </c>
      <c r="S58" s="375">
        <f t="shared" si="12"/>
        <v>0</v>
      </c>
    </row>
    <row r="59" spans="1:19" ht="20.100000000000001" customHeight="1">
      <c r="A59" s="257">
        <f>'P1'!B49</f>
        <v>37</v>
      </c>
      <c r="B59" s="80" t="str">
        <f t="shared" si="4"/>
        <v>Instalación eléctrica (incl.pilastra,proc.cañerias p/3AA,y preveer espacios en tablero gral. p/llaves termomagneticas corresp. Portalamparas 3 cuerpos)</v>
      </c>
      <c r="C59" s="368"/>
      <c r="D59" s="81" t="str">
        <f t="shared" si="5"/>
        <v>gl</v>
      </c>
      <c r="E59" s="81">
        <f t="shared" si="6"/>
        <v>0</v>
      </c>
      <c r="F59" s="369">
        <f t="shared" si="18"/>
        <v>0</v>
      </c>
      <c r="G59" s="369">
        <f t="shared" si="8"/>
        <v>0</v>
      </c>
      <c r="H59" s="369" t="e">
        <f t="shared" si="9"/>
        <v>#DIV/0!</v>
      </c>
      <c r="I59" s="370" t="e">
        <f>+G59*C_P/CyP!$C$11*$C$18</f>
        <v>#DIV/0!</v>
      </c>
      <c r="K59" s="369" t="e">
        <f t="shared" si="13"/>
        <v>#DIV/0!</v>
      </c>
      <c r="L59" s="369" t="e">
        <f t="shared" si="14"/>
        <v>#DIV/0!</v>
      </c>
      <c r="M59" s="369" t="e">
        <f t="shared" si="2"/>
        <v>#DIV/0!</v>
      </c>
      <c r="N59" s="369" t="e">
        <f t="shared" si="3"/>
        <v>#DIV/0!</v>
      </c>
      <c r="O59" s="372"/>
      <c r="P59" s="371" t="str">
        <f t="shared" si="10"/>
        <v>37</v>
      </c>
      <c r="Q59" s="271">
        <f t="shared" si="15"/>
        <v>37</v>
      </c>
      <c r="S59" s="373">
        <f t="shared" si="12"/>
        <v>0</v>
      </c>
    </row>
    <row r="60" spans="1:19" ht="20.100000000000001" customHeight="1">
      <c r="A60" s="257">
        <f>'P1'!B50</f>
        <v>38</v>
      </c>
      <c r="B60" s="80" t="str">
        <f t="shared" si="4"/>
        <v>Terminación y limpieza de obra</v>
      </c>
      <c r="C60" s="368"/>
      <c r="D60" s="81" t="str">
        <f t="shared" si="5"/>
        <v>gl</v>
      </c>
      <c r="E60" s="81">
        <f t="shared" si="6"/>
        <v>0</v>
      </c>
      <c r="F60" s="369">
        <f t="shared" si="18"/>
        <v>0</v>
      </c>
      <c r="G60" s="369">
        <f t="shared" si="8"/>
        <v>0</v>
      </c>
      <c r="H60" s="369" t="e">
        <f t="shared" si="9"/>
        <v>#DIV/0!</v>
      </c>
      <c r="I60" s="370" t="e">
        <f>+G60*C_P/CyP!$C$11*$C$18</f>
        <v>#DIV/0!</v>
      </c>
      <c r="K60" s="369" t="e">
        <f t="shared" si="13"/>
        <v>#DIV/0!</v>
      </c>
      <c r="L60" s="369" t="e">
        <f t="shared" si="14"/>
        <v>#DIV/0!</v>
      </c>
      <c r="M60" s="369" t="e">
        <f t="shared" si="2"/>
        <v>#DIV/0!</v>
      </c>
      <c r="N60" s="369" t="e">
        <f t="shared" si="3"/>
        <v>#DIV/0!</v>
      </c>
      <c r="O60" s="372"/>
      <c r="P60" s="371" t="str">
        <f t="shared" si="10"/>
        <v>38</v>
      </c>
      <c r="Q60" s="271">
        <f t="shared" si="15"/>
        <v>38</v>
      </c>
      <c r="S60" s="373">
        <f t="shared" si="12"/>
        <v>0</v>
      </c>
    </row>
    <row r="61" spans="1:19" ht="20.100000000000001" customHeight="1">
      <c r="A61" s="376"/>
      <c r="B61" s="377"/>
      <c r="C61" s="378"/>
      <c r="D61" s="379"/>
      <c r="E61" s="380"/>
      <c r="F61" s="381"/>
      <c r="G61" s="382">
        <f>SUM(G22:G60)</f>
        <v>0</v>
      </c>
      <c r="I61" s="383"/>
    </row>
    <row r="62" spans="1:19" ht="20.100000000000001" customHeight="1">
      <c r="A62" s="384" t="s">
        <v>4</v>
      </c>
      <c r="B62" s="385" t="str">
        <f>"TOTAL COSTO "</f>
        <v xml:space="preserve">TOTAL COSTO </v>
      </c>
      <c r="C62" s="445"/>
      <c r="D62" s="445"/>
      <c r="E62" s="445"/>
      <c r="F62" s="446"/>
      <c r="G62" s="386">
        <f>SUM(G23:G60)</f>
        <v>0</v>
      </c>
      <c r="H62" s="386" t="e">
        <f>SUM(H22:H61)</f>
        <v>#DIV/0!</v>
      </c>
      <c r="I62" s="387" t="e">
        <f>SUBTOTAL(9,I22:I61)</f>
        <v>#DIV/0!</v>
      </c>
      <c r="K62" s="369" t="e">
        <f>ROUND(SUM(K22:K61),2)</f>
        <v>#DIV/0!</v>
      </c>
      <c r="L62" s="369" t="e">
        <f>ROUND(SUM(L22:L61),2)</f>
        <v>#DIV/0!</v>
      </c>
      <c r="M62" s="369" t="e">
        <f>ROUND(SUM(M22:M61),2)</f>
        <v>#DIV/0!</v>
      </c>
      <c r="N62" s="369" t="e">
        <f>ROUND(SUM(N22:N61),2)</f>
        <v>#DIV/0!</v>
      </c>
    </row>
    <row r="63" spans="1:19" ht="20.100000000000001" customHeight="1" thickBot="1">
      <c r="G63" s="388"/>
    </row>
    <row r="64" spans="1:19" ht="20.100000000000001" customHeight="1" thickTop="1">
      <c r="A64" s="389" t="s">
        <v>1129</v>
      </c>
      <c r="B64" s="390" t="s">
        <v>15</v>
      </c>
      <c r="C64" s="391"/>
      <c r="D64" s="392"/>
      <c r="E64" s="495"/>
      <c r="F64" s="393"/>
      <c r="G64" s="394">
        <f>G62</f>
        <v>0</v>
      </c>
      <c r="I64" s="395"/>
      <c r="K64" s="373"/>
    </row>
    <row r="65" spans="1:19" ht="20.100000000000001" customHeight="1">
      <c r="A65" s="396" t="s">
        <v>1130</v>
      </c>
      <c r="B65" s="397" t="e">
        <f>CONCATENATE("GASTOS GENERALES  ",ROUND(E65*100,3)," % de ( 1 )")</f>
        <v>#DIV/0!</v>
      </c>
      <c r="C65" s="397"/>
      <c r="D65" s="82"/>
      <c r="E65" s="398" t="e">
        <f>+GG_Porcentaje</f>
        <v>#DIV/0!</v>
      </c>
      <c r="F65" s="83"/>
      <c r="G65" s="399" t="e">
        <f>ROUND(+G64*E65,2)</f>
        <v>#DIV/0!</v>
      </c>
      <c r="I65" s="82"/>
      <c r="J65" s="400"/>
      <c r="K65" s="373"/>
    </row>
    <row r="66" spans="1:19" ht="20.100000000000001" customHeight="1">
      <c r="A66" s="396" t="s">
        <v>1131</v>
      </c>
      <c r="B66" s="397" t="str">
        <f>CONCATENATE("BENEFICIOS  ",ROUND(E66*100,2)," % de ( 1 + 2 )")</f>
        <v>BENEFICIOS  0 % de ( 1 + 2 )</v>
      </c>
      <c r="C66" s="397"/>
      <c r="D66" s="82"/>
      <c r="E66" s="398">
        <f>Beneficio</f>
        <v>0</v>
      </c>
      <c r="F66" s="83"/>
      <c r="G66" s="399" t="e">
        <f>ROUND(+(G64+G65)*E66,2)</f>
        <v>#DIV/0!</v>
      </c>
      <c r="I66" s="82"/>
      <c r="J66" s="400"/>
      <c r="K66" s="373"/>
    </row>
    <row r="67" spans="1:19" ht="20.100000000000001" customHeight="1">
      <c r="A67" s="396" t="s">
        <v>1132</v>
      </c>
      <c r="B67" s="401" t="s">
        <v>14</v>
      </c>
      <c r="C67" s="402"/>
      <c r="D67" s="82"/>
      <c r="E67" s="266"/>
      <c r="F67" s="83"/>
      <c r="G67" s="399" t="e">
        <f>+G64+G65+G66</f>
        <v>#DIV/0!</v>
      </c>
      <c r="I67" s="82"/>
      <c r="J67" s="400"/>
    </row>
    <row r="68" spans="1:19" ht="20.100000000000001" customHeight="1">
      <c r="A68" s="396" t="s">
        <v>1133</v>
      </c>
      <c r="B68" s="397" t="str">
        <f>CONCATENATE("INGRESOS BRUTOS Y LOTE HOGAR  ",ROUND(E68*100,2)," % de ( 4 )")</f>
        <v>INGRESOS BRUTOS Y LOTE HOGAR  2,4 % de ( 4 )</v>
      </c>
      <c r="C68" s="397"/>
      <c r="D68" s="82"/>
      <c r="E68" s="398">
        <f>IB</f>
        <v>2.4E-2</v>
      </c>
      <c r="F68" s="83"/>
      <c r="G68" s="399" t="e">
        <f>ROUND(+G67*E68,2)</f>
        <v>#DIV/0!</v>
      </c>
      <c r="I68" s="82"/>
      <c r="J68" s="400"/>
    </row>
    <row r="69" spans="1:19" ht="20.100000000000001" customHeight="1" thickBot="1">
      <c r="A69" s="403" t="s">
        <v>1134</v>
      </c>
      <c r="B69" s="404" t="str">
        <f>CONCATENATE("IMPUESTO AL VALOR AGREGADO ",E69*100," % de ( 4 )")</f>
        <v>IMPUESTO AL VALOR AGREGADO 10,5 % de ( 4 )</v>
      </c>
      <c r="C69" s="404"/>
      <c r="D69" s="405"/>
      <c r="E69" s="406">
        <f>IVA_VIV</f>
        <v>0.105</v>
      </c>
      <c r="F69" s="407"/>
      <c r="G69" s="408" t="e">
        <f>ROUND(+G67*E69,2)</f>
        <v>#DIV/0!</v>
      </c>
      <c r="I69" s="82"/>
      <c r="J69" s="400"/>
    </row>
    <row r="70" spans="1:19" ht="20.100000000000001" customHeight="1" thickTop="1">
      <c r="A70" s="409"/>
      <c r="B70" s="397"/>
      <c r="C70" s="397"/>
      <c r="D70" s="82"/>
      <c r="E70" s="398"/>
      <c r="F70" s="83"/>
      <c r="G70" s="410"/>
      <c r="I70" s="82"/>
    </row>
    <row r="71" spans="1:19" ht="20.100000000000001" customHeight="1">
      <c r="A71" s="411"/>
      <c r="B71" s="255" t="str">
        <f>A17&amp;" - "&amp;C17&amp;" - TOTAL ( 4 + 5 + 6 )"</f>
        <v>PROTOTIPO 1 - M 17 - TOTAL ( 4 + 5 + 6 )</v>
      </c>
      <c r="C71" s="255"/>
      <c r="D71" s="82"/>
      <c r="E71" s="266"/>
      <c r="F71" s="83"/>
      <c r="G71" s="410" t="e">
        <f>+G67+G68+G69</f>
        <v>#DIV/0!</v>
      </c>
      <c r="H71" s="266"/>
      <c r="I71" s="412"/>
    </row>
    <row r="72" spans="1:19" ht="20.100000000000001" customHeight="1">
      <c r="B72" s="255" t="str">
        <f>A17&amp;" - "&amp;C17&amp;" - TOTAL  * CANTIDAD VIVIENDAS"</f>
        <v>PROTOTIPO 1 - M 17 - TOTAL  * CANTIDAD VIVIENDAS</v>
      </c>
      <c r="C72" s="255"/>
      <c r="D72" s="82"/>
      <c r="E72" s="266"/>
      <c r="F72" s="83"/>
      <c r="G72" s="410" t="e">
        <f>Precio_P1*CV_P1</f>
        <v>#DIV/0!</v>
      </c>
      <c r="H72" s="266"/>
      <c r="I72" s="413"/>
    </row>
    <row r="73" spans="1:19" ht="20.100000000000001" customHeight="1">
      <c r="A73" s="462"/>
      <c r="B73" s="448"/>
      <c r="C73" s="448"/>
      <c r="D73" s="462"/>
      <c r="E73" s="462"/>
      <c r="F73" s="448"/>
      <c r="G73" s="448"/>
      <c r="H73" s="462"/>
      <c r="I73" s="414"/>
      <c r="K73" s="108"/>
      <c r="L73" s="108"/>
      <c r="M73" s="108"/>
      <c r="N73" s="108"/>
    </row>
    <row r="74" spans="1:19" ht="20.100000000000001" customHeight="1">
      <c r="A74" s="415" t="s">
        <v>1160</v>
      </c>
      <c r="B74" s="106"/>
      <c r="C74" s="359"/>
      <c r="D74" s="105"/>
      <c r="E74" s="105"/>
      <c r="F74" s="106"/>
      <c r="G74" s="106"/>
      <c r="H74" s="106"/>
      <c r="I74" s="360"/>
      <c r="K74" s="108"/>
      <c r="L74" s="108"/>
      <c r="M74" s="108"/>
      <c r="N74" s="108"/>
    </row>
    <row r="75" spans="1:19" ht="20.100000000000001" customHeight="1">
      <c r="A75" s="361"/>
      <c r="B75" s="362"/>
      <c r="C75" s="363"/>
      <c r="D75" s="364"/>
      <c r="E75" s="364"/>
      <c r="F75" s="362"/>
      <c r="G75" s="362"/>
      <c r="H75" s="365"/>
      <c r="I75" s="366"/>
      <c r="K75" s="108"/>
      <c r="L75" s="108"/>
      <c r="M75" s="108"/>
      <c r="N75" s="108"/>
    </row>
    <row r="76" spans="1:19" ht="20.100000000000001" customHeight="1">
      <c r="A76" s="597" t="s">
        <v>1128</v>
      </c>
      <c r="B76" s="593" t="s">
        <v>0</v>
      </c>
      <c r="C76" s="594"/>
      <c r="D76" s="597" t="s">
        <v>1</v>
      </c>
      <c r="E76" s="597" t="s">
        <v>2</v>
      </c>
      <c r="F76" s="563" t="s">
        <v>16</v>
      </c>
      <c r="G76" s="565"/>
      <c r="H76" s="566" t="s">
        <v>1145</v>
      </c>
      <c r="I76" s="566" t="s">
        <v>18</v>
      </c>
      <c r="K76" s="589" t="s">
        <v>1153</v>
      </c>
      <c r="L76" s="590"/>
      <c r="M76" s="590"/>
      <c r="N76" s="591"/>
    </row>
    <row r="77" spans="1:19" ht="20.100000000000001" customHeight="1">
      <c r="A77" s="598"/>
      <c r="B77" s="595"/>
      <c r="C77" s="596"/>
      <c r="D77" s="598"/>
      <c r="E77" s="598"/>
      <c r="F77" s="447" t="s">
        <v>3</v>
      </c>
      <c r="G77" s="447" t="s">
        <v>17</v>
      </c>
      <c r="H77" s="566"/>
      <c r="I77" s="566"/>
      <c r="K77" s="272" t="s">
        <v>1154</v>
      </c>
      <c r="L77" s="272" t="s">
        <v>1150</v>
      </c>
      <c r="M77" s="272" t="s">
        <v>1151</v>
      </c>
      <c r="N77" s="272" t="s">
        <v>1152</v>
      </c>
    </row>
    <row r="78" spans="1:19" ht="20.100000000000001" customHeight="1">
      <c r="A78" s="264" t="s">
        <v>1161</v>
      </c>
      <c r="B78" s="260" t="str">
        <f t="shared" ref="B78" si="26">IFERROR(VLOOKUP(A78,Tabla_Urb,2,FALSE),"")</f>
        <v>INFRAESTRUCTURA - URBANIZACIÓN - DOCUMENTACIÓN FINAL DE OBRA</v>
      </c>
      <c r="C78" s="368"/>
      <c r="D78" s="81"/>
      <c r="E78" s="496"/>
      <c r="F78" s="369"/>
      <c r="G78" s="369"/>
      <c r="H78" s="369"/>
      <c r="I78" s="370"/>
      <c r="K78" s="369" t="e">
        <f t="shared" ref="K78:K103" si="27">ROUND(G78*GG_Porcentaje,5)</f>
        <v>#DIV/0!</v>
      </c>
      <c r="L78" s="369" t="e">
        <f t="shared" ref="L78:L103" si="28">ROUND(G78*(1+GG_Porcentaje)*Beneficio,5)</f>
        <v>#DIV/0!</v>
      </c>
      <c r="M78" s="369" t="e">
        <f t="shared" ref="M78:M103" si="29">ROUND((G78+K78+L78)*IB,5)</f>
        <v>#DIV/0!</v>
      </c>
      <c r="N78" s="369" t="e">
        <f>ROUND((G78+K78+L78)*IVA_VIV,5)</f>
        <v>#DIV/0!</v>
      </c>
    </row>
    <row r="79" spans="1:19" ht="20.100000000000001" customHeight="1">
      <c r="A79" s="257">
        <f>Infra!B13</f>
        <v>39</v>
      </c>
      <c r="B79" s="80" t="str">
        <f t="shared" ref="B79:B103" si="30">IFERROR(VLOOKUP(A79,Tabla_Urb,2,FALSE),"")</f>
        <v>Limpieza de terreno, demolición y  erradicación de árboles</v>
      </c>
      <c r="C79" s="368"/>
      <c r="D79" s="81" t="str">
        <f t="shared" ref="D79:D99" si="31">IFERROR(VLOOKUP(A79,Tabla_Urb,3,FALSE),"")</f>
        <v>gl</v>
      </c>
      <c r="E79" s="81">
        <f t="shared" ref="E79:E103" si="32">IFERROR(VLOOKUP(A79,Tabla_Urb,4,FALSE),"")</f>
        <v>0</v>
      </c>
      <c r="F79" s="369">
        <f t="shared" ref="F79:F99" si="33">IFERROR(VLOOKUP(A79,Tabla_AP,7,FALSE),0)</f>
        <v>0</v>
      </c>
      <c r="G79" s="211">
        <f t="shared" ref="G79:G102" si="34">ROUND(E79*F79,2)</f>
        <v>0</v>
      </c>
      <c r="H79" s="369" t="e">
        <f>+G79*Datos!$C$20</f>
        <v>#DIV/0!</v>
      </c>
      <c r="I79" s="370" t="e">
        <f>+G79*Datos!$C$20/CyP!$C$11</f>
        <v>#DIV/0!</v>
      </c>
      <c r="J79" s="416"/>
      <c r="K79" s="369" t="e">
        <f t="shared" si="27"/>
        <v>#DIV/0!</v>
      </c>
      <c r="L79" s="369" t="e">
        <f t="shared" si="28"/>
        <v>#DIV/0!</v>
      </c>
      <c r="M79" s="369" t="e">
        <f t="shared" si="29"/>
        <v>#DIV/0!</v>
      </c>
      <c r="N79" s="369" t="e">
        <f t="shared" ref="N79:N103" si="35">ROUND((G79+K79+L79)*IVA_INFRA,5)</f>
        <v>#DIV/0!</v>
      </c>
      <c r="P79" s="371" t="str">
        <f t="shared" ref="P79:P92" si="36">IF(Q79&lt;=1,LEFT(A79,Q79),LEFT(A79,Q79-1))</f>
        <v>39</v>
      </c>
      <c r="Q79" s="271">
        <f t="shared" ref="Q79:Q92" si="37">IFERROR(FIND("-",A79),A79)</f>
        <v>39</v>
      </c>
      <c r="S79" s="373">
        <f t="shared" ref="S79:S92" si="38">G79-J79</f>
        <v>0</v>
      </c>
    </row>
    <row r="80" spans="1:19" ht="20.100000000000001" customHeight="1">
      <c r="A80" s="257">
        <f>Infra!B14</f>
        <v>40</v>
      </c>
      <c r="B80" s="80" t="str">
        <f t="shared" si="30"/>
        <v>Excavación no clasificada</v>
      </c>
      <c r="C80" s="368"/>
      <c r="D80" s="81" t="str">
        <f t="shared" si="31"/>
        <v>m3</v>
      </c>
      <c r="E80" s="81">
        <f t="shared" si="32"/>
        <v>0</v>
      </c>
      <c r="F80" s="369">
        <f t="shared" si="33"/>
        <v>0</v>
      </c>
      <c r="G80" s="211">
        <f t="shared" si="34"/>
        <v>0</v>
      </c>
      <c r="H80" s="369" t="e">
        <f>+G80*Datos!$C$20</f>
        <v>#DIV/0!</v>
      </c>
      <c r="I80" s="370" t="e">
        <f>+G80*Datos!$C$20/CyP!$C$11</f>
        <v>#DIV/0!</v>
      </c>
      <c r="J80" s="416"/>
      <c r="K80" s="369" t="e">
        <f t="shared" si="27"/>
        <v>#DIV/0!</v>
      </c>
      <c r="L80" s="369" t="e">
        <f t="shared" si="28"/>
        <v>#DIV/0!</v>
      </c>
      <c r="M80" s="369" t="e">
        <f t="shared" si="29"/>
        <v>#DIV/0!</v>
      </c>
      <c r="N80" s="369" t="e">
        <f t="shared" si="35"/>
        <v>#DIV/0!</v>
      </c>
      <c r="P80" s="371" t="str">
        <f t="shared" si="36"/>
        <v>40</v>
      </c>
      <c r="Q80" s="271">
        <f t="shared" si="37"/>
        <v>40</v>
      </c>
      <c r="S80" s="373">
        <f t="shared" si="38"/>
        <v>0</v>
      </c>
    </row>
    <row r="81" spans="1:19" ht="20.100000000000001" customHeight="1">
      <c r="A81" s="257">
        <f>Infra!B15</f>
        <v>41</v>
      </c>
      <c r="B81" s="80" t="str">
        <f t="shared" si="30"/>
        <v>Ejecución de base (0,25)</v>
      </c>
      <c r="C81" s="368"/>
      <c r="D81" s="81" t="str">
        <f t="shared" si="31"/>
        <v>gl</v>
      </c>
      <c r="E81" s="81">
        <f t="shared" si="32"/>
        <v>0</v>
      </c>
      <c r="F81" s="369">
        <f t="shared" si="33"/>
        <v>0</v>
      </c>
      <c r="G81" s="211">
        <f t="shared" si="34"/>
        <v>0</v>
      </c>
      <c r="H81" s="369" t="e">
        <f>+G81*Datos!$C$20</f>
        <v>#DIV/0!</v>
      </c>
      <c r="I81" s="370" t="e">
        <f>+G81*Datos!$C$20/CyP!$C$11</f>
        <v>#DIV/0!</v>
      </c>
      <c r="J81" s="416"/>
      <c r="K81" s="369" t="e">
        <f t="shared" si="27"/>
        <v>#DIV/0!</v>
      </c>
      <c r="L81" s="369" t="e">
        <f t="shared" si="28"/>
        <v>#DIV/0!</v>
      </c>
      <c r="M81" s="369" t="e">
        <f t="shared" si="29"/>
        <v>#DIV/0!</v>
      </c>
      <c r="N81" s="369" t="e">
        <f t="shared" si="35"/>
        <v>#DIV/0!</v>
      </c>
      <c r="O81" s="372"/>
      <c r="P81" s="371" t="str">
        <f t="shared" si="36"/>
        <v>41</v>
      </c>
      <c r="Q81" s="271">
        <f t="shared" si="37"/>
        <v>41</v>
      </c>
      <c r="S81" s="373">
        <f t="shared" si="38"/>
        <v>0</v>
      </c>
    </row>
    <row r="82" spans="1:19" ht="20.100000000000001" customHeight="1">
      <c r="A82" s="257">
        <f>Infra!B16</f>
        <v>42</v>
      </c>
      <c r="B82" s="80" t="str">
        <f t="shared" si="30"/>
        <v>Ejecución de cuneta en tierra</v>
      </c>
      <c r="C82" s="368"/>
      <c r="D82" s="81" t="str">
        <f t="shared" si="31"/>
        <v>ml</v>
      </c>
      <c r="E82" s="81">
        <f t="shared" si="32"/>
        <v>0</v>
      </c>
      <c r="F82" s="369">
        <f t="shared" si="33"/>
        <v>0</v>
      </c>
      <c r="G82" s="211">
        <f t="shared" si="34"/>
        <v>0</v>
      </c>
      <c r="H82" s="369" t="e">
        <f>+G82*Datos!$C$20</f>
        <v>#DIV/0!</v>
      </c>
      <c r="I82" s="370" t="e">
        <f>+G82*Datos!$C$20/CyP!$C$11</f>
        <v>#DIV/0!</v>
      </c>
      <c r="J82" s="416"/>
      <c r="K82" s="369" t="e">
        <f t="shared" si="27"/>
        <v>#DIV/0!</v>
      </c>
      <c r="L82" s="369" t="e">
        <f t="shared" si="28"/>
        <v>#DIV/0!</v>
      </c>
      <c r="M82" s="369" t="e">
        <f t="shared" si="29"/>
        <v>#DIV/0!</v>
      </c>
      <c r="N82" s="369" t="e">
        <f t="shared" si="35"/>
        <v>#DIV/0!</v>
      </c>
      <c r="O82" s="372"/>
      <c r="P82" s="371" t="str">
        <f t="shared" si="36"/>
        <v>42</v>
      </c>
      <c r="Q82" s="271">
        <f t="shared" si="37"/>
        <v>42</v>
      </c>
      <c r="S82" s="373">
        <f t="shared" si="38"/>
        <v>0</v>
      </c>
    </row>
    <row r="83" spans="1:19" ht="20.100000000000001" customHeight="1">
      <c r="A83" s="257">
        <f>Infra!B17</f>
        <v>43</v>
      </c>
      <c r="B83" s="80" t="str">
        <f t="shared" si="30"/>
        <v>Ejecución de cuneta impermeabilizada y obra de toma</v>
      </c>
      <c r="C83" s="368"/>
      <c r="D83" s="81" t="str">
        <f t="shared" si="31"/>
        <v>ml</v>
      </c>
      <c r="E83" s="81">
        <f t="shared" si="32"/>
        <v>0</v>
      </c>
      <c r="F83" s="369">
        <f t="shared" si="33"/>
        <v>0</v>
      </c>
      <c r="G83" s="211">
        <f t="shared" si="34"/>
        <v>0</v>
      </c>
      <c r="H83" s="369" t="e">
        <f>+G83*Datos!$C$20</f>
        <v>#DIV/0!</v>
      </c>
      <c r="I83" s="370" t="e">
        <f>+G83*Datos!$C$20/CyP!$C$11</f>
        <v>#DIV/0!</v>
      </c>
      <c r="J83" s="416"/>
      <c r="K83" s="369" t="e">
        <f t="shared" si="27"/>
        <v>#DIV/0!</v>
      </c>
      <c r="L83" s="369" t="e">
        <f t="shared" si="28"/>
        <v>#DIV/0!</v>
      </c>
      <c r="M83" s="369" t="e">
        <f t="shared" si="29"/>
        <v>#DIV/0!</v>
      </c>
      <c r="N83" s="369" t="e">
        <f t="shared" si="35"/>
        <v>#DIV/0!</v>
      </c>
      <c r="O83" s="372"/>
      <c r="P83" s="371" t="str">
        <f t="shared" si="36"/>
        <v>43</v>
      </c>
      <c r="Q83" s="271">
        <f t="shared" si="37"/>
        <v>43</v>
      </c>
      <c r="S83" s="373">
        <f t="shared" si="38"/>
        <v>0</v>
      </c>
    </row>
    <row r="84" spans="1:19" ht="20.100000000000001" customHeight="1">
      <c r="A84" s="257">
        <f>Infra!B18</f>
        <v>44</v>
      </c>
      <c r="B84" s="80" t="str">
        <f t="shared" si="30"/>
        <v>Arbolado público</v>
      </c>
      <c r="C84" s="368"/>
      <c r="D84" s="81" t="str">
        <f t="shared" si="31"/>
        <v>u</v>
      </c>
      <c r="E84" s="81">
        <f t="shared" si="32"/>
        <v>0</v>
      </c>
      <c r="F84" s="369">
        <f t="shared" si="33"/>
        <v>0</v>
      </c>
      <c r="G84" s="211">
        <f t="shared" si="34"/>
        <v>0</v>
      </c>
      <c r="H84" s="369" t="e">
        <f>+G84*Datos!$C$20</f>
        <v>#DIV/0!</v>
      </c>
      <c r="I84" s="370" t="e">
        <f>+G84*Datos!$C$20/CyP!$C$11</f>
        <v>#DIV/0!</v>
      </c>
      <c r="J84" s="417"/>
      <c r="K84" s="369" t="e">
        <f t="shared" si="27"/>
        <v>#DIV/0!</v>
      </c>
      <c r="L84" s="369" t="e">
        <f t="shared" si="28"/>
        <v>#DIV/0!</v>
      </c>
      <c r="M84" s="369" t="e">
        <f t="shared" si="29"/>
        <v>#DIV/0!</v>
      </c>
      <c r="N84" s="369" t="e">
        <f t="shared" si="35"/>
        <v>#DIV/0!</v>
      </c>
      <c r="O84" s="372"/>
      <c r="P84" s="371" t="str">
        <f t="shared" si="36"/>
        <v>44</v>
      </c>
      <c r="Q84" s="271">
        <f t="shared" si="37"/>
        <v>44</v>
      </c>
      <c r="S84" s="373">
        <f t="shared" si="38"/>
        <v>0</v>
      </c>
    </row>
    <row r="85" spans="1:19" ht="20.100000000000001" customHeight="1">
      <c r="A85" s="257">
        <f>Infra!B19</f>
        <v>45</v>
      </c>
      <c r="B85" s="80" t="str">
        <f t="shared" si="30"/>
        <v>Indicadores de calles</v>
      </c>
      <c r="C85" s="368"/>
      <c r="D85" s="81" t="str">
        <f t="shared" si="31"/>
        <v>u</v>
      </c>
      <c r="E85" s="81">
        <f t="shared" si="32"/>
        <v>0</v>
      </c>
      <c r="F85" s="369">
        <f t="shared" si="33"/>
        <v>0</v>
      </c>
      <c r="G85" s="211">
        <f t="shared" si="34"/>
        <v>0</v>
      </c>
      <c r="H85" s="369" t="e">
        <f>+G85*Datos!$C$20</f>
        <v>#DIV/0!</v>
      </c>
      <c r="I85" s="370" t="e">
        <f>+G85*Datos!$C$20/CyP!$C$11</f>
        <v>#DIV/0!</v>
      </c>
      <c r="J85" s="416"/>
      <c r="K85" s="369" t="e">
        <f t="shared" si="27"/>
        <v>#DIV/0!</v>
      </c>
      <c r="L85" s="369" t="e">
        <f t="shared" si="28"/>
        <v>#DIV/0!</v>
      </c>
      <c r="M85" s="369" t="e">
        <f t="shared" si="29"/>
        <v>#DIV/0!</v>
      </c>
      <c r="N85" s="369" t="e">
        <f t="shared" si="35"/>
        <v>#DIV/0!</v>
      </c>
      <c r="O85" s="372"/>
      <c r="P85" s="371" t="str">
        <f t="shared" si="36"/>
        <v>45</v>
      </c>
      <c r="Q85" s="271">
        <f t="shared" si="37"/>
        <v>45</v>
      </c>
      <c r="S85" s="373">
        <f t="shared" si="38"/>
        <v>0</v>
      </c>
    </row>
    <row r="86" spans="1:19" ht="20.100000000000001" customHeight="1">
      <c r="A86" s="257">
        <f>Infra!B20</f>
        <v>46</v>
      </c>
      <c r="B86" s="80" t="str">
        <f t="shared" si="30"/>
        <v>Vértices de lotes</v>
      </c>
      <c r="C86" s="368"/>
      <c r="D86" s="81" t="str">
        <f t="shared" si="31"/>
        <v>u</v>
      </c>
      <c r="E86" s="81">
        <f t="shared" si="32"/>
        <v>0</v>
      </c>
      <c r="F86" s="369">
        <f t="shared" si="33"/>
        <v>0</v>
      </c>
      <c r="G86" s="211">
        <f t="shared" si="34"/>
        <v>0</v>
      </c>
      <c r="H86" s="369" t="e">
        <f>+G86*Datos!$C$20</f>
        <v>#DIV/0!</v>
      </c>
      <c r="I86" s="370" t="e">
        <f>+G86*Datos!$C$20/CyP!$C$11</f>
        <v>#DIV/0!</v>
      </c>
      <c r="J86" s="416"/>
      <c r="K86" s="369" t="e">
        <f t="shared" si="27"/>
        <v>#DIV/0!</v>
      </c>
      <c r="L86" s="369" t="e">
        <f t="shared" si="28"/>
        <v>#DIV/0!</v>
      </c>
      <c r="M86" s="369" t="e">
        <f t="shared" si="29"/>
        <v>#DIV/0!</v>
      </c>
      <c r="N86" s="369" t="e">
        <f t="shared" si="35"/>
        <v>#DIV/0!</v>
      </c>
      <c r="O86" s="372"/>
      <c r="P86" s="371" t="str">
        <f t="shared" si="36"/>
        <v>46</v>
      </c>
      <c r="Q86" s="271">
        <f t="shared" si="37"/>
        <v>46</v>
      </c>
      <c r="S86" s="373">
        <f t="shared" si="38"/>
        <v>0</v>
      </c>
    </row>
    <row r="87" spans="1:19" ht="20.100000000000001" customHeight="1">
      <c r="A87" s="257">
        <f>Infra!B21</f>
        <v>47</v>
      </c>
      <c r="B87" s="80" t="str">
        <f t="shared" si="30"/>
        <v>Construcción de pasante vehicular SJ320</v>
      </c>
      <c r="C87" s="368"/>
      <c r="D87" s="81" t="str">
        <f t="shared" si="31"/>
        <v>u</v>
      </c>
      <c r="E87" s="81">
        <f t="shared" si="32"/>
        <v>0</v>
      </c>
      <c r="F87" s="369">
        <f t="shared" si="33"/>
        <v>0</v>
      </c>
      <c r="G87" s="211">
        <f t="shared" si="34"/>
        <v>0</v>
      </c>
      <c r="H87" s="369" t="e">
        <f>+G87*Datos!$C$20</f>
        <v>#DIV/0!</v>
      </c>
      <c r="I87" s="370" t="e">
        <f>+G87*Datos!$C$20/CyP!$C$11</f>
        <v>#DIV/0!</v>
      </c>
      <c r="J87" s="416"/>
      <c r="K87" s="369" t="e">
        <f t="shared" si="27"/>
        <v>#DIV/0!</v>
      </c>
      <c r="L87" s="369" t="e">
        <f t="shared" si="28"/>
        <v>#DIV/0!</v>
      </c>
      <c r="M87" s="369" t="e">
        <f t="shared" si="29"/>
        <v>#DIV/0!</v>
      </c>
      <c r="N87" s="369" t="e">
        <f t="shared" si="35"/>
        <v>#DIV/0!</v>
      </c>
      <c r="O87" s="372"/>
      <c r="P87" s="371" t="str">
        <f t="shared" si="36"/>
        <v>47</v>
      </c>
      <c r="Q87" s="271">
        <f t="shared" si="37"/>
        <v>47</v>
      </c>
      <c r="S87" s="373">
        <f t="shared" si="38"/>
        <v>0</v>
      </c>
    </row>
    <row r="88" spans="1:19" ht="20.100000000000001" customHeight="1">
      <c r="A88" s="257">
        <f>Infra!B22</f>
        <v>48</v>
      </c>
      <c r="B88" s="80" t="str">
        <f t="shared" si="30"/>
        <v>Pedraplen bajo vereda</v>
      </c>
      <c r="C88" s="368"/>
      <c r="D88" s="81" t="str">
        <f t="shared" si="31"/>
        <v>m3</v>
      </c>
      <c r="E88" s="81">
        <f t="shared" si="32"/>
        <v>0</v>
      </c>
      <c r="F88" s="369">
        <f t="shared" si="33"/>
        <v>0</v>
      </c>
      <c r="G88" s="211">
        <f t="shared" si="34"/>
        <v>0</v>
      </c>
      <c r="H88" s="369" t="e">
        <f>+G88*Datos!$C$20</f>
        <v>#DIV/0!</v>
      </c>
      <c r="I88" s="370" t="e">
        <f>+G88*Datos!$C$20/CyP!$C$11</f>
        <v>#DIV/0!</v>
      </c>
      <c r="J88" s="416"/>
      <c r="K88" s="369" t="e">
        <f t="shared" si="27"/>
        <v>#DIV/0!</v>
      </c>
      <c r="L88" s="369" t="e">
        <f t="shared" si="28"/>
        <v>#DIV/0!</v>
      </c>
      <c r="M88" s="369" t="e">
        <f t="shared" si="29"/>
        <v>#DIV/0!</v>
      </c>
      <c r="N88" s="369" t="e">
        <f t="shared" si="35"/>
        <v>#DIV/0!</v>
      </c>
      <c r="O88" s="372"/>
      <c r="P88" s="371" t="str">
        <f t="shared" si="36"/>
        <v>48</v>
      </c>
      <c r="Q88" s="271">
        <f t="shared" si="37"/>
        <v>48</v>
      </c>
      <c r="S88" s="373">
        <f t="shared" si="38"/>
        <v>0</v>
      </c>
    </row>
    <row r="89" spans="1:19" ht="20.100000000000001" customHeight="1">
      <c r="A89" s="257">
        <f>Infra!B23</f>
        <v>49</v>
      </c>
      <c r="B89" s="80" t="str">
        <f t="shared" si="30"/>
        <v>Pedraplen bajo vivienda</v>
      </c>
      <c r="C89" s="368"/>
      <c r="D89" s="81" t="str">
        <f t="shared" si="31"/>
        <v>m3</v>
      </c>
      <c r="E89" s="81">
        <f t="shared" si="32"/>
        <v>0</v>
      </c>
      <c r="F89" s="369">
        <f t="shared" si="33"/>
        <v>0</v>
      </c>
      <c r="G89" s="211">
        <f t="shared" si="34"/>
        <v>0</v>
      </c>
      <c r="H89" s="369" t="e">
        <f>+G89*Datos!$C$20</f>
        <v>#DIV/0!</v>
      </c>
      <c r="I89" s="370" t="e">
        <f>+G89*Datos!$C$20/CyP!$C$11</f>
        <v>#DIV/0!</v>
      </c>
      <c r="J89" s="416"/>
      <c r="K89" s="369" t="e">
        <f t="shared" si="27"/>
        <v>#DIV/0!</v>
      </c>
      <c r="L89" s="369" t="e">
        <f t="shared" si="28"/>
        <v>#DIV/0!</v>
      </c>
      <c r="M89" s="369" t="e">
        <f t="shared" si="29"/>
        <v>#DIV/0!</v>
      </c>
      <c r="N89" s="369" t="e">
        <f t="shared" si="35"/>
        <v>#DIV/0!</v>
      </c>
      <c r="O89" s="372"/>
      <c r="P89" s="371" t="str">
        <f t="shared" si="36"/>
        <v>49</v>
      </c>
      <c r="Q89" s="271">
        <f t="shared" si="37"/>
        <v>49</v>
      </c>
      <c r="S89" s="373">
        <f t="shared" si="38"/>
        <v>0</v>
      </c>
    </row>
    <row r="90" spans="1:19" ht="19.5" customHeight="1">
      <c r="A90" s="257">
        <f>Infra!B24</f>
        <v>50</v>
      </c>
      <c r="B90" s="80" t="str">
        <f t="shared" si="30"/>
        <v>Terraplen bajo Vivienda</v>
      </c>
      <c r="C90" s="368"/>
      <c r="D90" s="81" t="str">
        <f t="shared" si="31"/>
        <v>m3</v>
      </c>
      <c r="E90" s="81">
        <f t="shared" si="32"/>
        <v>0</v>
      </c>
      <c r="F90" s="369">
        <f t="shared" si="33"/>
        <v>0</v>
      </c>
      <c r="G90" s="211">
        <f t="shared" si="34"/>
        <v>0</v>
      </c>
      <c r="H90" s="369" t="e">
        <f>+G90*Datos!$C$20</f>
        <v>#DIV/0!</v>
      </c>
      <c r="I90" s="370" t="e">
        <f>+G90*Datos!$C$20/CyP!$C$11</f>
        <v>#DIV/0!</v>
      </c>
      <c r="J90" s="416"/>
      <c r="K90" s="369" t="e">
        <f t="shared" si="27"/>
        <v>#DIV/0!</v>
      </c>
      <c r="L90" s="369" t="e">
        <f t="shared" si="28"/>
        <v>#DIV/0!</v>
      </c>
      <c r="M90" s="369" t="e">
        <f t="shared" si="29"/>
        <v>#DIV/0!</v>
      </c>
      <c r="N90" s="369" t="e">
        <f t="shared" si="35"/>
        <v>#DIV/0!</v>
      </c>
      <c r="O90" s="372"/>
      <c r="P90" s="371" t="str">
        <f t="shared" si="36"/>
        <v>50</v>
      </c>
      <c r="Q90" s="271">
        <f t="shared" si="37"/>
        <v>50</v>
      </c>
      <c r="S90" s="373">
        <f t="shared" si="38"/>
        <v>0</v>
      </c>
    </row>
    <row r="91" spans="1:19" ht="20.100000000000001" customHeight="1">
      <c r="A91" s="257">
        <f>Infra!B25</f>
        <v>51</v>
      </c>
      <c r="B91" s="80" t="str">
        <f t="shared" si="30"/>
        <v>Puentes peatonales</v>
      </c>
      <c r="C91" s="368"/>
      <c r="D91" s="81" t="str">
        <f t="shared" si="31"/>
        <v>u</v>
      </c>
      <c r="E91" s="81">
        <f t="shared" si="32"/>
        <v>0</v>
      </c>
      <c r="F91" s="369">
        <f t="shared" si="33"/>
        <v>0</v>
      </c>
      <c r="G91" s="211">
        <f t="shared" si="34"/>
        <v>0</v>
      </c>
      <c r="H91" s="369" t="e">
        <f>+G91*Datos!$C$20</f>
        <v>#DIV/0!</v>
      </c>
      <c r="I91" s="370" t="e">
        <f>+G91*Datos!$C$20/CyP!$C$11</f>
        <v>#DIV/0!</v>
      </c>
      <c r="J91" s="416"/>
      <c r="K91" s="369" t="e">
        <f t="shared" si="27"/>
        <v>#DIV/0!</v>
      </c>
      <c r="L91" s="369" t="e">
        <f t="shared" si="28"/>
        <v>#DIV/0!</v>
      </c>
      <c r="M91" s="369" t="e">
        <f t="shared" si="29"/>
        <v>#DIV/0!</v>
      </c>
      <c r="N91" s="369" t="e">
        <f t="shared" si="35"/>
        <v>#DIV/0!</v>
      </c>
      <c r="O91" s="372"/>
      <c r="P91" s="371" t="str">
        <f t="shared" si="36"/>
        <v>51</v>
      </c>
      <c r="Q91" s="271">
        <f t="shared" si="37"/>
        <v>51</v>
      </c>
      <c r="S91" s="373">
        <f t="shared" si="38"/>
        <v>0</v>
      </c>
    </row>
    <row r="92" spans="1:19" ht="20.100000000000001" customHeight="1">
      <c r="A92" s="257">
        <f>Infra!B26</f>
        <v>52</v>
      </c>
      <c r="B92" s="80" t="str">
        <f t="shared" si="30"/>
        <v>Puentes de acceso vehicular</v>
      </c>
      <c r="C92" s="368"/>
      <c r="D92" s="81" t="str">
        <f t="shared" si="31"/>
        <v>u</v>
      </c>
      <c r="E92" s="81">
        <f t="shared" si="32"/>
        <v>0</v>
      </c>
      <c r="F92" s="369">
        <f t="shared" si="33"/>
        <v>0</v>
      </c>
      <c r="G92" s="211">
        <f t="shared" si="34"/>
        <v>0</v>
      </c>
      <c r="H92" s="369" t="e">
        <f>+G92*Datos!$C$20</f>
        <v>#DIV/0!</v>
      </c>
      <c r="I92" s="370" t="e">
        <f>+G92*Datos!$C$20/CyP!$C$11</f>
        <v>#DIV/0!</v>
      </c>
      <c r="J92" s="416"/>
      <c r="K92" s="369" t="e">
        <f t="shared" si="27"/>
        <v>#DIV/0!</v>
      </c>
      <c r="L92" s="369" t="e">
        <f t="shared" si="28"/>
        <v>#DIV/0!</v>
      </c>
      <c r="M92" s="369" t="e">
        <f t="shared" si="29"/>
        <v>#DIV/0!</v>
      </c>
      <c r="N92" s="369" t="e">
        <f t="shared" si="35"/>
        <v>#DIV/0!</v>
      </c>
      <c r="O92" s="372"/>
      <c r="P92" s="371" t="str">
        <f t="shared" si="36"/>
        <v>52</v>
      </c>
      <c r="Q92" s="271">
        <f t="shared" si="37"/>
        <v>52</v>
      </c>
      <c r="S92" s="373">
        <f t="shared" si="38"/>
        <v>0</v>
      </c>
    </row>
    <row r="93" spans="1:19" ht="20.100000000000001" customHeight="1">
      <c r="A93" s="257">
        <f>Infra!B27</f>
        <v>53</v>
      </c>
      <c r="B93" s="80" t="str">
        <f t="shared" si="30"/>
        <v>Ejecución de veredas municipales</v>
      </c>
      <c r="C93" s="368"/>
      <c r="D93" s="81" t="str">
        <f t="shared" si="31"/>
        <v>m2</v>
      </c>
      <c r="E93" s="81">
        <f t="shared" si="32"/>
        <v>0</v>
      </c>
      <c r="F93" s="369">
        <f t="shared" si="33"/>
        <v>0</v>
      </c>
      <c r="G93" s="211">
        <f t="shared" si="34"/>
        <v>0</v>
      </c>
      <c r="H93" s="369" t="e">
        <f>+G93*Datos!$C$20</f>
        <v>#DIV/0!</v>
      </c>
      <c r="I93" s="370" t="e">
        <f>+G93*Datos!$C$20/CyP!$C$11</f>
        <v>#DIV/0!</v>
      </c>
      <c r="J93" s="416"/>
      <c r="K93" s="369" t="e">
        <f t="shared" si="27"/>
        <v>#DIV/0!</v>
      </c>
      <c r="L93" s="369" t="e">
        <f t="shared" si="28"/>
        <v>#DIV/0!</v>
      </c>
      <c r="M93" s="369" t="e">
        <f t="shared" si="29"/>
        <v>#DIV/0!</v>
      </c>
      <c r="N93" s="369" t="e">
        <f t="shared" si="35"/>
        <v>#DIV/0!</v>
      </c>
      <c r="O93" s="372"/>
      <c r="P93" s="371" t="str">
        <f t="shared" ref="P93:P103" si="39">IF(Q93&lt;=1,LEFT(A93,Q93),LEFT(A93,Q93-1))</f>
        <v>53</v>
      </c>
      <c r="Q93" s="271">
        <f t="shared" ref="Q93:Q103" si="40">IFERROR(FIND("-",A93),A93)</f>
        <v>53</v>
      </c>
      <c r="S93" s="373">
        <f t="shared" ref="S93:S103" si="41">G93-J93</f>
        <v>0</v>
      </c>
    </row>
    <row r="94" spans="1:19" ht="20.100000000000001" customHeight="1">
      <c r="A94" s="257">
        <f>Infra!B28</f>
        <v>54</v>
      </c>
      <c r="B94" s="80" t="str">
        <f t="shared" si="30"/>
        <v>Relleno de Frente de Lote</v>
      </c>
      <c r="C94" s="368"/>
      <c r="D94" s="81" t="str">
        <f t="shared" si="31"/>
        <v>m3</v>
      </c>
      <c r="E94" s="81">
        <f t="shared" si="32"/>
        <v>0</v>
      </c>
      <c r="F94" s="369">
        <f t="shared" si="33"/>
        <v>0</v>
      </c>
      <c r="G94" s="211">
        <f t="shared" si="34"/>
        <v>0</v>
      </c>
      <c r="H94" s="369" t="e">
        <f>+G94*Datos!$C$20</f>
        <v>#DIV/0!</v>
      </c>
      <c r="I94" s="370" t="e">
        <f>+G94*Datos!$C$20/CyP!$C$11</f>
        <v>#DIV/0!</v>
      </c>
      <c r="J94" s="416"/>
      <c r="K94" s="369" t="e">
        <f t="shared" si="27"/>
        <v>#DIV/0!</v>
      </c>
      <c r="L94" s="369" t="e">
        <f t="shared" si="28"/>
        <v>#DIV/0!</v>
      </c>
      <c r="M94" s="369" t="e">
        <f t="shared" si="29"/>
        <v>#DIV/0!</v>
      </c>
      <c r="N94" s="369" t="e">
        <f t="shared" si="35"/>
        <v>#DIV/0!</v>
      </c>
      <c r="O94" s="372"/>
      <c r="P94" s="371" t="str">
        <f t="shared" si="39"/>
        <v>54</v>
      </c>
      <c r="Q94" s="271">
        <f t="shared" si="40"/>
        <v>54</v>
      </c>
      <c r="S94" s="373">
        <f t="shared" si="41"/>
        <v>0</v>
      </c>
    </row>
    <row r="95" spans="1:19" ht="20.100000000000001" customHeight="1">
      <c r="A95" s="257">
        <f>Infra!B29</f>
        <v>55</v>
      </c>
      <c r="B95" s="80" t="str">
        <f t="shared" si="30"/>
        <v>Extracción de postes de iluminación - cantidad 11</v>
      </c>
      <c r="C95" s="368"/>
      <c r="D95" s="81" t="str">
        <f t="shared" si="31"/>
        <v>gl</v>
      </c>
      <c r="E95" s="81">
        <f t="shared" si="32"/>
        <v>0</v>
      </c>
      <c r="F95" s="369">
        <f t="shared" si="33"/>
        <v>0</v>
      </c>
      <c r="G95" s="211">
        <f t="shared" si="34"/>
        <v>0</v>
      </c>
      <c r="H95" s="369" t="e">
        <f>+G95*Datos!$C$20</f>
        <v>#DIV/0!</v>
      </c>
      <c r="I95" s="370" t="e">
        <f>+G95*Datos!$C$20/CyP!$C$11</f>
        <v>#DIV/0!</v>
      </c>
      <c r="J95" s="416"/>
      <c r="K95" s="369" t="e">
        <f t="shared" ref="K95" si="42">ROUND(G95*GG_Porcentaje,5)</f>
        <v>#DIV/0!</v>
      </c>
      <c r="L95" s="369" t="e">
        <f t="shared" ref="L95" si="43">ROUND(G95*(1+GG_Porcentaje)*Beneficio,5)</f>
        <v>#DIV/0!</v>
      </c>
      <c r="M95" s="369" t="e">
        <f t="shared" si="29"/>
        <v>#DIV/0!</v>
      </c>
      <c r="N95" s="369" t="e">
        <f t="shared" si="35"/>
        <v>#DIV/0!</v>
      </c>
      <c r="O95" s="372"/>
      <c r="P95" s="371" t="str">
        <f t="shared" si="39"/>
        <v>55</v>
      </c>
      <c r="Q95" s="271">
        <f t="shared" si="40"/>
        <v>55</v>
      </c>
      <c r="S95" s="373">
        <f t="shared" si="41"/>
        <v>0</v>
      </c>
    </row>
    <row r="96" spans="1:19" ht="20.100000000000001" customHeight="1">
      <c r="A96" s="257">
        <f>Infra!B30</f>
        <v>56</v>
      </c>
      <c r="B96" s="80" t="str">
        <f t="shared" si="30"/>
        <v>Alumbrado Público</v>
      </c>
      <c r="C96" s="368"/>
      <c r="D96" s="81" t="str">
        <f t="shared" si="31"/>
        <v>gl</v>
      </c>
      <c r="E96" s="81">
        <f t="shared" si="32"/>
        <v>0</v>
      </c>
      <c r="F96" s="369">
        <f t="shared" si="33"/>
        <v>0</v>
      </c>
      <c r="G96" s="211">
        <f t="shared" si="34"/>
        <v>0</v>
      </c>
      <c r="H96" s="369" t="e">
        <f>+G96*Datos!$C$20</f>
        <v>#DIV/0!</v>
      </c>
      <c r="I96" s="370" t="e">
        <f>+G96*Datos!$C$20/CyP!$C$11</f>
        <v>#DIV/0!</v>
      </c>
      <c r="J96" s="416"/>
      <c r="K96" s="369" t="e">
        <f t="shared" si="27"/>
        <v>#DIV/0!</v>
      </c>
      <c r="L96" s="369" t="e">
        <f t="shared" si="28"/>
        <v>#DIV/0!</v>
      </c>
      <c r="M96" s="369" t="e">
        <f t="shared" si="29"/>
        <v>#DIV/0!</v>
      </c>
      <c r="N96" s="369" t="e">
        <f t="shared" si="35"/>
        <v>#DIV/0!</v>
      </c>
      <c r="O96" s="372"/>
      <c r="P96" s="371" t="str">
        <f t="shared" si="39"/>
        <v>56</v>
      </c>
      <c r="Q96" s="271">
        <f t="shared" si="40"/>
        <v>56</v>
      </c>
      <c r="S96" s="373">
        <f t="shared" si="41"/>
        <v>0</v>
      </c>
    </row>
    <row r="97" spans="1:19" ht="20.100000000000001" customHeight="1">
      <c r="A97" s="257">
        <f>Infra!B31</f>
        <v>57</v>
      </c>
      <c r="B97" s="80" t="str">
        <f t="shared" si="30"/>
        <v>Iluminación E. V.</v>
      </c>
      <c r="C97" s="368"/>
      <c r="D97" s="81" t="str">
        <f t="shared" si="31"/>
        <v>gl</v>
      </c>
      <c r="E97" s="81">
        <f t="shared" si="32"/>
        <v>0</v>
      </c>
      <c r="F97" s="369">
        <f t="shared" si="33"/>
        <v>0</v>
      </c>
      <c r="G97" s="211">
        <f t="shared" si="34"/>
        <v>0</v>
      </c>
      <c r="H97" s="369" t="e">
        <f>+G97*Datos!$C$20</f>
        <v>#DIV/0!</v>
      </c>
      <c r="I97" s="370" t="e">
        <f>+G97*Datos!$C$20/CyP!$C$11</f>
        <v>#DIV/0!</v>
      </c>
      <c r="J97" s="416"/>
      <c r="K97" s="369" t="e">
        <f t="shared" si="27"/>
        <v>#DIV/0!</v>
      </c>
      <c r="L97" s="369" t="e">
        <f t="shared" si="28"/>
        <v>#DIV/0!</v>
      </c>
      <c r="M97" s="369" t="e">
        <f t="shared" si="29"/>
        <v>#DIV/0!</v>
      </c>
      <c r="N97" s="369" t="e">
        <f t="shared" si="35"/>
        <v>#DIV/0!</v>
      </c>
      <c r="O97" s="372"/>
      <c r="P97" s="371" t="str">
        <f t="shared" si="39"/>
        <v>57</v>
      </c>
      <c r="Q97" s="271">
        <f t="shared" si="40"/>
        <v>57</v>
      </c>
      <c r="S97" s="373">
        <f t="shared" si="41"/>
        <v>0</v>
      </c>
    </row>
    <row r="98" spans="1:19" ht="20.100000000000001" customHeight="1">
      <c r="A98" s="257">
        <f>Infra!B32</f>
        <v>58</v>
      </c>
      <c r="B98" s="80" t="str">
        <f t="shared" si="30"/>
        <v>Espacios verdes</v>
      </c>
      <c r="C98" s="368"/>
      <c r="D98" s="81" t="str">
        <f t="shared" si="31"/>
        <v>gl</v>
      </c>
      <c r="E98" s="81">
        <f t="shared" si="32"/>
        <v>0</v>
      </c>
      <c r="F98" s="369">
        <f t="shared" si="33"/>
        <v>0</v>
      </c>
      <c r="G98" s="211">
        <f t="shared" si="34"/>
        <v>0</v>
      </c>
      <c r="H98" s="369" t="e">
        <f>+G98*Datos!$C$20</f>
        <v>#DIV/0!</v>
      </c>
      <c r="I98" s="370" t="e">
        <f>+G98*Datos!$C$20/CyP!$C$11</f>
        <v>#DIV/0!</v>
      </c>
      <c r="J98" s="416"/>
      <c r="K98" s="369" t="e">
        <f t="shared" si="27"/>
        <v>#DIV/0!</v>
      </c>
      <c r="L98" s="369" t="e">
        <f t="shared" si="28"/>
        <v>#DIV/0!</v>
      </c>
      <c r="M98" s="369" t="e">
        <f t="shared" si="29"/>
        <v>#DIV/0!</v>
      </c>
      <c r="N98" s="369" t="e">
        <f t="shared" si="35"/>
        <v>#DIV/0!</v>
      </c>
      <c r="O98" s="372"/>
      <c r="P98" s="371" t="str">
        <f t="shared" si="39"/>
        <v>58</v>
      </c>
      <c r="Q98" s="271">
        <f t="shared" si="40"/>
        <v>58</v>
      </c>
      <c r="S98" s="373">
        <f t="shared" si="41"/>
        <v>0</v>
      </c>
    </row>
    <row r="99" spans="1:19" ht="20.100000000000001" customHeight="1">
      <c r="A99" s="257">
        <f>Infra!B33</f>
        <v>59</v>
      </c>
      <c r="B99" s="80" t="str">
        <f t="shared" si="30"/>
        <v>Red externa de gas (conexión tramo corresp. a calle proy. 1)</v>
      </c>
      <c r="C99" s="368"/>
      <c r="D99" s="81" t="str">
        <f t="shared" si="31"/>
        <v>gl</v>
      </c>
      <c r="E99" s="81">
        <f t="shared" si="32"/>
        <v>0</v>
      </c>
      <c r="F99" s="369">
        <f t="shared" si="33"/>
        <v>0</v>
      </c>
      <c r="G99" s="211">
        <f t="shared" si="34"/>
        <v>0</v>
      </c>
      <c r="H99" s="369" t="e">
        <f>+G99*Datos!$C$20</f>
        <v>#DIV/0!</v>
      </c>
      <c r="I99" s="370" t="e">
        <f>+G99*Datos!$C$20/CyP!$C$11</f>
        <v>#DIV/0!</v>
      </c>
      <c r="J99" s="416"/>
      <c r="K99" s="369" t="e">
        <f t="shared" si="27"/>
        <v>#DIV/0!</v>
      </c>
      <c r="L99" s="369" t="e">
        <f t="shared" si="28"/>
        <v>#DIV/0!</v>
      </c>
      <c r="M99" s="369" t="e">
        <f t="shared" si="29"/>
        <v>#DIV/0!</v>
      </c>
      <c r="N99" s="369" t="e">
        <f t="shared" si="35"/>
        <v>#DIV/0!</v>
      </c>
      <c r="O99" s="372"/>
      <c r="P99" s="371" t="str">
        <f t="shared" si="39"/>
        <v>59</v>
      </c>
      <c r="Q99" s="271">
        <f t="shared" si="40"/>
        <v>59</v>
      </c>
      <c r="S99" s="373">
        <f t="shared" si="41"/>
        <v>0</v>
      </c>
    </row>
    <row r="100" spans="1:19" ht="20.100000000000001" customHeight="1">
      <c r="A100" s="257">
        <f>Infra!B34</f>
        <v>60</v>
      </c>
      <c r="B100" s="80" t="str">
        <f t="shared" si="30"/>
        <v>Conexiones domiciliarias de gas natural</v>
      </c>
      <c r="C100" s="368"/>
      <c r="D100" s="81" t="s">
        <v>1214</v>
      </c>
      <c r="E100" s="81">
        <f t="shared" si="32"/>
        <v>0</v>
      </c>
      <c r="F100" s="369">
        <f>+AP!G3599</f>
        <v>0</v>
      </c>
      <c r="G100" s="211">
        <f t="shared" si="34"/>
        <v>0</v>
      </c>
      <c r="H100" s="369" t="e">
        <f>+G100*Datos!$C$20</f>
        <v>#DIV/0!</v>
      </c>
      <c r="I100" s="370" t="e">
        <f>+G100*Datos!$C$20/CyP!$C$11</f>
        <v>#DIV/0!</v>
      </c>
      <c r="J100" s="416"/>
      <c r="K100" s="369" t="e">
        <f t="shared" si="27"/>
        <v>#DIV/0!</v>
      </c>
      <c r="L100" s="369" t="e">
        <f t="shared" si="28"/>
        <v>#DIV/0!</v>
      </c>
      <c r="M100" s="369" t="e">
        <f t="shared" si="29"/>
        <v>#DIV/0!</v>
      </c>
      <c r="N100" s="369" t="e">
        <f t="shared" si="35"/>
        <v>#DIV/0!</v>
      </c>
      <c r="O100" s="372"/>
      <c r="P100" s="371" t="str">
        <f t="shared" si="39"/>
        <v>60</v>
      </c>
      <c r="Q100" s="271">
        <f t="shared" si="40"/>
        <v>60</v>
      </c>
      <c r="S100" s="373">
        <f t="shared" si="41"/>
        <v>0</v>
      </c>
    </row>
    <row r="101" spans="1:19" ht="20.100000000000001" customHeight="1">
      <c r="A101" s="257">
        <f>Infra!B35</f>
        <v>61</v>
      </c>
      <c r="B101" s="80" t="str">
        <f t="shared" si="30"/>
        <v>Conexiones domiciliarias agua potable</v>
      </c>
      <c r="C101" s="368"/>
      <c r="D101" s="81" t="s">
        <v>1214</v>
      </c>
      <c r="E101" s="81">
        <f t="shared" si="32"/>
        <v>0</v>
      </c>
      <c r="F101" s="369">
        <f>+AP!G3659</f>
        <v>0</v>
      </c>
      <c r="G101" s="211">
        <f t="shared" si="34"/>
        <v>0</v>
      </c>
      <c r="H101" s="369" t="e">
        <f>+G101*Datos!$C$20</f>
        <v>#DIV/0!</v>
      </c>
      <c r="I101" s="370" t="e">
        <f>+G101*Datos!$C$20/CyP!$C$11</f>
        <v>#DIV/0!</v>
      </c>
      <c r="J101" s="416"/>
      <c r="K101" s="369" t="e">
        <f t="shared" si="27"/>
        <v>#DIV/0!</v>
      </c>
      <c r="L101" s="369" t="e">
        <f t="shared" si="28"/>
        <v>#DIV/0!</v>
      </c>
      <c r="M101" s="369" t="e">
        <f t="shared" si="29"/>
        <v>#DIV/0!</v>
      </c>
      <c r="N101" s="369" t="e">
        <f t="shared" si="35"/>
        <v>#DIV/0!</v>
      </c>
      <c r="O101" s="372"/>
      <c r="P101" s="371" t="str">
        <f t="shared" si="39"/>
        <v>61</v>
      </c>
      <c r="Q101" s="271">
        <f t="shared" si="40"/>
        <v>61</v>
      </c>
      <c r="S101" s="373">
        <f t="shared" si="41"/>
        <v>0</v>
      </c>
    </row>
    <row r="102" spans="1:19" ht="20.100000000000001" customHeight="1">
      <c r="A102" s="257">
        <f>Infra!B36</f>
        <v>62</v>
      </c>
      <c r="B102" s="80" t="str">
        <f t="shared" si="30"/>
        <v>Conexiones domiciliarias cloacas Ø 160 mm.</v>
      </c>
      <c r="C102" s="368"/>
      <c r="D102" s="81" t="s">
        <v>1214</v>
      </c>
      <c r="E102" s="81">
        <f t="shared" si="32"/>
        <v>0</v>
      </c>
      <c r="F102" s="369">
        <f>+AP!G3719</f>
        <v>0</v>
      </c>
      <c r="G102" s="211">
        <f t="shared" si="34"/>
        <v>0</v>
      </c>
      <c r="H102" s="369" t="e">
        <f>+G102*Datos!$C$20</f>
        <v>#DIV/0!</v>
      </c>
      <c r="I102" s="370" t="e">
        <f>+G102*Datos!$C$20/CyP!$C$11</f>
        <v>#DIV/0!</v>
      </c>
      <c r="J102" s="416"/>
      <c r="K102" s="369" t="e">
        <f t="shared" si="27"/>
        <v>#DIV/0!</v>
      </c>
      <c r="L102" s="369" t="e">
        <f t="shared" si="28"/>
        <v>#DIV/0!</v>
      </c>
      <c r="M102" s="369" t="e">
        <f t="shared" si="29"/>
        <v>#DIV/0!</v>
      </c>
      <c r="N102" s="369" t="e">
        <f t="shared" si="35"/>
        <v>#DIV/0!</v>
      </c>
      <c r="O102" s="372"/>
      <c r="P102" s="371" t="str">
        <f t="shared" si="39"/>
        <v>62</v>
      </c>
      <c r="Q102" s="271">
        <f t="shared" si="40"/>
        <v>62</v>
      </c>
      <c r="S102" s="373">
        <f t="shared" si="41"/>
        <v>0</v>
      </c>
    </row>
    <row r="103" spans="1:19" ht="20.100000000000001" customHeight="1">
      <c r="A103" s="257">
        <f>Infra!B37</f>
        <v>63</v>
      </c>
      <c r="B103" s="80" t="str">
        <f t="shared" si="30"/>
        <v>Documentación final de obra (3% Monto Total de la Obra)</v>
      </c>
      <c r="C103" s="368"/>
      <c r="D103" s="81" t="str">
        <f>IFERROR(VLOOKUP(A103,Tabla_Urb,3,FALSE),"")</f>
        <v>gl</v>
      </c>
      <c r="E103" s="81">
        <f t="shared" si="32"/>
        <v>0</v>
      </c>
      <c r="F103" s="369">
        <f>+AP!G3779</f>
        <v>0</v>
      </c>
      <c r="G103" s="211">
        <f t="shared" ref="G103" si="44">ROUND(E103*F103,2)</f>
        <v>0</v>
      </c>
      <c r="H103" s="369" t="e">
        <f>+G103*Datos!$C$20</f>
        <v>#DIV/0!</v>
      </c>
      <c r="I103" s="370" t="e">
        <f>+G103*Datos!$C$20/CyP!$C$11</f>
        <v>#DIV/0!</v>
      </c>
      <c r="J103" s="416"/>
      <c r="K103" s="369" t="e">
        <f t="shared" si="27"/>
        <v>#DIV/0!</v>
      </c>
      <c r="L103" s="369" t="e">
        <f t="shared" si="28"/>
        <v>#DIV/0!</v>
      </c>
      <c r="M103" s="369" t="e">
        <f t="shared" si="29"/>
        <v>#DIV/0!</v>
      </c>
      <c r="N103" s="369" t="e">
        <f t="shared" si="35"/>
        <v>#DIV/0!</v>
      </c>
      <c r="O103" s="372"/>
      <c r="P103" s="371" t="str">
        <f t="shared" si="39"/>
        <v>63</v>
      </c>
      <c r="Q103" s="271">
        <f t="shared" si="40"/>
        <v>63</v>
      </c>
      <c r="S103" s="373">
        <f t="shared" si="41"/>
        <v>0</v>
      </c>
    </row>
    <row r="104" spans="1:19" ht="20.100000000000001" customHeight="1">
      <c r="A104" s="376"/>
      <c r="B104" s="377"/>
      <c r="C104" s="378"/>
      <c r="D104" s="379"/>
      <c r="E104" s="380"/>
      <c r="F104" s="381"/>
      <c r="G104" s="382">
        <f>SUM(G78:G103)</f>
        <v>0</v>
      </c>
      <c r="I104" s="383"/>
      <c r="O104" s="372"/>
      <c r="P104" s="371"/>
      <c r="S104" s="373"/>
    </row>
    <row r="105" spans="1:19" ht="20.100000000000001" customHeight="1">
      <c r="A105" s="384" t="s">
        <v>4</v>
      </c>
      <c r="B105" s="385" t="str">
        <f>"TOTAL COSTO "&amp;A74</f>
        <v>TOTAL COSTO INFRAESTRUCTURA - URBANIZACIÓN - DOCUMENTACIÓN FINAL DE OBRA</v>
      </c>
      <c r="C105" s="445"/>
      <c r="D105" s="445"/>
      <c r="E105" s="445"/>
      <c r="F105" s="446"/>
      <c r="G105" s="386">
        <f>SUM(G79:G103)</f>
        <v>0</v>
      </c>
      <c r="H105" s="386" t="e">
        <f>SUM(H78:H103)</f>
        <v>#DIV/0!</v>
      </c>
      <c r="I105" s="387" t="e">
        <f>SUBTOTAL(9,I79:I104)</f>
        <v>#DIV/0!</v>
      </c>
      <c r="K105" s="369" t="e">
        <f>ROUND(SUM(K78:K103),2)</f>
        <v>#DIV/0!</v>
      </c>
      <c r="L105" s="369" t="e">
        <f>ROUND(SUM(L78:L103),2)</f>
        <v>#DIV/0!</v>
      </c>
      <c r="M105" s="369" t="e">
        <f>ROUND(SUM(M78:M103),2)</f>
        <v>#DIV/0!</v>
      </c>
      <c r="N105" s="369" t="e">
        <f>ROUND(SUM(N78:N103),2)</f>
        <v>#DIV/0!</v>
      </c>
      <c r="O105" s="372"/>
      <c r="P105" s="371"/>
    </row>
    <row r="106" spans="1:19" ht="20.100000000000001" customHeight="1" thickBot="1">
      <c r="G106" s="388"/>
    </row>
    <row r="107" spans="1:19" ht="20.100000000000001" customHeight="1" thickTop="1" thickBot="1">
      <c r="A107" s="389" t="s">
        <v>1129</v>
      </c>
      <c r="B107" s="390" t="s">
        <v>15</v>
      </c>
      <c r="C107" s="391"/>
      <c r="D107" s="392"/>
      <c r="E107" s="495"/>
      <c r="F107" s="393"/>
      <c r="G107" s="394">
        <f>+G105</f>
        <v>0</v>
      </c>
      <c r="I107" s="395"/>
      <c r="K107" s="418" t="s">
        <v>1266</v>
      </c>
      <c r="L107" s="419">
        <f>+G79+G80+G81+G82+G83+G84+G85+G86+G87+G88+G89+G90+G91+G92+G93+G94+G98</f>
        <v>0</v>
      </c>
    </row>
    <row r="108" spans="1:19" ht="20.100000000000001" customHeight="1">
      <c r="A108" s="396" t="s">
        <v>1130</v>
      </c>
      <c r="B108" s="397" t="e">
        <f>CONCATENATE("GASTOS GENERALES  ",ROUND(E108*100,3)," % de ( 1 )")</f>
        <v>#DIV/0!</v>
      </c>
      <c r="C108" s="397"/>
      <c r="D108" s="82"/>
      <c r="E108" s="398" t="e">
        <f>+E65</f>
        <v>#DIV/0!</v>
      </c>
      <c r="F108" s="83"/>
      <c r="G108" s="399" t="e">
        <f>ROUND(+G107*E108,2)</f>
        <v>#DIV/0!</v>
      </c>
      <c r="I108" s="82"/>
    </row>
    <row r="109" spans="1:19" ht="20.100000000000001" customHeight="1">
      <c r="A109" s="396" t="s">
        <v>1131</v>
      </c>
      <c r="B109" s="397" t="str">
        <f>CONCATENATE("BENEFICIOS  ",ROUND(E109*100,2)," % de ( 1 + 2 )")</f>
        <v>BENEFICIOS  0 % de ( 1 + 2 )</v>
      </c>
      <c r="C109" s="397"/>
      <c r="D109" s="82"/>
      <c r="E109" s="398">
        <f>Beneficio</f>
        <v>0</v>
      </c>
      <c r="F109" s="83"/>
      <c r="G109" s="399" t="e">
        <f>ROUND(+(G107+G108)*E109,2)</f>
        <v>#DIV/0!</v>
      </c>
      <c r="H109" s="388"/>
      <c r="I109" s="82"/>
      <c r="K109" s="388"/>
    </row>
    <row r="110" spans="1:19" ht="20.100000000000001" customHeight="1">
      <c r="A110" s="396" t="s">
        <v>1132</v>
      </c>
      <c r="B110" s="401" t="s">
        <v>14</v>
      </c>
      <c r="C110" s="402"/>
      <c r="D110" s="82"/>
      <c r="E110" s="266"/>
      <c r="F110" s="83"/>
      <c r="G110" s="399" t="e">
        <f>+G107+G108+G109</f>
        <v>#DIV/0!</v>
      </c>
      <c r="H110" s="388"/>
      <c r="I110" s="82"/>
      <c r="J110" s="400"/>
      <c r="K110" s="374"/>
      <c r="L110" s="287"/>
    </row>
    <row r="111" spans="1:19" ht="20.100000000000001" customHeight="1">
      <c r="A111" s="396" t="s">
        <v>1133</v>
      </c>
      <c r="B111" s="397" t="str">
        <f>CONCATENATE("INGRESOS BRUTOS Y LOTE HOGAR  ",ROUND(E111*100,2)," % de ( 4 )")</f>
        <v>INGRESOS BRUTOS Y LOTE HOGAR  2,4 % de ( 4 )</v>
      </c>
      <c r="C111" s="397"/>
      <c r="D111" s="82"/>
      <c r="E111" s="398">
        <f>IB</f>
        <v>2.4E-2</v>
      </c>
      <c r="F111" s="83"/>
      <c r="G111" s="399" t="e">
        <f>ROUND(+G110*E111,2)</f>
        <v>#DIV/0!</v>
      </c>
      <c r="I111" s="82"/>
      <c r="J111" s="400"/>
      <c r="L111" s="420"/>
    </row>
    <row r="112" spans="1:19" ht="20.100000000000001" customHeight="1" thickBot="1">
      <c r="A112" s="403" t="s">
        <v>1134</v>
      </c>
      <c r="B112" s="404" t="str">
        <f>CONCATENATE("IMPUESTO AL VALOR AGREGADO ",E112*100," % de ( 4 )")</f>
        <v>IMPUESTO AL VALOR AGREGADO 21 % de ( 4 )</v>
      </c>
      <c r="C112" s="404"/>
      <c r="D112" s="405"/>
      <c r="E112" s="406">
        <f>IVA_INFRA</f>
        <v>0.21</v>
      </c>
      <c r="F112" s="407"/>
      <c r="G112" s="408" t="e">
        <f>ROUND(+G110*E112,2)</f>
        <v>#DIV/0!</v>
      </c>
      <c r="I112" s="82"/>
      <c r="J112" s="400"/>
    </row>
    <row r="113" spans="1:11" ht="20.100000000000001" customHeight="1" thickTop="1">
      <c r="A113" s="409"/>
      <c r="B113" s="397"/>
      <c r="C113" s="397"/>
      <c r="D113" s="82"/>
      <c r="E113" s="398"/>
      <c r="F113" s="83"/>
      <c r="G113" s="410"/>
      <c r="I113" s="82"/>
      <c r="J113" s="400"/>
    </row>
    <row r="114" spans="1:11" ht="20.100000000000001" customHeight="1">
      <c r="A114" s="411"/>
      <c r="B114" s="599" t="str">
        <f>A74&amp; " - TOTAL ( 4 + 5 + 6 )"</f>
        <v>INFRAESTRUCTURA - URBANIZACIÓN - DOCUMENTACIÓN FINAL DE OBRA - TOTAL ( 4 + 5 + 6 )</v>
      </c>
      <c r="C114" s="599"/>
      <c r="D114" s="599"/>
      <c r="E114" s="599"/>
      <c r="F114" s="599"/>
      <c r="G114" s="410" t="e">
        <f>+G110+G111+G112</f>
        <v>#DIV/0!</v>
      </c>
      <c r="I114" s="412"/>
      <c r="J114" s="400"/>
    </row>
    <row r="115" spans="1:11" ht="20.100000000000001" customHeight="1" thickBot="1">
      <c r="A115" s="411"/>
      <c r="B115" s="449"/>
      <c r="C115" s="449"/>
      <c r="D115" s="449"/>
      <c r="E115" s="449"/>
      <c r="F115" s="449"/>
      <c r="G115" s="410"/>
      <c r="I115" s="412"/>
    </row>
    <row r="116" spans="1:11" ht="20.100000000000001" customHeight="1" thickBot="1">
      <c r="B116" s="255" t="s">
        <v>1162</v>
      </c>
      <c r="G116" s="421" t="e">
        <f>PrecioTotal_P1+Precio_Infra</f>
        <v>#DIV/0!</v>
      </c>
      <c r="I116" s="422" t="e">
        <f>SUBTOTAL(9,I22:I103)</f>
        <v>#DIV/0!</v>
      </c>
    </row>
    <row r="117" spans="1:11" ht="20.100000000000001" customHeight="1">
      <c r="B117" s="255"/>
      <c r="G117" s="410"/>
      <c r="H117" s="423"/>
    </row>
    <row r="118" spans="1:11" ht="36.75" customHeight="1">
      <c r="B118" s="592" t="e">
        <f>+A162</f>
        <v>#DIV/0!</v>
      </c>
      <c r="C118" s="592"/>
      <c r="D118" s="592"/>
      <c r="E118" s="592"/>
      <c r="F118" s="592"/>
      <c r="G118" s="592"/>
      <c r="H118" s="592"/>
      <c r="I118" s="592"/>
      <c r="J118" s="424"/>
      <c r="K118" s="424"/>
    </row>
    <row r="119" spans="1:11" ht="36.75" customHeight="1">
      <c r="A119" s="84"/>
      <c r="B119" s="424"/>
      <c r="C119" s="424"/>
      <c r="D119" s="424"/>
      <c r="E119" s="497"/>
      <c r="F119" s="424"/>
      <c r="G119" s="424"/>
      <c r="H119" s="424"/>
      <c r="I119" s="424"/>
      <c r="J119" s="424"/>
      <c r="K119" s="424"/>
    </row>
    <row r="120" spans="1:11" ht="19.5" customHeight="1"/>
    <row r="121" spans="1:11" ht="19.5" customHeight="1">
      <c r="G121" s="410"/>
    </row>
    <row r="122" spans="1:11" ht="60" hidden="1" customHeight="1">
      <c r="A122" s="489" t="s">
        <v>1295</v>
      </c>
      <c r="B122" s="489" t="s">
        <v>1296</v>
      </c>
      <c r="C122" s="489" t="s">
        <v>4</v>
      </c>
      <c r="D122" s="489" t="s">
        <v>4</v>
      </c>
      <c r="E122" s="489" t="s">
        <v>4</v>
      </c>
      <c r="F122" s="489" t="s">
        <v>1389</v>
      </c>
      <c r="G122" s="587" t="e">
        <f>+MontoTotalObra</f>
        <v>#DIV/0!</v>
      </c>
      <c r="H122" s="587"/>
      <c r="I122" s="587"/>
    </row>
    <row r="123" spans="1:11" ht="16.5" hidden="1">
      <c r="A123" s="489" t="s">
        <v>1297</v>
      </c>
      <c r="B123" s="489" t="s">
        <v>4</v>
      </c>
      <c r="C123" s="490"/>
      <c r="D123" s="490"/>
      <c r="E123" s="489" t="s">
        <v>4</v>
      </c>
      <c r="F123" s="491" t="e">
        <f>IF(LEFT(FIXED(G122,2,TRUE),1)="-","MENOS ","")</f>
        <v>#DIV/0!</v>
      </c>
      <c r="G123" s="491" t="e">
        <f>FIXED(ABS(G122),2,TRUE)</f>
        <v>#DIV/0!</v>
      </c>
      <c r="H123" s="547"/>
      <c r="I123" s="547"/>
    </row>
    <row r="124" spans="1:11" ht="16.5" hidden="1">
      <c r="A124" s="489" t="s">
        <v>1298</v>
      </c>
      <c r="B124" s="489" t="s">
        <v>1299</v>
      </c>
      <c r="C124" s="490"/>
      <c r="D124" s="490"/>
      <c r="E124" s="489" t="s">
        <v>1299</v>
      </c>
      <c r="F124" s="491" t="e">
        <f>IF(LEN(G123)-12&lt;0,"0",MID((G123),LEN(G123)-12+1,1))</f>
        <v>#DIV/0!</v>
      </c>
      <c r="G124" s="491" t="e">
        <f>IF(AND(F124="1",F125="00"),"CIEN ",VLOOKUP(F124,A122:E161,4))</f>
        <v>#DIV/0!</v>
      </c>
      <c r="H124" s="547"/>
      <c r="I124" s="547"/>
    </row>
    <row r="125" spans="1:11" ht="16.5" hidden="1">
      <c r="A125" s="489" t="s">
        <v>1300</v>
      </c>
      <c r="B125" s="489" t="s">
        <v>1301</v>
      </c>
      <c r="C125" s="490"/>
      <c r="D125" s="490"/>
      <c r="E125" s="489" t="s">
        <v>1301</v>
      </c>
      <c r="F125" s="491" t="e">
        <f>IF(LEN(G123)-11&lt;0,"0",MID((G123),LEN(G123)-11+1,2))</f>
        <v>#DIV/0!</v>
      </c>
      <c r="G125" s="491" t="e">
        <f>IF(LEFT(F125,1)="0","",IF(VALUE(F125)&gt;29,VLOOKUP(LEFT(F125,1),A122:E161,3),VLOOKUP(F125,A122:E161,5)))</f>
        <v>#DIV/0!</v>
      </c>
      <c r="H125" s="547"/>
      <c r="I125" s="547"/>
    </row>
    <row r="126" spans="1:11" ht="16.5" hidden="1">
      <c r="A126" s="489" t="s">
        <v>1302</v>
      </c>
      <c r="B126" s="489" t="s">
        <v>1303</v>
      </c>
      <c r="C126" s="490"/>
      <c r="D126" s="490"/>
      <c r="E126" s="489" t="s">
        <v>1303</v>
      </c>
      <c r="F126" s="491" t="e">
        <f>IF(LEN(G123)-10&lt;0,"0",MID((G123),LEN(G123)-10+1,1))</f>
        <v>#DIV/0!</v>
      </c>
      <c r="G126" s="491" t="e">
        <f>IF(AND(VALUE(F125)&gt;30,MID(F125,2,1)&lt;&gt;"0"),"Y ","")</f>
        <v>#DIV/0!</v>
      </c>
      <c r="H126" s="547"/>
      <c r="I126" s="547"/>
    </row>
    <row r="127" spans="1:11" ht="16.5" hidden="1">
      <c r="A127" s="489" t="s">
        <v>1304</v>
      </c>
      <c r="B127" s="489" t="s">
        <v>1305</v>
      </c>
      <c r="C127" s="490"/>
      <c r="D127" s="490"/>
      <c r="E127" s="489" t="s">
        <v>1305</v>
      </c>
      <c r="F127" s="491" t="e">
        <f>IF(LEN(G123)-10&lt;0,"0",MID((G123),LEN(G123)-10+1,1))</f>
        <v>#DIV/0!</v>
      </c>
      <c r="G127" s="491" t="e">
        <f>IF(OR(VALUE(F125)&lt;=9,VALUE(F125)=0),VLOOKUP(F127,A122:E161,5),IF(VALUE(F125)&gt;29,VLOOKUP(MID(F125,2,1),A122:E161,5),""))</f>
        <v>#DIV/0!</v>
      </c>
      <c r="H127" s="547"/>
      <c r="I127" s="547"/>
    </row>
    <row r="128" spans="1:11" ht="16.5" hidden="1">
      <c r="A128" s="489" t="s">
        <v>1306</v>
      </c>
      <c r="B128" s="489" t="s">
        <v>1307</v>
      </c>
      <c r="C128" s="490"/>
      <c r="D128" s="490"/>
      <c r="E128" s="489" t="s">
        <v>1307</v>
      </c>
      <c r="F128" s="491" t="e">
        <f>IF(AND(AND(F124="0",F125="0"),F127="0"),"0",IF(AND(AND(F127="1",F124="0"),F125="0"),"1","2"))</f>
        <v>#DIV/0!</v>
      </c>
      <c r="G128" s="491" t="e">
        <f>IF(F128="0","",IF(F128="1","MILLON ","MILLONES "))</f>
        <v>#DIV/0!</v>
      </c>
      <c r="H128" s="547"/>
      <c r="I128" s="547"/>
    </row>
    <row r="129" spans="1:9" ht="16.5" hidden="1">
      <c r="A129" s="489" t="s">
        <v>1308</v>
      </c>
      <c r="B129" s="489" t="s">
        <v>1309</v>
      </c>
      <c r="C129" s="490"/>
      <c r="D129" s="490"/>
      <c r="E129" s="489" t="s">
        <v>1309</v>
      </c>
      <c r="F129" s="491" t="e">
        <f>IF(LEN(G123)-9&lt;0,"0",MID((G123),LEN(G123)-9+1,1))</f>
        <v>#DIV/0!</v>
      </c>
      <c r="G129" s="491" t="e">
        <f>IF(AND(F129="1",F130="00"),"CIEN",VLOOKUP(F129,A122:E161,4))</f>
        <v>#DIV/0!</v>
      </c>
      <c r="H129" s="547"/>
      <c r="I129" s="547"/>
    </row>
    <row r="130" spans="1:9" ht="16.5" hidden="1">
      <c r="A130" s="489" t="s">
        <v>1310</v>
      </c>
      <c r="B130" s="489" t="s">
        <v>1311</v>
      </c>
      <c r="C130" s="490"/>
      <c r="D130" s="490"/>
      <c r="E130" s="489" t="s">
        <v>1311</v>
      </c>
      <c r="F130" s="491" t="e">
        <f>IF(LEN(G123)-8&lt;0,"0",MID((G123),LEN(G123)-8+1,2))</f>
        <v>#DIV/0!</v>
      </c>
      <c r="G130" s="491" t="e">
        <f>IF(LEFT(F130,1)="0","",IF(VALUE(F130)&gt;29,VLOOKUP(LEFT(F130,1),A122:E161,3),VLOOKUP(F130,A122:E161,5)))</f>
        <v>#DIV/0!</v>
      </c>
      <c r="H130" s="547"/>
      <c r="I130" s="547"/>
    </row>
    <row r="131" spans="1:9" ht="16.5" hidden="1">
      <c r="A131" s="489" t="s">
        <v>1312</v>
      </c>
      <c r="B131" s="489" t="s">
        <v>1313</v>
      </c>
      <c r="C131" s="490"/>
      <c r="D131" s="490"/>
      <c r="E131" s="489" t="s">
        <v>1313</v>
      </c>
      <c r="F131" s="491" t="e">
        <f>IF(LEN(G123)-7&lt;0,"0",MID((G123),LEN(G123)-7+1,1))</f>
        <v>#DIV/0!</v>
      </c>
      <c r="G131" s="491" t="e">
        <f>IF(AND(VALUE(F130)&gt;30,MID(F130,2,1)&lt;&gt;"0"),"Y ","")</f>
        <v>#DIV/0!</v>
      </c>
      <c r="H131" s="547"/>
      <c r="I131" s="547"/>
    </row>
    <row r="132" spans="1:9" ht="16.5" hidden="1">
      <c r="A132" s="489" t="s">
        <v>1314</v>
      </c>
      <c r="B132" s="489" t="s">
        <v>1315</v>
      </c>
      <c r="C132" s="490"/>
      <c r="D132" s="490"/>
      <c r="E132" s="489" t="s">
        <v>1315</v>
      </c>
      <c r="F132" s="490"/>
      <c r="G132" s="491" t="e">
        <f>IF(OR(VALUE(F130)&lt;=9,VALUE(F130)=0),VLOOKUP(F131,A122:E161,5),IF(VALUE(F130)&gt;29,VLOOKUP(MID(F130,2,1),A122:E161,5),""))</f>
        <v>#DIV/0!</v>
      </c>
      <c r="H132" s="547"/>
      <c r="I132" s="547"/>
    </row>
    <row r="133" spans="1:9" ht="16.5" hidden="1">
      <c r="A133" s="489" t="s">
        <v>1316</v>
      </c>
      <c r="B133" s="489" t="s">
        <v>1299</v>
      </c>
      <c r="C133" s="489" t="s">
        <v>1317</v>
      </c>
      <c r="D133" s="489" t="s">
        <v>1318</v>
      </c>
      <c r="E133" s="489" t="s">
        <v>1319</v>
      </c>
      <c r="F133" s="491" t="e">
        <f>IF(AND(AND(F129="0",VALUE(F130)=0),F131="0"),"0",IF(F131="1","1","2"))</f>
        <v>#DIV/0!</v>
      </c>
      <c r="G133" s="491" t="e">
        <f>IF(F133="0","","MIL ")</f>
        <v>#DIV/0!</v>
      </c>
      <c r="H133" s="547"/>
      <c r="I133" s="547"/>
    </row>
    <row r="134" spans="1:9" ht="16.5" hidden="1">
      <c r="A134" s="489" t="s">
        <v>1320</v>
      </c>
      <c r="B134" s="489" t="s">
        <v>1317</v>
      </c>
      <c r="C134" s="489" t="s">
        <v>4</v>
      </c>
      <c r="D134" s="489" t="s">
        <v>4</v>
      </c>
      <c r="E134" s="489" t="s">
        <v>1317</v>
      </c>
      <c r="F134" s="491" t="e">
        <f>IF(LEN(G123)-6&lt;0,"0",MID((G123),LEN(G123)-6+1,1))</f>
        <v>#DIV/0!</v>
      </c>
      <c r="G134" s="491" t="e">
        <f>IF(AND(F134="1",F135="00"),"CIEN ",VLOOKUP(F134,A122:E161,4))</f>
        <v>#DIV/0!</v>
      </c>
      <c r="H134" s="547"/>
      <c r="I134" s="547"/>
    </row>
    <row r="135" spans="1:9" ht="16.5" hidden="1">
      <c r="A135" s="489" t="s">
        <v>1321</v>
      </c>
      <c r="B135" s="489" t="s">
        <v>1322</v>
      </c>
      <c r="C135" s="490"/>
      <c r="D135" s="490"/>
      <c r="E135" s="489" t="s">
        <v>1322</v>
      </c>
      <c r="F135" s="491" t="e">
        <f>IF(LEN(G123)-5&lt;0,"0",MID((G123),LEN(G123)-5+1,2))</f>
        <v>#DIV/0!</v>
      </c>
      <c r="G135" s="492" t="e">
        <f>IF(LEFT(F135,1)="0","",IF(VALUE(F135)&gt;29,VLOOKUP(LEFT(F135,1),A122:E161,3,FALSE),VLOOKUP(F135,A122:E161,2,FALSE)))</f>
        <v>#DIV/0!</v>
      </c>
      <c r="H135" s="547"/>
      <c r="I135" s="547"/>
    </row>
    <row r="136" spans="1:9" ht="16.5" hidden="1">
      <c r="A136" s="489" t="s">
        <v>1323</v>
      </c>
      <c r="B136" s="489" t="s">
        <v>1324</v>
      </c>
      <c r="C136" s="490"/>
      <c r="D136" s="490"/>
      <c r="E136" s="489" t="s">
        <v>1324</v>
      </c>
      <c r="F136" s="490"/>
      <c r="G136" s="491" t="e">
        <f>IF(AND(VALUE(F135)&gt;30,MID(F135,2,1)&lt;&gt;"0"),"Y ","")</f>
        <v>#DIV/0!</v>
      </c>
      <c r="H136" s="547"/>
      <c r="I136" s="547"/>
    </row>
    <row r="137" spans="1:9" ht="16.5" hidden="1">
      <c r="A137" s="489" t="s">
        <v>1325</v>
      </c>
      <c r="B137" s="489" t="s">
        <v>1326</v>
      </c>
      <c r="C137" s="490"/>
      <c r="D137" s="490"/>
      <c r="E137" s="489" t="s">
        <v>1326</v>
      </c>
      <c r="F137" s="491" t="e">
        <f>IF(LEN(G123)-4&lt;0,"0",MID((G123),LEN(G123)-4+1,1))</f>
        <v>#DIV/0!</v>
      </c>
      <c r="G137" s="491" t="e">
        <f>IF(OR(VALUE(F135)&lt;=9,VALUE(F135)=0),VLOOKUP(F137,A122:E161,2),IF(VALUE(F135)&gt;29,VLOOKUP(MID(F135,2,1),A122:E161,2),""))</f>
        <v>#DIV/0!</v>
      </c>
      <c r="H137" s="547"/>
      <c r="I137" s="547"/>
    </row>
    <row r="138" spans="1:9" ht="16.5" hidden="1">
      <c r="A138" s="489" t="s">
        <v>1327</v>
      </c>
      <c r="B138" s="489" t="s">
        <v>1328</v>
      </c>
      <c r="C138" s="490"/>
      <c r="D138" s="490"/>
      <c r="E138" s="489" t="s">
        <v>1328</v>
      </c>
      <c r="F138" s="490"/>
      <c r="G138" s="491" t="e">
        <f>IF(TRUNC(G122)=0,"CERO ","")</f>
        <v>#DIV/0!</v>
      </c>
      <c r="H138" s="547"/>
      <c r="I138" s="547"/>
    </row>
    <row r="139" spans="1:9" ht="16.5" hidden="1">
      <c r="A139" s="489" t="s">
        <v>1329</v>
      </c>
      <c r="B139" s="489" t="s">
        <v>1330</v>
      </c>
      <c r="C139" s="490"/>
      <c r="D139" s="490"/>
      <c r="E139" s="489" t="s">
        <v>1330</v>
      </c>
      <c r="F139" s="490"/>
      <c r="G139" s="489" t="s">
        <v>1331</v>
      </c>
      <c r="H139" s="547"/>
      <c r="I139" s="547"/>
    </row>
    <row r="140" spans="1:9" ht="16.5" hidden="1">
      <c r="A140" s="489" t="s">
        <v>1332</v>
      </c>
      <c r="B140" s="489" t="s">
        <v>1333</v>
      </c>
      <c r="C140" s="490"/>
      <c r="D140" s="490"/>
      <c r="E140" s="489" t="s">
        <v>1333</v>
      </c>
      <c r="F140" s="490"/>
      <c r="G140" s="491" t="e">
        <f>RIGHT(G123,2)</f>
        <v>#DIV/0!</v>
      </c>
      <c r="H140" s="547"/>
      <c r="I140" s="547"/>
    </row>
    <row r="141" spans="1:9" ht="16.5" hidden="1">
      <c r="A141" s="489" t="s">
        <v>1334</v>
      </c>
      <c r="B141" s="489" t="s">
        <v>1335</v>
      </c>
      <c r="C141" s="490"/>
      <c r="D141" s="490"/>
      <c r="E141" s="489" t="s">
        <v>1335</v>
      </c>
      <c r="F141" s="490"/>
      <c r="G141" s="489" t="s">
        <v>1336</v>
      </c>
      <c r="H141" s="547"/>
      <c r="I141" s="547"/>
    </row>
    <row r="142" spans="1:9" ht="16.5" hidden="1">
      <c r="A142" s="489" t="s">
        <v>1337</v>
      </c>
      <c r="B142" s="489" t="s">
        <v>1338</v>
      </c>
      <c r="C142" s="490"/>
      <c r="D142" s="490"/>
      <c r="E142" s="489" t="s">
        <v>1338</v>
      </c>
      <c r="F142" s="490"/>
      <c r="G142" s="490"/>
      <c r="H142" s="547"/>
      <c r="I142" s="547"/>
    </row>
    <row r="143" spans="1:9" ht="16.5" hidden="1">
      <c r="A143" s="489" t="s">
        <v>1339</v>
      </c>
      <c r="B143" s="489" t="s">
        <v>1340</v>
      </c>
      <c r="C143" s="490"/>
      <c r="D143" s="490"/>
      <c r="E143" s="489" t="s">
        <v>1340</v>
      </c>
      <c r="F143" s="490"/>
      <c r="G143" s="490"/>
      <c r="H143" s="547"/>
      <c r="I143" s="547"/>
    </row>
    <row r="144" spans="1:9" ht="16.5" hidden="1">
      <c r="A144" s="489" t="s">
        <v>1341</v>
      </c>
      <c r="B144" s="489" t="s">
        <v>1301</v>
      </c>
      <c r="C144" s="489" t="s">
        <v>1342</v>
      </c>
      <c r="D144" s="489" t="s">
        <v>1343</v>
      </c>
      <c r="E144" s="489" t="s">
        <v>1301</v>
      </c>
      <c r="F144" s="490"/>
      <c r="G144" s="490"/>
      <c r="H144" s="547"/>
      <c r="I144" s="547"/>
    </row>
    <row r="145" spans="1:9" ht="16.5" hidden="1">
      <c r="A145" s="489" t="s">
        <v>1344</v>
      </c>
      <c r="B145" s="489" t="s">
        <v>1342</v>
      </c>
      <c r="C145" s="490"/>
      <c r="D145" s="490"/>
      <c r="E145" s="489" t="s">
        <v>1342</v>
      </c>
      <c r="F145" s="490"/>
      <c r="G145" s="490"/>
      <c r="H145" s="547"/>
      <c r="I145" s="547"/>
    </row>
    <row r="146" spans="1:9" ht="16.5" hidden="1">
      <c r="A146" s="489" t="s">
        <v>1345</v>
      </c>
      <c r="B146" s="489" t="s">
        <v>1346</v>
      </c>
      <c r="C146" s="490"/>
      <c r="D146" s="490"/>
      <c r="E146" s="489" t="s">
        <v>1347</v>
      </c>
      <c r="F146" s="490"/>
      <c r="G146" s="490"/>
      <c r="H146" s="547"/>
      <c r="I146" s="547"/>
    </row>
    <row r="147" spans="1:9" ht="16.5" hidden="1">
      <c r="A147" s="489" t="s">
        <v>1348</v>
      </c>
      <c r="B147" s="489" t="s">
        <v>1349</v>
      </c>
      <c r="C147" s="490"/>
      <c r="D147" s="490"/>
      <c r="E147" s="489" t="s">
        <v>1349</v>
      </c>
      <c r="F147" s="490"/>
      <c r="G147" s="490"/>
      <c r="H147" s="547"/>
      <c r="I147" s="547"/>
    </row>
    <row r="148" spans="1:9" ht="16.5" hidden="1">
      <c r="A148" s="489" t="s">
        <v>1350</v>
      </c>
      <c r="B148" s="489" t="s">
        <v>1351</v>
      </c>
      <c r="C148" s="490"/>
      <c r="D148" s="490"/>
      <c r="E148" s="489" t="s">
        <v>1351</v>
      </c>
      <c r="F148" s="490"/>
      <c r="G148" s="490"/>
      <c r="H148" s="547"/>
      <c r="I148" s="547"/>
    </row>
    <row r="149" spans="1:9" ht="16.5" hidden="1">
      <c r="A149" s="489" t="s">
        <v>1352</v>
      </c>
      <c r="B149" s="489" t="s">
        <v>1353</v>
      </c>
      <c r="C149" s="490"/>
      <c r="D149" s="490"/>
      <c r="E149" s="489" t="s">
        <v>1353</v>
      </c>
      <c r="F149" s="490"/>
      <c r="G149" s="490"/>
      <c r="H149" s="547"/>
      <c r="I149" s="547"/>
    </row>
    <row r="150" spans="1:9" ht="16.5" hidden="1">
      <c r="A150" s="489" t="s">
        <v>1354</v>
      </c>
      <c r="B150" s="489" t="s">
        <v>1355</v>
      </c>
      <c r="C150" s="490"/>
      <c r="D150" s="490"/>
      <c r="E150" s="489" t="s">
        <v>1355</v>
      </c>
      <c r="F150" s="490"/>
      <c r="G150" s="490"/>
      <c r="H150" s="547"/>
      <c r="I150" s="547"/>
    </row>
    <row r="151" spans="1:9" ht="16.5" hidden="1">
      <c r="A151" s="489" t="s">
        <v>1356</v>
      </c>
      <c r="B151" s="489" t="s">
        <v>1357</v>
      </c>
      <c r="C151" s="490"/>
      <c r="D151" s="490"/>
      <c r="E151" s="489" t="s">
        <v>1357</v>
      </c>
      <c r="F151" s="490"/>
      <c r="G151" s="490"/>
      <c r="H151" s="547"/>
      <c r="I151" s="547"/>
    </row>
    <row r="152" spans="1:9" ht="16.5" hidden="1">
      <c r="A152" s="489" t="s">
        <v>1358</v>
      </c>
      <c r="B152" s="489" t="s">
        <v>1359</v>
      </c>
      <c r="C152" s="490"/>
      <c r="D152" s="490"/>
      <c r="E152" s="489" t="s">
        <v>1359</v>
      </c>
      <c r="F152" s="490"/>
      <c r="G152" s="490"/>
      <c r="H152" s="547"/>
      <c r="I152" s="547"/>
    </row>
    <row r="153" spans="1:9" ht="16.5" hidden="1">
      <c r="A153" s="489" t="s">
        <v>1360</v>
      </c>
      <c r="B153" s="489" t="s">
        <v>1361</v>
      </c>
      <c r="C153" s="490"/>
      <c r="D153" s="490"/>
      <c r="E153" s="489" t="s">
        <v>1361</v>
      </c>
      <c r="F153" s="490"/>
      <c r="G153" s="490"/>
      <c r="H153" s="547"/>
      <c r="I153" s="547"/>
    </row>
    <row r="154" spans="1:9" ht="16.5" hidden="1">
      <c r="A154" s="489" t="s">
        <v>1362</v>
      </c>
      <c r="B154" s="489" t="s">
        <v>1363</v>
      </c>
      <c r="C154" s="490"/>
      <c r="D154" s="490"/>
      <c r="E154" s="489" t="s">
        <v>1363</v>
      </c>
      <c r="F154" s="490"/>
      <c r="G154" s="490"/>
      <c r="H154" s="547"/>
      <c r="I154" s="547"/>
    </row>
    <row r="155" spans="1:9" ht="16.5" hidden="1">
      <c r="A155" s="489" t="s">
        <v>1364</v>
      </c>
      <c r="B155" s="489" t="s">
        <v>1303</v>
      </c>
      <c r="C155" s="489" t="s">
        <v>1365</v>
      </c>
      <c r="D155" s="489" t="s">
        <v>1366</v>
      </c>
      <c r="E155" s="489" t="s">
        <v>1303</v>
      </c>
      <c r="F155" s="490"/>
      <c r="G155" s="490"/>
      <c r="H155" s="547"/>
      <c r="I155" s="547"/>
    </row>
    <row r="156" spans="1:9" ht="16.5" hidden="1">
      <c r="A156" s="489" t="s">
        <v>1367</v>
      </c>
      <c r="B156" s="489" t="s">
        <v>1305</v>
      </c>
      <c r="C156" s="489" t="s">
        <v>1368</v>
      </c>
      <c r="D156" s="489" t="s">
        <v>1369</v>
      </c>
      <c r="E156" s="489" t="s">
        <v>1305</v>
      </c>
      <c r="F156" s="490"/>
      <c r="G156" s="490"/>
      <c r="H156" s="547"/>
      <c r="I156" s="547"/>
    </row>
    <row r="157" spans="1:9" ht="16.5" hidden="1">
      <c r="A157" s="489" t="s">
        <v>1370</v>
      </c>
      <c r="B157" s="489" t="s">
        <v>1307</v>
      </c>
      <c r="C157" s="489" t="s">
        <v>1371</v>
      </c>
      <c r="D157" s="489" t="s">
        <v>1372</v>
      </c>
      <c r="E157" s="489" t="s">
        <v>1307</v>
      </c>
      <c r="F157" s="490"/>
      <c r="G157" s="490"/>
      <c r="H157" s="547"/>
      <c r="I157" s="547"/>
    </row>
    <row r="158" spans="1:9" ht="16.5" hidden="1">
      <c r="A158" s="489" t="s">
        <v>1373</v>
      </c>
      <c r="B158" s="489" t="s">
        <v>1309</v>
      </c>
      <c r="C158" s="489" t="s">
        <v>1374</v>
      </c>
      <c r="D158" s="489" t="s">
        <v>1375</v>
      </c>
      <c r="E158" s="489" t="s">
        <v>1309</v>
      </c>
      <c r="F158" s="490"/>
      <c r="G158" s="490"/>
      <c r="H158" s="547"/>
      <c r="I158" s="547"/>
    </row>
    <row r="159" spans="1:9" ht="16.5" hidden="1">
      <c r="A159" s="489" t="s">
        <v>1376</v>
      </c>
      <c r="B159" s="489" t="s">
        <v>1311</v>
      </c>
      <c r="C159" s="489" t="s">
        <v>1377</v>
      </c>
      <c r="D159" s="489" t="s">
        <v>1378</v>
      </c>
      <c r="E159" s="489" t="s">
        <v>1311</v>
      </c>
      <c r="F159" s="490"/>
      <c r="G159" s="490"/>
      <c r="H159" s="547"/>
      <c r="I159" s="547"/>
    </row>
    <row r="160" spans="1:9" ht="16.5" hidden="1">
      <c r="A160" s="489" t="s">
        <v>1379</v>
      </c>
      <c r="B160" s="489" t="s">
        <v>1313</v>
      </c>
      <c r="C160" s="489" t="s">
        <v>1380</v>
      </c>
      <c r="D160" s="489" t="s">
        <v>1381</v>
      </c>
      <c r="E160" s="489" t="s">
        <v>1313</v>
      </c>
      <c r="F160" s="490"/>
      <c r="G160" s="490"/>
      <c r="H160" s="547"/>
      <c r="I160" s="547"/>
    </row>
    <row r="161" spans="1:9" ht="16.5" hidden="1">
      <c r="A161" s="489" t="s">
        <v>1382</v>
      </c>
      <c r="B161" s="489" t="s">
        <v>1315</v>
      </c>
      <c r="C161" s="489" t="s">
        <v>1383</v>
      </c>
      <c r="D161" s="489" t="s">
        <v>1384</v>
      </c>
      <c r="E161" s="489" t="s">
        <v>1315</v>
      </c>
      <c r="F161" s="490"/>
      <c r="G161" s="490"/>
      <c r="H161" s="547"/>
      <c r="I161" s="547"/>
    </row>
    <row r="162" spans="1:9" ht="16.5" hidden="1">
      <c r="A162" s="493" t="e">
        <f>TRIM(+F122&amp;F123&amp;G124&amp;G125&amp;G126&amp;G127&amp;G128&amp;G129&amp;G130&amp;G131&amp;G132&amp;G133&amp;G134&amp;G135&amp;G136&amp;G137&amp;G138&amp;G139&amp;G140&amp;G141)</f>
        <v>#DIV/0!</v>
      </c>
      <c r="B162" s="494"/>
      <c r="C162" s="494"/>
      <c r="D162" s="494"/>
      <c r="E162" s="494"/>
      <c r="F162" s="494"/>
      <c r="G162" s="494"/>
      <c r="H162" s="548"/>
      <c r="I162" s="548"/>
    </row>
    <row r="163" spans="1:9" hidden="1"/>
    <row r="164" spans="1:9" hidden="1"/>
    <row r="165" spans="1:9" hidden="1"/>
    <row r="166" spans="1:9" hidden="1"/>
    <row r="167" spans="1:9" hidden="1"/>
    <row r="168" spans="1:9" hidden="1"/>
    <row r="169" spans="1:9" hidden="1"/>
    <row r="170" spans="1:9" hidden="1"/>
    <row r="171" spans="1:9" hidden="1"/>
    <row r="172" spans="1:9" hidden="1"/>
    <row r="173" spans="1:9" hidden="1"/>
    <row r="174" spans="1:9" hidden="1"/>
    <row r="175" spans="1:9" hidden="1"/>
    <row r="176" spans="1:9"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1452" spans="2:2">
      <c r="B1452" s="271">
        <v>25</v>
      </c>
    </row>
  </sheetData>
  <sheetProtection password="F171" sheet="1" objects="1" scenarios="1" formatCells="0"/>
  <mergeCells count="19">
    <mergeCell ref="A19:A20"/>
    <mergeCell ref="B19:C20"/>
    <mergeCell ref="D19:D20"/>
    <mergeCell ref="E19:E20"/>
    <mergeCell ref="B114:F114"/>
    <mergeCell ref="A76:A77"/>
    <mergeCell ref="G122:I122"/>
    <mergeCell ref="K19:N19"/>
    <mergeCell ref="F19:G19"/>
    <mergeCell ref="I19:I20"/>
    <mergeCell ref="H19:H20"/>
    <mergeCell ref="K76:N76"/>
    <mergeCell ref="B118:I118"/>
    <mergeCell ref="B76:C77"/>
    <mergeCell ref="D76:D77"/>
    <mergeCell ref="E76:E77"/>
    <mergeCell ref="F76:G76"/>
    <mergeCell ref="H76:H77"/>
    <mergeCell ref="I76:I77"/>
  </mergeCells>
  <conditionalFormatting sqref="A108:D113 I108:I113 B107:C107 A107:A115 B114:B117 I72 A65:D70 I65:I70 B64:C64 A64:A71 B71:D72 A74 A16:B16">
    <cfRule type="expression" dxfId="95" priority="457" stopIfTrue="1">
      <formula>#REF!=1</formula>
    </cfRule>
  </conditionalFormatting>
  <conditionalFormatting sqref="A74:A75 A17:A18 A78:A105 A22:A62">
    <cfRule type="expression" dxfId="94" priority="458" stopIfTrue="1">
      <formula>#REF!&gt;0</formula>
    </cfRule>
    <cfRule type="expression" dxfId="93" priority="459" stopIfTrue="1">
      <formula>#REF!&gt;0</formula>
    </cfRule>
    <cfRule type="expression" dxfId="92" priority="460" stopIfTrue="1">
      <formula>#REF!&gt;0</formula>
    </cfRule>
  </conditionalFormatting>
  <conditionalFormatting sqref="B78:C104 C22:C61 B23:B61 E78">
    <cfRule type="expression" dxfId="91" priority="461" stopIfTrue="1">
      <formula>#REF!&gt;0</formula>
    </cfRule>
    <cfRule type="expression" dxfId="90" priority="462" stopIfTrue="1">
      <formula>#REF!&gt;0</formula>
    </cfRule>
    <cfRule type="expression" dxfId="89" priority="463" stopIfTrue="1">
      <formula>#REF!&gt;0</formula>
    </cfRule>
  </conditionalFormatting>
  <conditionalFormatting sqref="A107:D107 B108:C109 B111:C113 A108:A113 B114:B117 A64:D64 B65:C66 A65:A70 B68:C72 A74 A16:B16">
    <cfRule type="expression" dxfId="88" priority="464" stopIfTrue="1">
      <formula>#REF!=1</formula>
    </cfRule>
  </conditionalFormatting>
  <conditionalFormatting sqref="I107:I115 A107:D113 F107:G113 G114:G117 B114:B117 G121 A16:B16 I64:I71 A64:D70 B71:D72 F64:G72 A74">
    <cfRule type="expression" dxfId="87" priority="465" stopIfTrue="1">
      <formula>#REF!=1</formula>
    </cfRule>
  </conditionalFormatting>
  <conditionalFormatting sqref="A100:A103">
    <cfRule type="expression" dxfId="86" priority="1" stopIfTrue="1">
      <formula>#REF!&gt;0</formula>
    </cfRule>
    <cfRule type="expression" dxfId="85" priority="2" stopIfTrue="1">
      <formula>#REF!&gt;0</formula>
    </cfRule>
    <cfRule type="expression" dxfId="84" priority="3" stopIfTrue="1">
      <formula>#REF!&gt;0</formula>
    </cfRule>
  </conditionalFormatting>
  <printOptions horizontalCentered="1"/>
  <pageMargins left="0.78740157480314965" right="0.19685039370078741" top="0.98425196850393704" bottom="0.39370078740157483" header="0.39370078740157483" footer="0"/>
  <pageSetup paperSize="5" scale="48" fitToHeight="0" orientation="portrait" r:id="rId1"/>
  <headerFooter>
    <oddHeader>&amp;C&amp;G</oddHeader>
  </headerFooter>
  <rowBreaks count="1" manualBreakCount="1">
    <brk id="73" max="8" man="1"/>
  </rowBreaks>
  <legacyDrawingHF r:id="rId2"/>
</worksheet>
</file>

<file path=xl/worksheets/sheet7.xml><?xml version="1.0" encoding="utf-8"?>
<worksheet xmlns="http://schemas.openxmlformats.org/spreadsheetml/2006/main" xmlns:r="http://schemas.openxmlformats.org/officeDocument/2006/relationships">
  <dimension ref="A1:L3780"/>
  <sheetViews>
    <sheetView showGridLines="0" showZeros="0" view="pageBreakPreview" zoomScale="80" zoomScaleNormal="120" zoomScaleSheetLayoutView="80" workbookViewId="0">
      <selection activeCell="I1" sqref="I1"/>
    </sheetView>
  </sheetViews>
  <sheetFormatPr baseColWidth="10" defaultColWidth="11.42578125" defaultRowHeight="20.100000000000001" customHeight="1"/>
  <cols>
    <col min="1" max="1" width="16.5703125" style="198" customWidth="1"/>
    <col min="2" max="2" width="23" style="199" customWidth="1"/>
    <col min="3" max="3" width="43.7109375" style="109" customWidth="1"/>
    <col min="4" max="4" width="10.7109375" style="109" customWidth="1"/>
    <col min="5" max="5" width="12.7109375" style="117" customWidth="1"/>
    <col min="6" max="6" width="15.7109375" style="200" customWidth="1"/>
    <col min="7" max="7" width="15.7109375" style="543" customWidth="1"/>
    <col min="8" max="16384" width="11.42578125" style="109"/>
  </cols>
  <sheetData>
    <row r="1" spans="1:7" ht="20.100000000000001" customHeight="1" thickTop="1">
      <c r="A1" s="145" t="s">
        <v>41</v>
      </c>
      <c r="B1" s="146"/>
      <c r="C1" s="146"/>
      <c r="D1" s="146"/>
      <c r="E1" s="147"/>
      <c r="F1" s="148"/>
      <c r="G1" s="540"/>
    </row>
    <row r="2" spans="1:7" ht="20.100000000000001" customHeight="1">
      <c r="A2" s="150" t="s">
        <v>728</v>
      </c>
      <c r="B2" s="144" t="str">
        <f>Comitente</f>
        <v>INSTITUTO PROVINCIAL DE LA VIVIENDA</v>
      </c>
      <c r="C2" s="151"/>
      <c r="D2" s="152"/>
      <c r="E2" s="153"/>
      <c r="F2" s="154"/>
      <c r="G2" s="155"/>
    </row>
    <row r="3" spans="1:7" ht="20.100000000000001" customHeight="1">
      <c r="A3" s="150" t="s">
        <v>729</v>
      </c>
      <c r="B3" s="144">
        <f>Contratista</f>
        <v>0</v>
      </c>
      <c r="C3" s="156"/>
      <c r="D3" s="156"/>
      <c r="E3" s="153"/>
      <c r="F3" s="157"/>
      <c r="G3" s="158"/>
    </row>
    <row r="4" spans="1:7" ht="20.100000000000001" customHeight="1">
      <c r="A4" s="150" t="s">
        <v>28</v>
      </c>
      <c r="B4" s="144" t="str">
        <f>Obra</f>
        <v>BARRIO NUESTRA SEÑORA DEL ROSARIO - 22 VIVIENDAS</v>
      </c>
      <c r="C4" s="156"/>
      <c r="D4" s="156"/>
      <c r="E4" s="153"/>
      <c r="F4" s="157" t="s">
        <v>42</v>
      </c>
      <c r="G4" s="541"/>
    </row>
    <row r="5" spans="1:7" ht="20.100000000000001" customHeight="1">
      <c r="A5" s="159" t="s">
        <v>727</v>
      </c>
      <c r="B5" s="144" t="str">
        <f>Ubicación</f>
        <v>9 DE JULIO</v>
      </c>
      <c r="C5" s="160"/>
      <c r="D5" s="161"/>
      <c r="E5" s="162"/>
      <c r="F5" s="163"/>
      <c r="G5" s="164"/>
    </row>
    <row r="6" spans="1:7" ht="20.100000000000001" customHeight="1">
      <c r="A6" s="159" t="s">
        <v>43</v>
      </c>
      <c r="B6" s="165" t="s">
        <v>1159</v>
      </c>
      <c r="C6" s="166" t="s">
        <v>1182</v>
      </c>
      <c r="D6" s="167"/>
      <c r="E6" s="168"/>
      <c r="F6" s="163"/>
      <c r="G6" s="164"/>
    </row>
    <row r="7" spans="1:7" ht="20.100000000000001" customHeight="1">
      <c r="A7" s="159" t="s">
        <v>29</v>
      </c>
      <c r="B7" s="169">
        <v>1</v>
      </c>
      <c r="C7" s="166" t="str">
        <f>+VLOOKUP(B7,'P1'!$B$13:$E$92,2,FALSE)</f>
        <v>Preparación del terreno y replanteo</v>
      </c>
      <c r="D7" s="161"/>
      <c r="E7" s="162"/>
      <c r="F7" s="157" t="s">
        <v>30</v>
      </c>
      <c r="G7" s="161" t="str">
        <f>+VLOOKUP(B7,'P1'!$B$13:$E$92,3,FALSE)</f>
        <v>gl</v>
      </c>
    </row>
    <row r="8" spans="1:7" ht="20.100000000000001" customHeight="1">
      <c r="A8" s="170" t="s">
        <v>590</v>
      </c>
      <c r="B8" s="171"/>
      <c r="C8" s="606" t="s">
        <v>0</v>
      </c>
      <c r="D8" s="606" t="s">
        <v>31</v>
      </c>
      <c r="E8" s="612" t="s">
        <v>32</v>
      </c>
      <c r="F8" s="608" t="s">
        <v>33</v>
      </c>
      <c r="G8" s="610" t="s">
        <v>34</v>
      </c>
    </row>
    <row r="9" spans="1:7" s="110" customFormat="1" ht="20.100000000000001" customHeight="1">
      <c r="A9" s="172" t="s">
        <v>591</v>
      </c>
      <c r="B9" s="173" t="s">
        <v>592</v>
      </c>
      <c r="C9" s="607"/>
      <c r="D9" s="607"/>
      <c r="E9" s="613"/>
      <c r="F9" s="609"/>
      <c r="G9" s="611"/>
    </row>
    <row r="10" spans="1:7" ht="20.100000000000001" customHeight="1">
      <c r="A10" s="174"/>
      <c r="B10" s="175"/>
      <c r="C10" s="176" t="s">
        <v>730</v>
      </c>
      <c r="D10" s="177"/>
      <c r="E10" s="178"/>
      <c r="F10" s="179"/>
      <c r="G10" s="180"/>
    </row>
    <row r="11" spans="1:7" ht="20.100000000000001" customHeight="1">
      <c r="A11" s="116" t="str">
        <f t="shared" ref="A11:A13" si="0">IFERROR(VLOOKUP(C11,Tabla_Compatibilidad,4,FALSE),"")</f>
        <v/>
      </c>
      <c r="B11" s="181">
        <f t="shared" ref="B11:B13" si="1">IF(A11=0,0,VLOOKUP(A11,Tabla_Indices,5,FALSE))</f>
        <v>0</v>
      </c>
      <c r="C11" s="228"/>
      <c r="D11" s="79" t="str">
        <f t="shared" ref="D11:D14" si="2">IFERROR(VLOOKUP(C11,Tabla_Compatibilidad,2,FALSE),"")</f>
        <v/>
      </c>
      <c r="E11" s="220"/>
      <c r="F11" s="182">
        <f t="shared" ref="F11:F15" si="3">IFERROR(VLOOKUP(C11,Tabla_Compatibilidad,3,FALSE),0)</f>
        <v>0</v>
      </c>
      <c r="G11" s="182">
        <f t="shared" ref="G11:G13" si="4">ROUND(E11*F11,2)</f>
        <v>0</v>
      </c>
    </row>
    <row r="12" spans="1:7" ht="20.100000000000001" customHeight="1">
      <c r="A12" s="116" t="str">
        <f t="shared" si="0"/>
        <v/>
      </c>
      <c r="B12" s="181">
        <f t="shared" si="1"/>
        <v>0</v>
      </c>
      <c r="C12" s="228"/>
      <c r="D12" s="79" t="str">
        <f t="shared" si="2"/>
        <v/>
      </c>
      <c r="E12" s="220"/>
      <c r="F12" s="182">
        <f t="shared" si="3"/>
        <v>0</v>
      </c>
      <c r="G12" s="182">
        <f t="shared" si="4"/>
        <v>0</v>
      </c>
    </row>
    <row r="13" spans="1:7" ht="20.100000000000001" customHeight="1">
      <c r="A13" s="116" t="str">
        <f t="shared" si="0"/>
        <v/>
      </c>
      <c r="B13" s="181">
        <f t="shared" si="1"/>
        <v>0</v>
      </c>
      <c r="C13" s="228"/>
      <c r="D13" s="79" t="str">
        <f t="shared" si="2"/>
        <v/>
      </c>
      <c r="E13" s="220"/>
      <c r="F13" s="182">
        <f t="shared" si="3"/>
        <v>0</v>
      </c>
      <c r="G13" s="182">
        <f t="shared" si="4"/>
        <v>0</v>
      </c>
    </row>
    <row r="14" spans="1:7" ht="20.100000000000001" customHeight="1">
      <c r="A14" s="116" t="str">
        <f t="shared" ref="A14:A29" si="5">IFERROR(VLOOKUP(C14,Tabla_Compatibilidad,4,FALSE),"")</f>
        <v/>
      </c>
      <c r="B14" s="181">
        <f t="shared" ref="B14:B34" si="6">IF(A14=0,0,VLOOKUP(A14,Tabla_Indices,5,FALSE))</f>
        <v>0</v>
      </c>
      <c r="C14" s="228"/>
      <c r="D14" s="79" t="str">
        <f t="shared" si="2"/>
        <v/>
      </c>
      <c r="E14" s="220"/>
      <c r="F14" s="182">
        <f t="shared" si="3"/>
        <v>0</v>
      </c>
      <c r="G14" s="182">
        <f t="shared" ref="G14:G34" si="7">ROUND(E14*F14,2)</f>
        <v>0</v>
      </c>
    </row>
    <row r="15" spans="1:7" ht="20.100000000000001" customHeight="1">
      <c r="A15" s="116" t="str">
        <f t="shared" si="5"/>
        <v/>
      </c>
      <c r="B15" s="181">
        <f t="shared" si="6"/>
        <v>0</v>
      </c>
      <c r="C15" s="228"/>
      <c r="D15" s="79" t="str">
        <f t="shared" ref="D15:D34" si="8">IFERROR(VLOOKUP(C15,Tabla_Compatibilidad,2,FALSE),"")</f>
        <v/>
      </c>
      <c r="E15" s="220"/>
      <c r="F15" s="182">
        <f t="shared" si="3"/>
        <v>0</v>
      </c>
      <c r="G15" s="182">
        <f t="shared" si="7"/>
        <v>0</v>
      </c>
    </row>
    <row r="16" spans="1:7" ht="20.100000000000001" customHeight="1">
      <c r="A16" s="116" t="str">
        <f t="shared" si="5"/>
        <v/>
      </c>
      <c r="B16" s="181">
        <f t="shared" si="6"/>
        <v>0</v>
      </c>
      <c r="C16" s="228"/>
      <c r="D16" s="79" t="str">
        <f t="shared" si="8"/>
        <v/>
      </c>
      <c r="E16" s="220"/>
      <c r="F16" s="182">
        <f t="shared" ref="F16:F18" si="9">IFERROR(VLOOKUP(C16,Tabla_Compatibilidad,3,FALSE),0)</f>
        <v>0</v>
      </c>
      <c r="G16" s="182">
        <f t="shared" si="7"/>
        <v>0</v>
      </c>
    </row>
    <row r="17" spans="1:7" ht="20.100000000000001" customHeight="1">
      <c r="A17" s="116" t="str">
        <f t="shared" si="5"/>
        <v/>
      </c>
      <c r="B17" s="181">
        <f t="shared" si="6"/>
        <v>0</v>
      </c>
      <c r="C17" s="228"/>
      <c r="D17" s="79" t="str">
        <f t="shared" si="8"/>
        <v/>
      </c>
      <c r="E17" s="220"/>
      <c r="F17" s="182">
        <f t="shared" si="9"/>
        <v>0</v>
      </c>
      <c r="G17" s="182"/>
    </row>
    <row r="18" spans="1:7" ht="20.100000000000001" customHeight="1">
      <c r="A18" s="116" t="str">
        <f t="shared" si="5"/>
        <v/>
      </c>
      <c r="B18" s="181">
        <f t="shared" si="6"/>
        <v>0</v>
      </c>
      <c r="C18" s="228"/>
      <c r="D18" s="79" t="str">
        <f t="shared" si="8"/>
        <v/>
      </c>
      <c r="E18" s="220"/>
      <c r="F18" s="182">
        <f t="shared" si="9"/>
        <v>0</v>
      </c>
      <c r="G18" s="182">
        <f t="shared" si="7"/>
        <v>0</v>
      </c>
    </row>
    <row r="19" spans="1:7" ht="20.100000000000001" customHeight="1">
      <c r="A19" s="116" t="str">
        <f t="shared" si="5"/>
        <v/>
      </c>
      <c r="B19" s="181">
        <f t="shared" si="6"/>
        <v>0</v>
      </c>
      <c r="C19" s="228"/>
      <c r="D19" s="79" t="str">
        <f t="shared" si="8"/>
        <v/>
      </c>
      <c r="E19" s="220"/>
      <c r="F19" s="182">
        <f t="shared" ref="F19:F34" si="10">IFERROR(VLOOKUP(C19,Tabla_Compatibilidad,3,FALSE),0)</f>
        <v>0</v>
      </c>
      <c r="G19" s="182">
        <f t="shared" si="7"/>
        <v>0</v>
      </c>
    </row>
    <row r="20" spans="1:7" ht="20.100000000000001" customHeight="1">
      <c r="A20" s="116" t="str">
        <f t="shared" si="5"/>
        <v/>
      </c>
      <c r="B20" s="181">
        <f t="shared" si="6"/>
        <v>0</v>
      </c>
      <c r="C20" s="228"/>
      <c r="D20" s="79" t="str">
        <f t="shared" si="8"/>
        <v/>
      </c>
      <c r="E20" s="220"/>
      <c r="F20" s="182">
        <f t="shared" si="10"/>
        <v>0</v>
      </c>
      <c r="G20" s="182">
        <f t="shared" si="7"/>
        <v>0</v>
      </c>
    </row>
    <row r="21" spans="1:7" ht="20.100000000000001" customHeight="1">
      <c r="A21" s="116" t="str">
        <f t="shared" si="5"/>
        <v/>
      </c>
      <c r="B21" s="181">
        <f t="shared" si="6"/>
        <v>0</v>
      </c>
      <c r="C21" s="228"/>
      <c r="D21" s="79" t="str">
        <f t="shared" si="8"/>
        <v/>
      </c>
      <c r="E21" s="220"/>
      <c r="F21" s="182">
        <f t="shared" si="10"/>
        <v>0</v>
      </c>
      <c r="G21" s="182">
        <f t="shared" si="7"/>
        <v>0</v>
      </c>
    </row>
    <row r="22" spans="1:7" ht="20.100000000000001" customHeight="1">
      <c r="A22" s="116" t="str">
        <f t="shared" si="5"/>
        <v/>
      </c>
      <c r="B22" s="181">
        <f t="shared" si="6"/>
        <v>0</v>
      </c>
      <c r="C22" s="228"/>
      <c r="D22" s="79" t="str">
        <f t="shared" si="8"/>
        <v/>
      </c>
      <c r="E22" s="220"/>
      <c r="F22" s="182">
        <f t="shared" si="10"/>
        <v>0</v>
      </c>
      <c r="G22" s="182">
        <f t="shared" si="7"/>
        <v>0</v>
      </c>
    </row>
    <row r="23" spans="1:7" ht="20.100000000000001" customHeight="1">
      <c r="A23" s="116" t="str">
        <f t="shared" si="5"/>
        <v/>
      </c>
      <c r="B23" s="181">
        <f t="shared" si="6"/>
        <v>0</v>
      </c>
      <c r="C23" s="228"/>
      <c r="D23" s="79" t="str">
        <f t="shared" si="8"/>
        <v/>
      </c>
      <c r="E23" s="220"/>
      <c r="F23" s="182">
        <f t="shared" si="10"/>
        <v>0</v>
      </c>
      <c r="G23" s="182">
        <f t="shared" si="7"/>
        <v>0</v>
      </c>
    </row>
    <row r="24" spans="1:7" ht="20.100000000000001" customHeight="1">
      <c r="A24" s="116" t="str">
        <f t="shared" si="5"/>
        <v/>
      </c>
      <c r="B24" s="181">
        <f t="shared" si="6"/>
        <v>0</v>
      </c>
      <c r="C24" s="228"/>
      <c r="D24" s="79" t="str">
        <f t="shared" si="8"/>
        <v/>
      </c>
      <c r="E24" s="220"/>
      <c r="F24" s="182">
        <f t="shared" si="10"/>
        <v>0</v>
      </c>
      <c r="G24" s="182">
        <f t="shared" si="7"/>
        <v>0</v>
      </c>
    </row>
    <row r="25" spans="1:7" ht="20.100000000000001" customHeight="1">
      <c r="A25" s="116" t="str">
        <f t="shared" si="5"/>
        <v/>
      </c>
      <c r="B25" s="181">
        <f t="shared" si="6"/>
        <v>0</v>
      </c>
      <c r="C25" s="227"/>
      <c r="D25" s="79" t="str">
        <f t="shared" si="8"/>
        <v/>
      </c>
      <c r="E25" s="220"/>
      <c r="F25" s="182">
        <f t="shared" si="10"/>
        <v>0</v>
      </c>
      <c r="G25" s="182">
        <f t="shared" si="7"/>
        <v>0</v>
      </c>
    </row>
    <row r="26" spans="1:7" ht="20.100000000000001" customHeight="1">
      <c r="A26" s="116" t="str">
        <f t="shared" si="5"/>
        <v/>
      </c>
      <c r="B26" s="181">
        <f t="shared" si="6"/>
        <v>0</v>
      </c>
      <c r="C26" s="228"/>
      <c r="D26" s="79" t="str">
        <f t="shared" si="8"/>
        <v/>
      </c>
      <c r="E26" s="220"/>
      <c r="F26" s="182">
        <f t="shared" si="10"/>
        <v>0</v>
      </c>
      <c r="G26" s="182">
        <f t="shared" si="7"/>
        <v>0</v>
      </c>
    </row>
    <row r="27" spans="1:7" ht="20.100000000000001" customHeight="1">
      <c r="A27" s="116" t="str">
        <f t="shared" si="5"/>
        <v/>
      </c>
      <c r="B27" s="181">
        <f t="shared" si="6"/>
        <v>0</v>
      </c>
      <c r="C27" s="228"/>
      <c r="D27" s="79" t="str">
        <f t="shared" si="8"/>
        <v/>
      </c>
      <c r="E27" s="220"/>
      <c r="F27" s="182">
        <f t="shared" si="10"/>
        <v>0</v>
      </c>
      <c r="G27" s="182">
        <f t="shared" si="7"/>
        <v>0</v>
      </c>
    </row>
    <row r="28" spans="1:7" ht="20.100000000000001" customHeight="1">
      <c r="A28" s="116" t="str">
        <f t="shared" si="5"/>
        <v/>
      </c>
      <c r="B28" s="181">
        <f t="shared" ref="B28:B31" si="11">IF(A28=0,0,VLOOKUP(A28,Tabla_Indices,5,FALSE))</f>
        <v>0</v>
      </c>
      <c r="C28" s="228"/>
      <c r="D28" s="79" t="str">
        <f t="shared" si="8"/>
        <v/>
      </c>
      <c r="E28" s="220"/>
      <c r="F28" s="182">
        <f t="shared" si="10"/>
        <v>0</v>
      </c>
      <c r="G28" s="182">
        <f t="shared" si="7"/>
        <v>0</v>
      </c>
    </row>
    <row r="29" spans="1:7" ht="20.100000000000001" customHeight="1">
      <c r="A29" s="116" t="str">
        <f t="shared" si="5"/>
        <v/>
      </c>
      <c r="B29" s="181">
        <f t="shared" si="11"/>
        <v>0</v>
      </c>
      <c r="C29" s="228"/>
      <c r="D29" s="79" t="str">
        <f t="shared" si="8"/>
        <v/>
      </c>
      <c r="E29" s="220"/>
      <c r="F29" s="182">
        <f t="shared" si="10"/>
        <v>0</v>
      </c>
      <c r="G29" s="182">
        <f t="shared" si="7"/>
        <v>0</v>
      </c>
    </row>
    <row r="30" spans="1:7" ht="20.100000000000001" customHeight="1">
      <c r="A30" s="116" t="str">
        <f t="shared" ref="A30:A31" si="12">IFERROR(VLOOKUP(C30,Tabla_Compatibilidad,4,FALSE),"")</f>
        <v/>
      </c>
      <c r="B30" s="181">
        <f t="shared" si="11"/>
        <v>0</v>
      </c>
      <c r="C30" s="228"/>
      <c r="D30" s="79" t="str">
        <f t="shared" si="8"/>
        <v/>
      </c>
      <c r="E30" s="220"/>
      <c r="F30" s="182">
        <f t="shared" si="10"/>
        <v>0</v>
      </c>
      <c r="G30" s="182">
        <f t="shared" si="7"/>
        <v>0</v>
      </c>
    </row>
    <row r="31" spans="1:7" ht="20.100000000000001" customHeight="1">
      <c r="A31" s="116" t="str">
        <f t="shared" si="12"/>
        <v/>
      </c>
      <c r="B31" s="181">
        <f t="shared" si="11"/>
        <v>0</v>
      </c>
      <c r="C31" s="228"/>
      <c r="D31" s="79" t="str">
        <f t="shared" si="8"/>
        <v/>
      </c>
      <c r="E31" s="220"/>
      <c r="F31" s="182">
        <f t="shared" si="10"/>
        <v>0</v>
      </c>
      <c r="G31" s="182">
        <f t="shared" si="7"/>
        <v>0</v>
      </c>
    </row>
    <row r="32" spans="1:7" ht="20.100000000000001" customHeight="1">
      <c r="A32" s="116" t="str">
        <f t="shared" ref="A32:A34" si="13">IFERROR(VLOOKUP(C32,Tabla_Compatibilidad,4,FALSE),"")</f>
        <v/>
      </c>
      <c r="B32" s="181">
        <f t="shared" si="6"/>
        <v>0</v>
      </c>
      <c r="C32" s="228"/>
      <c r="D32" s="79" t="str">
        <f t="shared" si="8"/>
        <v/>
      </c>
      <c r="E32" s="220"/>
      <c r="F32" s="182">
        <f t="shared" si="10"/>
        <v>0</v>
      </c>
      <c r="G32" s="182">
        <f t="shared" si="7"/>
        <v>0</v>
      </c>
    </row>
    <row r="33" spans="1:7" ht="20.100000000000001" customHeight="1">
      <c r="A33" s="116" t="str">
        <f t="shared" si="13"/>
        <v/>
      </c>
      <c r="B33" s="181">
        <f t="shared" si="6"/>
        <v>0</v>
      </c>
      <c r="C33" s="228"/>
      <c r="D33" s="79" t="str">
        <f t="shared" si="8"/>
        <v/>
      </c>
      <c r="E33" s="220"/>
      <c r="F33" s="182">
        <f t="shared" si="10"/>
        <v>0</v>
      </c>
      <c r="G33" s="182">
        <f t="shared" si="7"/>
        <v>0</v>
      </c>
    </row>
    <row r="34" spans="1:7" ht="20.100000000000001" customHeight="1">
      <c r="A34" s="116" t="str">
        <f t="shared" si="13"/>
        <v/>
      </c>
      <c r="B34" s="181">
        <f t="shared" si="6"/>
        <v>0</v>
      </c>
      <c r="C34" s="228"/>
      <c r="D34" s="79" t="str">
        <f t="shared" si="8"/>
        <v/>
      </c>
      <c r="E34" s="221"/>
      <c r="F34" s="182">
        <f t="shared" si="10"/>
        <v>0</v>
      </c>
      <c r="G34" s="182">
        <f t="shared" si="7"/>
        <v>0</v>
      </c>
    </row>
    <row r="35" spans="1:7" ht="20.100000000000001" customHeight="1">
      <c r="A35" s="184"/>
      <c r="B35" s="185"/>
      <c r="C35" s="243"/>
      <c r="D35" s="161"/>
      <c r="E35" s="212"/>
      <c r="F35" s="488" t="s">
        <v>35</v>
      </c>
      <c r="G35" s="182">
        <f>SUBTOTAL(9,G11:G34)</f>
        <v>0</v>
      </c>
    </row>
    <row r="36" spans="1:7" ht="20.100000000000001" customHeight="1">
      <c r="A36" s="184"/>
      <c r="B36" s="185"/>
      <c r="C36" s="244" t="s">
        <v>731</v>
      </c>
      <c r="D36" s="161"/>
      <c r="E36" s="212"/>
      <c r="F36" s="163"/>
      <c r="G36" s="186"/>
    </row>
    <row r="37" spans="1:7" ht="20.100000000000001" customHeight="1">
      <c r="A37" s="116" t="str">
        <f>IFERROR(VLOOKUP(C37,Tabla_Compatibilidad,4,FALSE),"")</f>
        <v/>
      </c>
      <c r="B37" s="181">
        <f t="shared" ref="B37:B42" si="14">IF(A37=0,0,VLOOKUP(A37,Tabla_Indices,5,FALSE))</f>
        <v>0</v>
      </c>
      <c r="C37" s="228"/>
      <c r="D37" s="79" t="str">
        <f t="shared" ref="D37:D42" si="15">IFERROR(VLOOKUP(C37,Tabla_Compatibilidad,2,FALSE),"")</f>
        <v/>
      </c>
      <c r="E37" s="220"/>
      <c r="F37" s="118">
        <f t="shared" ref="F37:F42" si="16">IFERROR(VLOOKUP(C37,Tabla_Compatibilidad,3,FALSE),0)</f>
        <v>0</v>
      </c>
      <c r="G37" s="118">
        <f t="shared" ref="G37:G42" si="17">ROUND(E37*F37,2)</f>
        <v>0</v>
      </c>
    </row>
    <row r="38" spans="1:7" ht="20.100000000000001" customHeight="1">
      <c r="A38" s="116" t="str">
        <f t="shared" ref="A38:A42" si="18">IFERROR(VLOOKUP(C38,Tabla_Compatibilidad,4,FALSE),"")</f>
        <v/>
      </c>
      <c r="B38" s="181">
        <f t="shared" si="14"/>
        <v>0</v>
      </c>
      <c r="C38" s="228"/>
      <c r="D38" s="79" t="str">
        <f t="shared" si="15"/>
        <v/>
      </c>
      <c r="E38" s="220"/>
      <c r="F38" s="118">
        <f t="shared" si="16"/>
        <v>0</v>
      </c>
      <c r="G38" s="118">
        <f t="shared" si="17"/>
        <v>0</v>
      </c>
    </row>
    <row r="39" spans="1:7" ht="20.100000000000001" customHeight="1">
      <c r="A39" s="116" t="str">
        <f t="shared" si="18"/>
        <v/>
      </c>
      <c r="B39" s="181">
        <f t="shared" si="14"/>
        <v>0</v>
      </c>
      <c r="C39" s="228"/>
      <c r="D39" s="79" t="str">
        <f t="shared" si="15"/>
        <v/>
      </c>
      <c r="E39" s="220"/>
      <c r="F39" s="118">
        <f t="shared" si="16"/>
        <v>0</v>
      </c>
      <c r="G39" s="118">
        <f t="shared" si="17"/>
        <v>0</v>
      </c>
    </row>
    <row r="40" spans="1:7" ht="20.100000000000001" customHeight="1">
      <c r="A40" s="116" t="str">
        <f t="shared" si="18"/>
        <v/>
      </c>
      <c r="B40" s="181">
        <f t="shared" si="14"/>
        <v>0</v>
      </c>
      <c r="C40" s="228"/>
      <c r="D40" s="79" t="str">
        <f t="shared" si="15"/>
        <v/>
      </c>
      <c r="E40" s="220"/>
      <c r="F40" s="118">
        <f t="shared" si="16"/>
        <v>0</v>
      </c>
      <c r="G40" s="118">
        <f t="shared" si="17"/>
        <v>0</v>
      </c>
    </row>
    <row r="41" spans="1:7" ht="20.100000000000001" customHeight="1">
      <c r="A41" s="116" t="str">
        <f t="shared" si="18"/>
        <v/>
      </c>
      <c r="B41" s="181">
        <f t="shared" si="14"/>
        <v>0</v>
      </c>
      <c r="C41" s="228"/>
      <c r="D41" s="79" t="str">
        <f t="shared" si="15"/>
        <v/>
      </c>
      <c r="E41" s="220"/>
      <c r="F41" s="118">
        <f t="shared" si="16"/>
        <v>0</v>
      </c>
      <c r="G41" s="118">
        <f t="shared" si="17"/>
        <v>0</v>
      </c>
    </row>
    <row r="42" spans="1:7" ht="20.100000000000001" customHeight="1">
      <c r="A42" s="116" t="str">
        <f t="shared" si="18"/>
        <v/>
      </c>
      <c r="B42" s="181">
        <f t="shared" si="14"/>
        <v>0</v>
      </c>
      <c r="C42" s="228"/>
      <c r="D42" s="79" t="str">
        <f t="shared" si="15"/>
        <v/>
      </c>
      <c r="E42" s="220"/>
      <c r="F42" s="118">
        <f t="shared" si="16"/>
        <v>0</v>
      </c>
      <c r="G42" s="118">
        <f t="shared" si="17"/>
        <v>0</v>
      </c>
    </row>
    <row r="43" spans="1:7" ht="20.100000000000001" customHeight="1">
      <c r="A43" s="116" t="str">
        <f t="shared" ref="A43:A44" si="19">IFERROR(VLOOKUP(C43,Tabla_Compatibilidad,4,FALSE),"")</f>
        <v/>
      </c>
      <c r="B43" s="181">
        <f t="shared" ref="B43:B44" si="20">IF(A43=0,0,VLOOKUP(A43,Tabla_Indices,5,FALSE))</f>
        <v>0</v>
      </c>
      <c r="C43" s="228"/>
      <c r="D43" s="79" t="str">
        <f t="shared" ref="D43:D44" si="21">IFERROR(VLOOKUP(C43,Tabla_Compatibilidad,2,FALSE),"")</f>
        <v/>
      </c>
      <c r="E43" s="220"/>
      <c r="F43" s="118">
        <f t="shared" ref="F43:F44" si="22">IFERROR(VLOOKUP(C43,Tabla_Compatibilidad,3,FALSE),0)</f>
        <v>0</v>
      </c>
      <c r="G43" s="118">
        <f t="shared" ref="G43:G44" si="23">ROUND(E43*F43,2)</f>
        <v>0</v>
      </c>
    </row>
    <row r="44" spans="1:7" ht="20.100000000000001" customHeight="1">
      <c r="A44" s="116" t="str">
        <f t="shared" si="19"/>
        <v/>
      </c>
      <c r="B44" s="181">
        <f t="shared" si="20"/>
        <v>0</v>
      </c>
      <c r="C44" s="228"/>
      <c r="D44" s="79" t="str">
        <f t="shared" si="21"/>
        <v/>
      </c>
      <c r="E44" s="221"/>
      <c r="F44" s="118">
        <f t="shared" si="22"/>
        <v>0</v>
      </c>
      <c r="G44" s="118">
        <f t="shared" si="23"/>
        <v>0</v>
      </c>
    </row>
    <row r="45" spans="1:7" ht="20.100000000000001" customHeight="1">
      <c r="A45" s="184"/>
      <c r="B45" s="185"/>
      <c r="C45" s="243"/>
      <c r="D45" s="161"/>
      <c r="E45" s="212"/>
      <c r="F45" s="488" t="s">
        <v>36</v>
      </c>
      <c r="G45" s="118">
        <f>SUBTOTAL(9,G37:G44)</f>
        <v>0</v>
      </c>
    </row>
    <row r="46" spans="1:7" ht="20.100000000000001" customHeight="1">
      <c r="A46" s="184"/>
      <c r="B46" s="185"/>
      <c r="C46" s="244" t="s">
        <v>732</v>
      </c>
      <c r="D46" s="161"/>
      <c r="E46" s="212"/>
      <c r="F46" s="163"/>
      <c r="G46" s="186"/>
    </row>
    <row r="47" spans="1:7" ht="20.100000000000001" customHeight="1">
      <c r="A47" s="116" t="str">
        <f t="shared" ref="A47:A52" si="24">IFERROR(VLOOKUP(C47,Tabla_Compatibilidad,4,FALSE),"")</f>
        <v/>
      </c>
      <c r="B47" s="181">
        <f t="shared" ref="B47:B52" si="25">IF(A47=0,0,VLOOKUP(A47,Tabla_Indices,5,FALSE))</f>
        <v>0</v>
      </c>
      <c r="C47" s="229"/>
      <c r="D47" s="79" t="str">
        <f t="shared" ref="D47:D52" si="26">IFERROR(VLOOKUP(C47,Tabla_Compatibilidad,2,FALSE),"")</f>
        <v/>
      </c>
      <c r="E47" s="220"/>
      <c r="F47" s="118">
        <f t="shared" ref="F47:F52" si="27">IFERROR(VLOOKUP(C47,Tabla_Compatibilidad,3,FALSE),0)</f>
        <v>0</v>
      </c>
      <c r="G47" s="118">
        <f t="shared" ref="G47:G52" si="28">ROUND(E47*F47,2)</f>
        <v>0</v>
      </c>
    </row>
    <row r="48" spans="1:7" ht="20.100000000000001" customHeight="1">
      <c r="A48" s="116" t="str">
        <f t="shared" si="24"/>
        <v/>
      </c>
      <c r="B48" s="181">
        <f t="shared" si="25"/>
        <v>0</v>
      </c>
      <c r="C48" s="229"/>
      <c r="D48" s="79" t="str">
        <f t="shared" si="26"/>
        <v/>
      </c>
      <c r="E48" s="220"/>
      <c r="F48" s="118">
        <f t="shared" si="27"/>
        <v>0</v>
      </c>
      <c r="G48" s="118">
        <f t="shared" si="28"/>
        <v>0</v>
      </c>
    </row>
    <row r="49" spans="1:7" ht="20.100000000000001" customHeight="1">
      <c r="A49" s="116" t="str">
        <f t="shared" si="24"/>
        <v/>
      </c>
      <c r="B49" s="181">
        <f t="shared" si="25"/>
        <v>0</v>
      </c>
      <c r="C49" s="229"/>
      <c r="D49" s="79" t="str">
        <f t="shared" si="26"/>
        <v/>
      </c>
      <c r="E49" s="220"/>
      <c r="F49" s="118">
        <f t="shared" si="27"/>
        <v>0</v>
      </c>
      <c r="G49" s="118">
        <f t="shared" si="28"/>
        <v>0</v>
      </c>
    </row>
    <row r="50" spans="1:7" ht="20.100000000000001" customHeight="1">
      <c r="A50" s="116" t="str">
        <f t="shared" si="24"/>
        <v/>
      </c>
      <c r="B50" s="181">
        <f t="shared" si="25"/>
        <v>0</v>
      </c>
      <c r="C50" s="229"/>
      <c r="D50" s="79" t="str">
        <f t="shared" si="26"/>
        <v/>
      </c>
      <c r="E50" s="220"/>
      <c r="F50" s="118">
        <f t="shared" si="27"/>
        <v>0</v>
      </c>
      <c r="G50" s="118">
        <f t="shared" si="28"/>
        <v>0</v>
      </c>
    </row>
    <row r="51" spans="1:7" ht="20.100000000000001" customHeight="1">
      <c r="A51" s="116" t="str">
        <f t="shared" si="24"/>
        <v/>
      </c>
      <c r="B51" s="181">
        <f t="shared" si="25"/>
        <v>0</v>
      </c>
      <c r="C51" s="229"/>
      <c r="D51" s="79" t="str">
        <f t="shared" si="26"/>
        <v/>
      </c>
      <c r="E51" s="220"/>
      <c r="F51" s="118">
        <f t="shared" si="27"/>
        <v>0</v>
      </c>
      <c r="G51" s="118">
        <f t="shared" si="28"/>
        <v>0</v>
      </c>
    </row>
    <row r="52" spans="1:7" ht="20.100000000000001" customHeight="1">
      <c r="A52" s="116" t="str">
        <f t="shared" si="24"/>
        <v/>
      </c>
      <c r="B52" s="181">
        <f t="shared" si="25"/>
        <v>0</v>
      </c>
      <c r="C52" s="229"/>
      <c r="D52" s="79" t="str">
        <f t="shared" si="26"/>
        <v/>
      </c>
      <c r="E52" s="220"/>
      <c r="F52" s="118">
        <f t="shared" si="27"/>
        <v>0</v>
      </c>
      <c r="G52" s="118">
        <f t="shared" si="28"/>
        <v>0</v>
      </c>
    </row>
    <row r="53" spans="1:7" ht="20.100000000000001" customHeight="1">
      <c r="A53" s="116" t="str">
        <f t="shared" ref="A53:A56" si="29">IFERROR(VLOOKUP(C53,Tabla_Compatibilidad,4,FALSE),"")</f>
        <v/>
      </c>
      <c r="B53" s="181">
        <f t="shared" ref="B53:B56" si="30">IF(A53=0,0,VLOOKUP(A53,Tabla_Indices,5,FALSE))</f>
        <v>0</v>
      </c>
      <c r="C53" s="229"/>
      <c r="D53" s="79" t="str">
        <f t="shared" ref="D53:D56" si="31">IFERROR(VLOOKUP(C53,Tabla_Compatibilidad,2,FALSE),"")</f>
        <v/>
      </c>
      <c r="E53" s="220"/>
      <c r="F53" s="118">
        <f t="shared" ref="F53:F56" si="32">IFERROR(VLOOKUP(C53,Tabla_Compatibilidad,3,FALSE),0)</f>
        <v>0</v>
      </c>
      <c r="G53" s="118">
        <f t="shared" ref="G53:G56" si="33">ROUND(E53*F53,2)</f>
        <v>0</v>
      </c>
    </row>
    <row r="54" spans="1:7" ht="20.100000000000001" customHeight="1">
      <c r="A54" s="116" t="str">
        <f t="shared" si="29"/>
        <v/>
      </c>
      <c r="B54" s="181">
        <f t="shared" si="30"/>
        <v>0</v>
      </c>
      <c r="C54" s="228"/>
      <c r="D54" s="79" t="str">
        <f t="shared" si="31"/>
        <v/>
      </c>
      <c r="E54" s="220"/>
      <c r="F54" s="118">
        <f t="shared" si="32"/>
        <v>0</v>
      </c>
      <c r="G54" s="118">
        <f t="shared" si="33"/>
        <v>0</v>
      </c>
    </row>
    <row r="55" spans="1:7" ht="20.100000000000001" customHeight="1">
      <c r="A55" s="116" t="str">
        <f t="shared" si="29"/>
        <v/>
      </c>
      <c r="B55" s="181">
        <f t="shared" si="30"/>
        <v>0</v>
      </c>
      <c r="C55" s="228"/>
      <c r="D55" s="79" t="str">
        <f t="shared" si="31"/>
        <v/>
      </c>
      <c r="E55" s="220"/>
      <c r="F55" s="118">
        <f t="shared" si="32"/>
        <v>0</v>
      </c>
      <c r="G55" s="118">
        <f t="shared" si="33"/>
        <v>0</v>
      </c>
    </row>
    <row r="56" spans="1:7" ht="20.100000000000001" customHeight="1">
      <c r="A56" s="116" t="str">
        <f t="shared" si="29"/>
        <v/>
      </c>
      <c r="B56" s="181">
        <f t="shared" si="30"/>
        <v>0</v>
      </c>
      <c r="C56" s="228"/>
      <c r="D56" s="79" t="str">
        <f t="shared" si="31"/>
        <v/>
      </c>
      <c r="E56" s="221"/>
      <c r="F56" s="118">
        <f t="shared" si="32"/>
        <v>0</v>
      </c>
      <c r="G56" s="118">
        <f t="shared" si="33"/>
        <v>0</v>
      </c>
    </row>
    <row r="57" spans="1:7" ht="20.100000000000001" customHeight="1">
      <c r="A57" s="187"/>
      <c r="B57" s="188"/>
      <c r="C57" s="243"/>
      <c r="D57" s="161"/>
      <c r="E57" s="212"/>
      <c r="F57" s="488" t="s">
        <v>37</v>
      </c>
      <c r="G57" s="118">
        <f>SUBTOTAL(9,G47:G56)</f>
        <v>0</v>
      </c>
    </row>
    <row r="58" spans="1:7" ht="20.100000000000001" customHeight="1" thickBot="1">
      <c r="A58" s="189"/>
      <c r="B58" s="190"/>
      <c r="C58" s="245"/>
      <c r="D58" s="191"/>
      <c r="E58" s="213"/>
      <c r="F58" s="192"/>
      <c r="G58" s="193"/>
    </row>
    <row r="59" spans="1:7" ht="20.100000000000001" customHeight="1" thickBot="1">
      <c r="A59" s="194">
        <f>B7</f>
        <v>1</v>
      </c>
      <c r="B59" s="195" t="str">
        <f>C7</f>
        <v>Preparación del terreno y replanteo</v>
      </c>
      <c r="C59" s="246"/>
      <c r="D59" s="196" t="s">
        <v>38</v>
      </c>
      <c r="E59" s="214"/>
      <c r="F59" s="197" t="s">
        <v>39</v>
      </c>
      <c r="G59" s="118">
        <f>SUBTOTAL(9,G11:G58)</f>
        <v>0</v>
      </c>
    </row>
    <row r="60" spans="1:7" ht="20.100000000000001" customHeight="1" thickTop="1" thickBot="1">
      <c r="C60" s="247"/>
      <c r="D60" s="198"/>
      <c r="E60" s="215"/>
      <c r="G60" s="200"/>
    </row>
    <row r="61" spans="1:7" ht="20.100000000000001" customHeight="1" thickTop="1">
      <c r="A61" s="145" t="s">
        <v>41</v>
      </c>
      <c r="B61" s="146"/>
      <c r="C61" s="248"/>
      <c r="D61" s="146"/>
      <c r="E61" s="216"/>
      <c r="F61" s="148"/>
      <c r="G61" s="149"/>
    </row>
    <row r="62" spans="1:7" ht="20.100000000000001" customHeight="1">
      <c r="A62" s="150" t="s">
        <v>728</v>
      </c>
      <c r="B62" s="144" t="str">
        <f>Comitente</f>
        <v>INSTITUTO PROVINCIAL DE LA VIVIENDA</v>
      </c>
      <c r="C62" s="249"/>
      <c r="D62" s="152"/>
      <c r="E62" s="217"/>
      <c r="F62" s="154"/>
      <c r="G62" s="155"/>
    </row>
    <row r="63" spans="1:7" ht="20.100000000000001" customHeight="1">
      <c r="A63" s="150" t="s">
        <v>729</v>
      </c>
      <c r="B63" s="144">
        <f>Contratista</f>
        <v>0</v>
      </c>
      <c r="C63" s="250"/>
      <c r="D63" s="156"/>
      <c r="E63" s="217"/>
      <c r="F63" s="157"/>
      <c r="G63" s="158"/>
    </row>
    <row r="64" spans="1:7" ht="20.100000000000001" customHeight="1">
      <c r="A64" s="150" t="s">
        <v>28</v>
      </c>
      <c r="B64" s="144" t="str">
        <f>Obra</f>
        <v>BARRIO NUESTRA SEÑORA DEL ROSARIO - 22 VIVIENDAS</v>
      </c>
      <c r="C64" s="250"/>
      <c r="D64" s="156"/>
      <c r="E64" s="217"/>
      <c r="F64" s="157" t="s">
        <v>42</v>
      </c>
      <c r="G64" s="542">
        <f>+$G$4</f>
        <v>0</v>
      </c>
    </row>
    <row r="65" spans="1:7" ht="20.100000000000001" customHeight="1">
      <c r="A65" s="159" t="s">
        <v>727</v>
      </c>
      <c r="B65" s="144" t="str">
        <f>Ubicación</f>
        <v>9 DE JULIO</v>
      </c>
      <c r="C65" s="251"/>
      <c r="D65" s="161"/>
      <c r="E65" s="212"/>
      <c r="F65" s="163"/>
      <c r="G65" s="164"/>
    </row>
    <row r="66" spans="1:7" ht="20.100000000000001" customHeight="1">
      <c r="A66" s="159" t="s">
        <v>43</v>
      </c>
      <c r="B66" s="165" t="s">
        <v>1159</v>
      </c>
      <c r="C66" s="243" t="s">
        <v>1182</v>
      </c>
      <c r="D66" s="167"/>
      <c r="E66" s="218"/>
      <c r="F66" s="163"/>
      <c r="G66" s="164"/>
    </row>
    <row r="67" spans="1:7" ht="20.100000000000001" customHeight="1">
      <c r="A67" s="159" t="s">
        <v>29</v>
      </c>
      <c r="B67" s="169">
        <v>2</v>
      </c>
      <c r="C67" s="166" t="str">
        <f>+VLOOKUP(B67,'P1'!$B$13:$E$92,2,FALSE)</f>
        <v>Hormigón de limpieza (aislación contra salitre)</v>
      </c>
      <c r="D67" s="161"/>
      <c r="E67" s="212"/>
      <c r="F67" s="157" t="s">
        <v>30</v>
      </c>
      <c r="G67" s="161" t="str">
        <f>+VLOOKUP(B67,'P1'!$B$13:$E$92,3,FALSE)</f>
        <v>m2</v>
      </c>
    </row>
    <row r="68" spans="1:7" ht="20.100000000000001" customHeight="1">
      <c r="A68" s="170" t="s">
        <v>590</v>
      </c>
      <c r="B68" s="171"/>
      <c r="C68" s="604" t="s">
        <v>0</v>
      </c>
      <c r="D68" s="606" t="s">
        <v>31</v>
      </c>
      <c r="E68" s="600" t="s">
        <v>32</v>
      </c>
      <c r="F68" s="608" t="s">
        <v>33</v>
      </c>
      <c r="G68" s="610" t="s">
        <v>34</v>
      </c>
    </row>
    <row r="69" spans="1:7" s="110" customFormat="1" ht="20.100000000000001" customHeight="1">
      <c r="A69" s="172" t="s">
        <v>591</v>
      </c>
      <c r="B69" s="173" t="s">
        <v>592</v>
      </c>
      <c r="C69" s="605"/>
      <c r="D69" s="607"/>
      <c r="E69" s="601"/>
      <c r="F69" s="609"/>
      <c r="G69" s="611"/>
    </row>
    <row r="70" spans="1:7" ht="20.100000000000001" customHeight="1">
      <c r="A70" s="174"/>
      <c r="B70" s="175"/>
      <c r="C70" s="252" t="s">
        <v>730</v>
      </c>
      <c r="D70" s="177"/>
      <c r="E70" s="219"/>
      <c r="F70" s="179"/>
      <c r="G70" s="180"/>
    </row>
    <row r="71" spans="1:7" ht="20.100000000000001" customHeight="1">
      <c r="A71" s="116" t="str">
        <f t="shared" ref="A71:A74" si="34">IFERROR(VLOOKUP(C71,Tabla_Compatibilidad,4,FALSE),"")</f>
        <v/>
      </c>
      <c r="B71" s="181">
        <f t="shared" ref="B71:B74" si="35">IF(A71=0,0,VLOOKUP(A71,Tabla_Indices,5,FALSE))</f>
        <v>0</v>
      </c>
      <c r="C71" s="228"/>
      <c r="D71" s="79" t="str">
        <f t="shared" ref="D71:D74" si="36">IFERROR(VLOOKUP(C71,Tabla_Compatibilidad,2,FALSE),"")</f>
        <v/>
      </c>
      <c r="E71" s="221"/>
      <c r="F71" s="118">
        <f t="shared" ref="F71:F74" si="37">IFERROR(VLOOKUP(C71,Tabla_Compatibilidad,3,FALSE),0)</f>
        <v>0</v>
      </c>
      <c r="G71" s="118">
        <f t="shared" ref="G71:G74" si="38">ROUND(E71*F71,2)</f>
        <v>0</v>
      </c>
    </row>
    <row r="72" spans="1:7" ht="20.100000000000001" customHeight="1">
      <c r="A72" s="116" t="str">
        <f t="shared" si="34"/>
        <v/>
      </c>
      <c r="B72" s="181">
        <f t="shared" si="35"/>
        <v>0</v>
      </c>
      <c r="C72" s="228"/>
      <c r="D72" s="79" t="str">
        <f t="shared" si="36"/>
        <v/>
      </c>
      <c r="E72" s="221"/>
      <c r="F72" s="118">
        <f t="shared" si="37"/>
        <v>0</v>
      </c>
      <c r="G72" s="118">
        <f t="shared" si="38"/>
        <v>0</v>
      </c>
    </row>
    <row r="73" spans="1:7" ht="20.100000000000001" customHeight="1">
      <c r="A73" s="116" t="str">
        <f t="shared" si="34"/>
        <v/>
      </c>
      <c r="B73" s="181">
        <f t="shared" si="35"/>
        <v>0</v>
      </c>
      <c r="C73" s="228"/>
      <c r="D73" s="79" t="str">
        <f t="shared" si="36"/>
        <v/>
      </c>
      <c r="E73" s="221"/>
      <c r="F73" s="118">
        <f t="shared" si="37"/>
        <v>0</v>
      </c>
      <c r="G73" s="118">
        <f t="shared" si="38"/>
        <v>0</v>
      </c>
    </row>
    <row r="74" spans="1:7" ht="20.100000000000001" customHeight="1">
      <c r="A74" s="116" t="str">
        <f t="shared" si="34"/>
        <v/>
      </c>
      <c r="B74" s="181">
        <f t="shared" si="35"/>
        <v>0</v>
      </c>
      <c r="C74" s="228"/>
      <c r="D74" s="79" t="str">
        <f t="shared" si="36"/>
        <v/>
      </c>
      <c r="E74" s="221"/>
      <c r="F74" s="118">
        <f t="shared" si="37"/>
        <v>0</v>
      </c>
      <c r="G74" s="118">
        <f t="shared" si="38"/>
        <v>0</v>
      </c>
    </row>
    <row r="75" spans="1:7" ht="20.100000000000001" customHeight="1">
      <c r="A75" s="116" t="str">
        <f t="shared" ref="A75:A94" si="39">IFERROR(VLOOKUP(C75,Tabla_Compatibilidad,4,FALSE),"")</f>
        <v/>
      </c>
      <c r="B75" s="181">
        <f t="shared" ref="B75:B94" si="40">IF(A75=0,0,VLOOKUP(A75,Tabla_Indices,5,FALSE))</f>
        <v>0</v>
      </c>
      <c r="C75" s="228"/>
      <c r="D75" s="79" t="str">
        <f t="shared" ref="D75:D94" si="41">IFERROR(VLOOKUP(C75,Tabla_Compatibilidad,2,FALSE),"")</f>
        <v/>
      </c>
      <c r="E75" s="221"/>
      <c r="F75" s="118">
        <f t="shared" ref="F75:F94" si="42">IFERROR(VLOOKUP(C75,Tabla_Compatibilidad,3,FALSE),0)</f>
        <v>0</v>
      </c>
      <c r="G75" s="118">
        <f t="shared" ref="G75:G94" si="43">ROUND(E75*F75,2)</f>
        <v>0</v>
      </c>
    </row>
    <row r="76" spans="1:7" ht="20.100000000000001" customHeight="1">
      <c r="A76" s="116" t="str">
        <f t="shared" si="39"/>
        <v/>
      </c>
      <c r="B76" s="181">
        <f t="shared" si="40"/>
        <v>0</v>
      </c>
      <c r="C76" s="228"/>
      <c r="D76" s="79" t="str">
        <f t="shared" si="41"/>
        <v/>
      </c>
      <c r="E76" s="221"/>
      <c r="F76" s="118">
        <f t="shared" si="42"/>
        <v>0</v>
      </c>
      <c r="G76" s="118">
        <f t="shared" si="43"/>
        <v>0</v>
      </c>
    </row>
    <row r="77" spans="1:7" ht="20.100000000000001" customHeight="1">
      <c r="A77" s="116" t="str">
        <f t="shared" si="39"/>
        <v/>
      </c>
      <c r="B77" s="181">
        <f t="shared" si="40"/>
        <v>0</v>
      </c>
      <c r="C77" s="228"/>
      <c r="D77" s="79" t="str">
        <f t="shared" si="41"/>
        <v/>
      </c>
      <c r="E77" s="221"/>
      <c r="F77" s="118">
        <f t="shared" si="42"/>
        <v>0</v>
      </c>
      <c r="G77" s="118">
        <f t="shared" si="43"/>
        <v>0</v>
      </c>
    </row>
    <row r="78" spans="1:7" ht="20.100000000000001" customHeight="1">
      <c r="A78" s="116" t="str">
        <f t="shared" si="39"/>
        <v/>
      </c>
      <c r="B78" s="181">
        <f t="shared" si="40"/>
        <v>0</v>
      </c>
      <c r="C78" s="228"/>
      <c r="D78" s="79" t="str">
        <f t="shared" si="41"/>
        <v/>
      </c>
      <c r="E78" s="221"/>
      <c r="F78" s="118">
        <f t="shared" si="42"/>
        <v>0</v>
      </c>
      <c r="G78" s="118">
        <f t="shared" si="43"/>
        <v>0</v>
      </c>
    </row>
    <row r="79" spans="1:7" ht="20.100000000000001" customHeight="1">
      <c r="A79" s="116" t="str">
        <f t="shared" si="39"/>
        <v/>
      </c>
      <c r="B79" s="181">
        <f t="shared" si="40"/>
        <v>0</v>
      </c>
      <c r="C79" s="228"/>
      <c r="D79" s="79" t="str">
        <f t="shared" si="41"/>
        <v/>
      </c>
      <c r="E79" s="221"/>
      <c r="F79" s="118">
        <f t="shared" si="42"/>
        <v>0</v>
      </c>
      <c r="G79" s="118">
        <f t="shared" si="43"/>
        <v>0</v>
      </c>
    </row>
    <row r="80" spans="1:7" ht="20.100000000000001" customHeight="1">
      <c r="A80" s="116" t="str">
        <f t="shared" si="39"/>
        <v/>
      </c>
      <c r="B80" s="181">
        <f t="shared" si="40"/>
        <v>0</v>
      </c>
      <c r="C80" s="228"/>
      <c r="D80" s="79" t="str">
        <f t="shared" si="41"/>
        <v/>
      </c>
      <c r="E80" s="221"/>
      <c r="F80" s="118">
        <f t="shared" si="42"/>
        <v>0</v>
      </c>
      <c r="G80" s="118">
        <f t="shared" si="43"/>
        <v>0</v>
      </c>
    </row>
    <row r="81" spans="1:7" ht="20.100000000000001" customHeight="1">
      <c r="A81" s="116" t="str">
        <f t="shared" si="39"/>
        <v/>
      </c>
      <c r="B81" s="181">
        <f t="shared" si="40"/>
        <v>0</v>
      </c>
      <c r="C81" s="228"/>
      <c r="D81" s="79" t="str">
        <f t="shared" si="41"/>
        <v/>
      </c>
      <c r="E81" s="221"/>
      <c r="F81" s="118">
        <f t="shared" si="42"/>
        <v>0</v>
      </c>
      <c r="G81" s="118">
        <f t="shared" si="43"/>
        <v>0</v>
      </c>
    </row>
    <row r="82" spans="1:7" ht="20.100000000000001" customHeight="1">
      <c r="A82" s="116" t="str">
        <f t="shared" si="39"/>
        <v/>
      </c>
      <c r="B82" s="181">
        <f t="shared" si="40"/>
        <v>0</v>
      </c>
      <c r="C82" s="228"/>
      <c r="D82" s="79" t="str">
        <f t="shared" si="41"/>
        <v/>
      </c>
      <c r="E82" s="221"/>
      <c r="F82" s="118">
        <f t="shared" si="42"/>
        <v>0</v>
      </c>
      <c r="G82" s="118">
        <f t="shared" si="43"/>
        <v>0</v>
      </c>
    </row>
    <row r="83" spans="1:7" ht="20.100000000000001" customHeight="1">
      <c r="A83" s="116" t="str">
        <f t="shared" si="39"/>
        <v/>
      </c>
      <c r="B83" s="181">
        <f t="shared" si="40"/>
        <v>0</v>
      </c>
      <c r="C83" s="228"/>
      <c r="D83" s="79" t="str">
        <f t="shared" si="41"/>
        <v/>
      </c>
      <c r="E83" s="221"/>
      <c r="F83" s="118">
        <f t="shared" si="42"/>
        <v>0</v>
      </c>
      <c r="G83" s="118">
        <f t="shared" si="43"/>
        <v>0</v>
      </c>
    </row>
    <row r="84" spans="1:7" ht="20.100000000000001" customHeight="1">
      <c r="A84" s="116" t="str">
        <f t="shared" si="39"/>
        <v/>
      </c>
      <c r="B84" s="181">
        <f t="shared" si="40"/>
        <v>0</v>
      </c>
      <c r="C84" s="228"/>
      <c r="D84" s="79" t="str">
        <f t="shared" si="41"/>
        <v/>
      </c>
      <c r="E84" s="221"/>
      <c r="F84" s="118">
        <f t="shared" si="42"/>
        <v>0</v>
      </c>
      <c r="G84" s="118">
        <f t="shared" si="43"/>
        <v>0</v>
      </c>
    </row>
    <row r="85" spans="1:7" ht="20.100000000000001" customHeight="1">
      <c r="A85" s="116" t="str">
        <f t="shared" si="39"/>
        <v/>
      </c>
      <c r="B85" s="181">
        <f t="shared" si="40"/>
        <v>0</v>
      </c>
      <c r="C85" s="227"/>
      <c r="D85" s="79" t="str">
        <f t="shared" si="41"/>
        <v/>
      </c>
      <c r="E85" s="220"/>
      <c r="F85" s="118">
        <f t="shared" si="42"/>
        <v>0</v>
      </c>
      <c r="G85" s="118">
        <f t="shared" si="43"/>
        <v>0</v>
      </c>
    </row>
    <row r="86" spans="1:7" ht="20.100000000000001" customHeight="1">
      <c r="A86" s="116" t="str">
        <f t="shared" si="39"/>
        <v/>
      </c>
      <c r="B86" s="181">
        <f t="shared" si="40"/>
        <v>0</v>
      </c>
      <c r="C86" s="228"/>
      <c r="D86" s="79" t="str">
        <f t="shared" si="41"/>
        <v/>
      </c>
      <c r="E86" s="221"/>
      <c r="F86" s="118">
        <f t="shared" si="42"/>
        <v>0</v>
      </c>
      <c r="G86" s="118">
        <f t="shared" si="43"/>
        <v>0</v>
      </c>
    </row>
    <row r="87" spans="1:7" ht="20.100000000000001" customHeight="1">
      <c r="A87" s="116" t="str">
        <f t="shared" si="39"/>
        <v/>
      </c>
      <c r="B87" s="181">
        <f t="shared" si="40"/>
        <v>0</v>
      </c>
      <c r="C87" s="228"/>
      <c r="D87" s="79" t="str">
        <f t="shared" si="41"/>
        <v/>
      </c>
      <c r="E87" s="221"/>
      <c r="F87" s="118">
        <f t="shared" si="42"/>
        <v>0</v>
      </c>
      <c r="G87" s="118">
        <f t="shared" si="43"/>
        <v>0</v>
      </c>
    </row>
    <row r="88" spans="1:7" ht="20.100000000000001" customHeight="1">
      <c r="A88" s="116" t="str">
        <f t="shared" si="39"/>
        <v/>
      </c>
      <c r="B88" s="181">
        <f t="shared" si="40"/>
        <v>0</v>
      </c>
      <c r="C88" s="228"/>
      <c r="D88" s="79" t="str">
        <f t="shared" si="41"/>
        <v/>
      </c>
      <c r="E88" s="221"/>
      <c r="F88" s="118">
        <f t="shared" si="42"/>
        <v>0</v>
      </c>
      <c r="G88" s="118">
        <f t="shared" si="43"/>
        <v>0</v>
      </c>
    </row>
    <row r="89" spans="1:7" ht="20.100000000000001" customHeight="1">
      <c r="A89" s="116" t="str">
        <f t="shared" si="39"/>
        <v/>
      </c>
      <c r="B89" s="181">
        <f t="shared" si="40"/>
        <v>0</v>
      </c>
      <c r="C89" s="228"/>
      <c r="D89" s="79" t="str">
        <f t="shared" si="41"/>
        <v/>
      </c>
      <c r="E89" s="221"/>
      <c r="F89" s="118">
        <f t="shared" si="42"/>
        <v>0</v>
      </c>
      <c r="G89" s="118">
        <f t="shared" si="43"/>
        <v>0</v>
      </c>
    </row>
    <row r="90" spans="1:7" ht="20.100000000000001" customHeight="1">
      <c r="A90" s="116" t="str">
        <f t="shared" si="39"/>
        <v/>
      </c>
      <c r="B90" s="181">
        <f t="shared" si="40"/>
        <v>0</v>
      </c>
      <c r="C90" s="228"/>
      <c r="D90" s="79" t="str">
        <f t="shared" si="41"/>
        <v/>
      </c>
      <c r="E90" s="221"/>
      <c r="F90" s="118">
        <f t="shared" si="42"/>
        <v>0</v>
      </c>
      <c r="G90" s="118">
        <f t="shared" si="43"/>
        <v>0</v>
      </c>
    </row>
    <row r="91" spans="1:7" ht="20.100000000000001" customHeight="1">
      <c r="A91" s="116" t="str">
        <f t="shared" si="39"/>
        <v/>
      </c>
      <c r="B91" s="181">
        <f t="shared" si="40"/>
        <v>0</v>
      </c>
      <c r="C91" s="228"/>
      <c r="D91" s="79" t="str">
        <f t="shared" si="41"/>
        <v/>
      </c>
      <c r="E91" s="221"/>
      <c r="F91" s="118">
        <f t="shared" si="42"/>
        <v>0</v>
      </c>
      <c r="G91" s="118">
        <f t="shared" si="43"/>
        <v>0</v>
      </c>
    </row>
    <row r="92" spans="1:7" ht="20.100000000000001" customHeight="1">
      <c r="A92" s="116" t="str">
        <f t="shared" si="39"/>
        <v/>
      </c>
      <c r="B92" s="181">
        <f t="shared" si="40"/>
        <v>0</v>
      </c>
      <c r="C92" s="228"/>
      <c r="D92" s="79" t="str">
        <f t="shared" si="41"/>
        <v/>
      </c>
      <c r="E92" s="221"/>
      <c r="F92" s="118">
        <f t="shared" si="42"/>
        <v>0</v>
      </c>
      <c r="G92" s="118">
        <f t="shared" si="43"/>
        <v>0</v>
      </c>
    </row>
    <row r="93" spans="1:7" ht="20.100000000000001" customHeight="1">
      <c r="A93" s="116" t="str">
        <f t="shared" si="39"/>
        <v/>
      </c>
      <c r="B93" s="181">
        <f t="shared" si="40"/>
        <v>0</v>
      </c>
      <c r="C93" s="228"/>
      <c r="D93" s="79" t="str">
        <f t="shared" si="41"/>
        <v/>
      </c>
      <c r="E93" s="221"/>
      <c r="F93" s="118">
        <f t="shared" si="42"/>
        <v>0</v>
      </c>
      <c r="G93" s="118">
        <f t="shared" si="43"/>
        <v>0</v>
      </c>
    </row>
    <row r="94" spans="1:7" ht="20.100000000000001" customHeight="1">
      <c r="A94" s="116" t="str">
        <f t="shared" si="39"/>
        <v/>
      </c>
      <c r="B94" s="181">
        <f t="shared" si="40"/>
        <v>0</v>
      </c>
      <c r="C94" s="228"/>
      <c r="D94" s="79" t="str">
        <f t="shared" si="41"/>
        <v/>
      </c>
      <c r="E94" s="221"/>
      <c r="F94" s="118">
        <f t="shared" si="42"/>
        <v>0</v>
      </c>
      <c r="G94" s="118">
        <f t="shared" si="43"/>
        <v>0</v>
      </c>
    </row>
    <row r="95" spans="1:7" ht="20.100000000000001" customHeight="1">
      <c r="A95" s="184"/>
      <c r="B95" s="185"/>
      <c r="C95" s="243"/>
      <c r="D95" s="161"/>
      <c r="E95" s="212"/>
      <c r="F95" s="488" t="s">
        <v>35</v>
      </c>
      <c r="G95" s="118">
        <f>SUBTOTAL(9,G71:G94)</f>
        <v>0</v>
      </c>
    </row>
    <row r="96" spans="1:7" ht="20.100000000000001" customHeight="1">
      <c r="A96" s="184"/>
      <c r="B96" s="185"/>
      <c r="C96" s="244" t="s">
        <v>731</v>
      </c>
      <c r="D96" s="161"/>
      <c r="E96" s="212"/>
      <c r="F96" s="163"/>
      <c r="G96" s="186"/>
    </row>
    <row r="97" spans="1:7" ht="20.100000000000001" customHeight="1">
      <c r="A97" s="116" t="str">
        <f t="shared" ref="A97:A98" si="44">IFERROR(VLOOKUP(C97,Tabla_Compatibilidad,4,FALSE),"")</f>
        <v/>
      </c>
      <c r="B97" s="181">
        <f t="shared" ref="B97:B98" si="45">IF(A97=0,0,VLOOKUP(A97,Tabla_Indices,5,FALSE))</f>
        <v>0</v>
      </c>
      <c r="C97" s="227"/>
      <c r="D97" s="79" t="str">
        <f t="shared" ref="D97:D98" si="46">IFERROR(VLOOKUP(C97,Tabla_Compatibilidad,2,FALSE),"")</f>
        <v/>
      </c>
      <c r="E97" s="221"/>
      <c r="F97" s="182">
        <f t="shared" ref="F97:F98" si="47">IFERROR(VLOOKUP(C97,Tabla_Compatibilidad,3,FALSE),0)</f>
        <v>0</v>
      </c>
      <c r="G97" s="182">
        <f t="shared" ref="G97:G98" si="48">ROUND(E97*F97,2)</f>
        <v>0</v>
      </c>
    </row>
    <row r="98" spans="1:7" ht="20.100000000000001" customHeight="1">
      <c r="A98" s="116" t="str">
        <f t="shared" si="44"/>
        <v/>
      </c>
      <c r="B98" s="181">
        <f t="shared" si="45"/>
        <v>0</v>
      </c>
      <c r="C98" s="227"/>
      <c r="D98" s="79" t="str">
        <f t="shared" si="46"/>
        <v/>
      </c>
      <c r="E98" s="221"/>
      <c r="F98" s="182">
        <f t="shared" si="47"/>
        <v>0</v>
      </c>
      <c r="G98" s="182">
        <f t="shared" si="48"/>
        <v>0</v>
      </c>
    </row>
    <row r="99" spans="1:7" ht="20.100000000000001" customHeight="1">
      <c r="A99" s="116" t="str">
        <f t="shared" ref="A99:A104" si="49">IFERROR(VLOOKUP(C99,Tabla_Compatibilidad,4,FALSE),"")</f>
        <v/>
      </c>
      <c r="B99" s="181">
        <f t="shared" ref="B99:B104" si="50">IF(A99=0,0,VLOOKUP(A99,Tabla_Indices,5,FALSE))</f>
        <v>0</v>
      </c>
      <c r="C99" s="227"/>
      <c r="D99" s="79" t="str">
        <f t="shared" ref="D99:D104" si="51">IFERROR(VLOOKUP(C99,Tabla_Compatibilidad,2,FALSE),"")</f>
        <v/>
      </c>
      <c r="E99" s="221"/>
      <c r="F99" s="182">
        <f t="shared" ref="F99:F104" si="52">IFERROR(VLOOKUP(C99,Tabla_Compatibilidad,3,FALSE),0)</f>
        <v>0</v>
      </c>
      <c r="G99" s="182">
        <f t="shared" ref="G99:G104" si="53">ROUND(E99*F99,2)</f>
        <v>0</v>
      </c>
    </row>
    <row r="100" spans="1:7" ht="20.100000000000001" customHeight="1">
      <c r="A100" s="116" t="str">
        <f t="shared" si="49"/>
        <v/>
      </c>
      <c r="B100" s="181">
        <f t="shared" si="50"/>
        <v>0</v>
      </c>
      <c r="C100" s="227"/>
      <c r="D100" s="79" t="str">
        <f t="shared" si="51"/>
        <v/>
      </c>
      <c r="E100" s="221"/>
      <c r="F100" s="182">
        <f t="shared" si="52"/>
        <v>0</v>
      </c>
      <c r="G100" s="182">
        <f t="shared" si="53"/>
        <v>0</v>
      </c>
    </row>
    <row r="101" spans="1:7" ht="20.100000000000001" customHeight="1">
      <c r="A101" s="116" t="str">
        <f t="shared" si="49"/>
        <v/>
      </c>
      <c r="B101" s="181">
        <f t="shared" si="50"/>
        <v>0</v>
      </c>
      <c r="C101" s="228"/>
      <c r="D101" s="79" t="str">
        <f t="shared" si="51"/>
        <v/>
      </c>
      <c r="E101" s="221"/>
      <c r="F101" s="182">
        <f t="shared" si="52"/>
        <v>0</v>
      </c>
      <c r="G101" s="182">
        <f t="shared" si="53"/>
        <v>0</v>
      </c>
    </row>
    <row r="102" spans="1:7" ht="20.100000000000001" customHeight="1">
      <c r="A102" s="116" t="str">
        <f t="shared" si="49"/>
        <v/>
      </c>
      <c r="B102" s="181">
        <f t="shared" si="50"/>
        <v>0</v>
      </c>
      <c r="C102" s="228"/>
      <c r="D102" s="79" t="str">
        <f t="shared" si="51"/>
        <v/>
      </c>
      <c r="E102" s="221"/>
      <c r="F102" s="182">
        <f t="shared" si="52"/>
        <v>0</v>
      </c>
      <c r="G102" s="182">
        <f t="shared" si="53"/>
        <v>0</v>
      </c>
    </row>
    <row r="103" spans="1:7" ht="20.100000000000001" customHeight="1">
      <c r="A103" s="116" t="str">
        <f t="shared" si="49"/>
        <v/>
      </c>
      <c r="B103" s="181">
        <f t="shared" si="50"/>
        <v>0</v>
      </c>
      <c r="C103" s="228"/>
      <c r="D103" s="79" t="str">
        <f t="shared" si="51"/>
        <v/>
      </c>
      <c r="E103" s="221"/>
      <c r="F103" s="182">
        <f t="shared" si="52"/>
        <v>0</v>
      </c>
      <c r="G103" s="182">
        <f t="shared" si="53"/>
        <v>0</v>
      </c>
    </row>
    <row r="104" spans="1:7" ht="20.100000000000001" customHeight="1">
      <c r="A104" s="116" t="str">
        <f t="shared" si="49"/>
        <v/>
      </c>
      <c r="B104" s="181">
        <f t="shared" si="50"/>
        <v>0</v>
      </c>
      <c r="C104" s="228"/>
      <c r="D104" s="79" t="str">
        <f t="shared" si="51"/>
        <v/>
      </c>
      <c r="E104" s="221"/>
      <c r="F104" s="182">
        <f t="shared" si="52"/>
        <v>0</v>
      </c>
      <c r="G104" s="182">
        <f t="shared" si="53"/>
        <v>0</v>
      </c>
    </row>
    <row r="105" spans="1:7" ht="20.100000000000001" customHeight="1">
      <c r="A105" s="184"/>
      <c r="B105" s="185"/>
      <c r="C105" s="243"/>
      <c r="D105" s="161"/>
      <c r="E105" s="212"/>
      <c r="F105" s="488" t="s">
        <v>36</v>
      </c>
      <c r="G105" s="118">
        <f>SUBTOTAL(9,G97:G104)</f>
        <v>0</v>
      </c>
    </row>
    <row r="106" spans="1:7" ht="20.100000000000001" customHeight="1">
      <c r="A106" s="184"/>
      <c r="B106" s="185"/>
      <c r="C106" s="244" t="s">
        <v>732</v>
      </c>
      <c r="D106" s="161"/>
      <c r="E106" s="212"/>
      <c r="F106" s="163"/>
      <c r="G106" s="186"/>
    </row>
    <row r="107" spans="1:7" ht="20.100000000000001" customHeight="1">
      <c r="A107" s="116" t="str">
        <f t="shared" ref="A107:A109" si="54">IFERROR(VLOOKUP(C107,Tabla_Compatibilidad,4,FALSE),"")</f>
        <v/>
      </c>
      <c r="B107" s="181">
        <f t="shared" ref="B107:B109" si="55">IF(A107=0,0,VLOOKUP(A107,Tabla_Indices,5,FALSE))</f>
        <v>0</v>
      </c>
      <c r="C107" s="229"/>
      <c r="D107" s="79" t="str">
        <f t="shared" ref="D107:D109" si="56">IFERROR(VLOOKUP(C107,Tabla_Compatibilidad,2,FALSE),"")</f>
        <v/>
      </c>
      <c r="E107" s="223"/>
      <c r="F107" s="118">
        <f t="shared" ref="F107:F109" si="57">IFERROR(VLOOKUP(C107,Tabla_Compatibilidad,3,FALSE),0)</f>
        <v>0</v>
      </c>
      <c r="G107" s="118">
        <f t="shared" ref="G107:G109" si="58">ROUND(E107*F107,2)</f>
        <v>0</v>
      </c>
    </row>
    <row r="108" spans="1:7" ht="20.100000000000001" customHeight="1">
      <c r="A108" s="116" t="str">
        <f t="shared" si="54"/>
        <v/>
      </c>
      <c r="B108" s="181">
        <f t="shared" si="55"/>
        <v>0</v>
      </c>
      <c r="C108" s="229"/>
      <c r="D108" s="79" t="str">
        <f t="shared" si="56"/>
        <v/>
      </c>
      <c r="E108" s="223"/>
      <c r="F108" s="118">
        <f t="shared" si="57"/>
        <v>0</v>
      </c>
      <c r="G108" s="118">
        <f t="shared" si="58"/>
        <v>0</v>
      </c>
    </row>
    <row r="109" spans="1:7" ht="20.100000000000001" customHeight="1">
      <c r="A109" s="116" t="str">
        <f t="shared" si="54"/>
        <v/>
      </c>
      <c r="B109" s="181">
        <f t="shared" si="55"/>
        <v>0</v>
      </c>
      <c r="C109" s="229"/>
      <c r="D109" s="79" t="str">
        <f t="shared" si="56"/>
        <v/>
      </c>
      <c r="E109" s="223"/>
      <c r="F109" s="118">
        <f t="shared" si="57"/>
        <v>0</v>
      </c>
      <c r="G109" s="118">
        <f t="shared" si="58"/>
        <v>0</v>
      </c>
    </row>
    <row r="110" spans="1:7" ht="20.100000000000001" customHeight="1">
      <c r="A110" s="116" t="str">
        <f t="shared" ref="A110:A116" si="59">IFERROR(VLOOKUP(C110,Tabla_Compatibilidad,4,FALSE),"")</f>
        <v/>
      </c>
      <c r="B110" s="181">
        <f t="shared" ref="B110:B116" si="60">IF(A110=0,0,VLOOKUP(A110,Tabla_Indices,5,FALSE))</f>
        <v>0</v>
      </c>
      <c r="C110" s="229"/>
      <c r="D110" s="79" t="str">
        <f t="shared" ref="D110:D116" si="61">IFERROR(VLOOKUP(C110,Tabla_Compatibilidad,2,FALSE),"")</f>
        <v/>
      </c>
      <c r="E110" s="223"/>
      <c r="F110" s="118">
        <f t="shared" ref="F110:F116" si="62">IFERROR(VLOOKUP(C110,Tabla_Compatibilidad,3,FALSE),0)</f>
        <v>0</v>
      </c>
      <c r="G110" s="118">
        <f t="shared" ref="G110:G116" si="63">ROUND(E110*F110,2)</f>
        <v>0</v>
      </c>
    </row>
    <row r="111" spans="1:7" ht="20.100000000000001" customHeight="1">
      <c r="A111" s="116" t="str">
        <f t="shared" si="59"/>
        <v/>
      </c>
      <c r="B111" s="181">
        <f t="shared" si="60"/>
        <v>0</v>
      </c>
      <c r="C111" s="229"/>
      <c r="D111" s="79" t="str">
        <f t="shared" si="61"/>
        <v/>
      </c>
      <c r="E111" s="221"/>
      <c r="F111" s="118">
        <f t="shared" si="62"/>
        <v>0</v>
      </c>
      <c r="G111" s="118">
        <f t="shared" si="63"/>
        <v>0</v>
      </c>
    </row>
    <row r="112" spans="1:7" ht="20.100000000000001" customHeight="1">
      <c r="A112" s="116" t="str">
        <f t="shared" si="59"/>
        <v/>
      </c>
      <c r="B112" s="181">
        <f t="shared" si="60"/>
        <v>0</v>
      </c>
      <c r="C112" s="229"/>
      <c r="D112" s="79" t="str">
        <f t="shared" si="61"/>
        <v/>
      </c>
      <c r="E112" s="221"/>
      <c r="F112" s="118">
        <f t="shared" si="62"/>
        <v>0</v>
      </c>
      <c r="G112" s="118">
        <f t="shared" si="63"/>
        <v>0</v>
      </c>
    </row>
    <row r="113" spans="1:7" ht="20.100000000000001" customHeight="1">
      <c r="A113" s="116" t="str">
        <f t="shared" si="59"/>
        <v/>
      </c>
      <c r="B113" s="181">
        <f t="shared" si="60"/>
        <v>0</v>
      </c>
      <c r="C113" s="229"/>
      <c r="D113" s="79" t="str">
        <f t="shared" si="61"/>
        <v/>
      </c>
      <c r="E113" s="221"/>
      <c r="F113" s="118">
        <f t="shared" si="62"/>
        <v>0</v>
      </c>
      <c r="G113" s="118">
        <f t="shared" si="63"/>
        <v>0</v>
      </c>
    </row>
    <row r="114" spans="1:7" ht="20.100000000000001" customHeight="1">
      <c r="A114" s="116" t="str">
        <f t="shared" si="59"/>
        <v/>
      </c>
      <c r="B114" s="181">
        <f t="shared" si="60"/>
        <v>0</v>
      </c>
      <c r="C114" s="228"/>
      <c r="D114" s="79" t="str">
        <f t="shared" si="61"/>
        <v/>
      </c>
      <c r="E114" s="221"/>
      <c r="F114" s="118">
        <f t="shared" si="62"/>
        <v>0</v>
      </c>
      <c r="G114" s="118">
        <f t="shared" si="63"/>
        <v>0</v>
      </c>
    </row>
    <row r="115" spans="1:7" ht="20.100000000000001" customHeight="1">
      <c r="A115" s="116" t="str">
        <f t="shared" si="59"/>
        <v/>
      </c>
      <c r="B115" s="181">
        <f t="shared" si="60"/>
        <v>0</v>
      </c>
      <c r="C115" s="228"/>
      <c r="D115" s="79" t="str">
        <f t="shared" si="61"/>
        <v/>
      </c>
      <c r="E115" s="221"/>
      <c r="F115" s="118">
        <f t="shared" si="62"/>
        <v>0</v>
      </c>
      <c r="G115" s="118">
        <f t="shared" si="63"/>
        <v>0</v>
      </c>
    </row>
    <row r="116" spans="1:7" ht="20.100000000000001" customHeight="1">
      <c r="A116" s="116" t="str">
        <f t="shared" si="59"/>
        <v/>
      </c>
      <c r="B116" s="181">
        <f t="shared" si="60"/>
        <v>0</v>
      </c>
      <c r="C116" s="228"/>
      <c r="D116" s="79" t="str">
        <f t="shared" si="61"/>
        <v/>
      </c>
      <c r="E116" s="221"/>
      <c r="F116" s="118">
        <f t="shared" si="62"/>
        <v>0</v>
      </c>
      <c r="G116" s="118">
        <f t="shared" si="63"/>
        <v>0</v>
      </c>
    </row>
    <row r="117" spans="1:7" ht="20.100000000000001" customHeight="1">
      <c r="A117" s="187"/>
      <c r="B117" s="188"/>
      <c r="C117" s="243"/>
      <c r="D117" s="161"/>
      <c r="E117" s="212"/>
      <c r="F117" s="488" t="s">
        <v>37</v>
      </c>
      <c r="G117" s="118">
        <f>SUBTOTAL(9,G107:G116)</f>
        <v>0</v>
      </c>
    </row>
    <row r="118" spans="1:7" ht="20.100000000000001" customHeight="1" thickBot="1">
      <c r="A118" s="189"/>
      <c r="B118" s="190"/>
      <c r="C118" s="245"/>
      <c r="D118" s="191"/>
      <c r="E118" s="213"/>
      <c r="F118" s="192"/>
      <c r="G118" s="193"/>
    </row>
    <row r="119" spans="1:7" ht="20.100000000000001" customHeight="1" thickBot="1">
      <c r="A119" s="194">
        <f>B67</f>
        <v>2</v>
      </c>
      <c r="B119" s="195" t="str">
        <f>C67</f>
        <v>Hormigón de limpieza (aislación contra salitre)</v>
      </c>
      <c r="C119" s="246"/>
      <c r="D119" s="196" t="s">
        <v>38</v>
      </c>
      <c r="E119" s="214"/>
      <c r="F119" s="197" t="s">
        <v>39</v>
      </c>
      <c r="G119" s="118">
        <f>SUBTOTAL(9,G71:G118)</f>
        <v>0</v>
      </c>
    </row>
    <row r="120" spans="1:7" ht="20.100000000000001" customHeight="1" thickTop="1" thickBot="1">
      <c r="C120" s="247"/>
      <c r="D120" s="198"/>
      <c r="E120" s="215"/>
      <c r="G120" s="200"/>
    </row>
    <row r="121" spans="1:7" ht="20.100000000000001" customHeight="1" thickTop="1">
      <c r="A121" s="145" t="s">
        <v>41</v>
      </c>
      <c r="B121" s="146"/>
      <c r="C121" s="248"/>
      <c r="D121" s="146"/>
      <c r="E121" s="216"/>
      <c r="F121" s="148"/>
      <c r="G121" s="149"/>
    </row>
    <row r="122" spans="1:7" ht="20.100000000000001" customHeight="1">
      <c r="A122" s="150" t="s">
        <v>728</v>
      </c>
      <c r="B122" s="144" t="str">
        <f>Comitente</f>
        <v>INSTITUTO PROVINCIAL DE LA VIVIENDA</v>
      </c>
      <c r="C122" s="249"/>
      <c r="D122" s="152"/>
      <c r="E122" s="217"/>
      <c r="F122" s="154"/>
      <c r="G122" s="155"/>
    </row>
    <row r="123" spans="1:7" ht="20.100000000000001" customHeight="1">
      <c r="A123" s="150" t="s">
        <v>729</v>
      </c>
      <c r="B123" s="144">
        <f>Contratista</f>
        <v>0</v>
      </c>
      <c r="C123" s="250"/>
      <c r="D123" s="156"/>
      <c r="E123" s="217"/>
      <c r="F123" s="157"/>
      <c r="G123" s="158"/>
    </row>
    <row r="124" spans="1:7" ht="20.100000000000001" customHeight="1">
      <c r="A124" s="150" t="s">
        <v>28</v>
      </c>
      <c r="B124" s="144" t="str">
        <f>Obra</f>
        <v>BARRIO NUESTRA SEÑORA DEL ROSARIO - 22 VIVIENDAS</v>
      </c>
      <c r="C124" s="250"/>
      <c r="D124" s="156"/>
      <c r="E124" s="217"/>
      <c r="F124" s="157" t="s">
        <v>42</v>
      </c>
      <c r="G124" s="542">
        <f>+$G$4</f>
        <v>0</v>
      </c>
    </row>
    <row r="125" spans="1:7" ht="20.100000000000001" customHeight="1">
      <c r="A125" s="159" t="s">
        <v>727</v>
      </c>
      <c r="B125" s="144" t="str">
        <f>Ubicación</f>
        <v>9 DE JULIO</v>
      </c>
      <c r="C125" s="251"/>
      <c r="D125" s="161"/>
      <c r="E125" s="212"/>
      <c r="F125" s="163"/>
      <c r="G125" s="164"/>
    </row>
    <row r="126" spans="1:7" ht="20.100000000000001" customHeight="1">
      <c r="A126" s="159" t="s">
        <v>43</v>
      </c>
      <c r="B126" s="165" t="s">
        <v>1159</v>
      </c>
      <c r="C126" s="243" t="s">
        <v>1182</v>
      </c>
      <c r="D126" s="167"/>
      <c r="E126" s="218"/>
      <c r="F126" s="163"/>
      <c r="G126" s="164"/>
    </row>
    <row r="127" spans="1:7" ht="20.100000000000001" customHeight="1">
      <c r="A127" s="159" t="s">
        <v>29</v>
      </c>
      <c r="B127" s="169">
        <v>3</v>
      </c>
      <c r="C127" s="166" t="str">
        <f>+VLOOKUP(B127,'P1'!$B$13:$E$92,2,FALSE)</f>
        <v>Platea de Fundación ( e=20 cm)</v>
      </c>
      <c r="D127" s="161"/>
      <c r="E127" s="212"/>
      <c r="F127" s="157" t="s">
        <v>30</v>
      </c>
      <c r="G127" s="161" t="str">
        <f>+VLOOKUP(B127,'P1'!$B$13:$E$92,3,FALSE)</f>
        <v>m3</v>
      </c>
    </row>
    <row r="128" spans="1:7" ht="20.100000000000001" customHeight="1">
      <c r="A128" s="170" t="s">
        <v>590</v>
      </c>
      <c r="B128" s="171"/>
      <c r="C128" s="604" t="s">
        <v>0</v>
      </c>
      <c r="D128" s="606" t="s">
        <v>31</v>
      </c>
      <c r="E128" s="600" t="s">
        <v>32</v>
      </c>
      <c r="F128" s="608" t="s">
        <v>33</v>
      </c>
      <c r="G128" s="610" t="s">
        <v>34</v>
      </c>
    </row>
    <row r="129" spans="1:7" s="110" customFormat="1" ht="20.100000000000001" customHeight="1">
      <c r="A129" s="172" t="s">
        <v>591</v>
      </c>
      <c r="B129" s="173" t="s">
        <v>592</v>
      </c>
      <c r="C129" s="605"/>
      <c r="D129" s="607"/>
      <c r="E129" s="601"/>
      <c r="F129" s="609"/>
      <c r="G129" s="611"/>
    </row>
    <row r="130" spans="1:7" ht="20.100000000000001" customHeight="1">
      <c r="A130" s="174"/>
      <c r="B130" s="175"/>
      <c r="C130" s="252" t="s">
        <v>730</v>
      </c>
      <c r="D130" s="177"/>
      <c r="E130" s="219"/>
      <c r="F130" s="179"/>
      <c r="G130" s="180"/>
    </row>
    <row r="131" spans="1:7" ht="20.100000000000001" customHeight="1">
      <c r="A131" s="116" t="str">
        <f t="shared" ref="A131:A139" si="64">IFERROR(VLOOKUP(C131,Tabla_Compatibilidad,4,FALSE),"")</f>
        <v/>
      </c>
      <c r="B131" s="181">
        <f t="shared" ref="B131:B139" si="65">IF(A131=0,0,VLOOKUP(A131,Tabla_Indices,5,FALSE))</f>
        <v>0</v>
      </c>
      <c r="C131" s="228"/>
      <c r="D131" s="79" t="str">
        <f t="shared" ref="D131:D139" si="66">IFERROR(VLOOKUP(C131,Tabla_Compatibilidad,2,FALSE),"")</f>
        <v/>
      </c>
      <c r="E131" s="221"/>
      <c r="F131" s="118">
        <f t="shared" ref="F131:F139" si="67">IFERROR(VLOOKUP(C131,Tabla_Compatibilidad,3,FALSE),0)</f>
        <v>0</v>
      </c>
      <c r="G131" s="118">
        <f t="shared" ref="G131:G139" si="68">ROUND(E131*F131,2)</f>
        <v>0</v>
      </c>
    </row>
    <row r="132" spans="1:7" ht="20.100000000000001" customHeight="1">
      <c r="A132" s="116" t="str">
        <f t="shared" si="64"/>
        <v/>
      </c>
      <c r="B132" s="181">
        <f t="shared" si="65"/>
        <v>0</v>
      </c>
      <c r="C132" s="228"/>
      <c r="D132" s="79" t="str">
        <f t="shared" si="66"/>
        <v/>
      </c>
      <c r="E132" s="221"/>
      <c r="F132" s="118">
        <f t="shared" si="67"/>
        <v>0</v>
      </c>
      <c r="G132" s="118">
        <f t="shared" si="68"/>
        <v>0</v>
      </c>
    </row>
    <row r="133" spans="1:7" ht="20.100000000000001" customHeight="1">
      <c r="A133" s="116" t="str">
        <f t="shared" si="64"/>
        <v/>
      </c>
      <c r="B133" s="181">
        <f t="shared" si="65"/>
        <v>0</v>
      </c>
      <c r="C133" s="228"/>
      <c r="D133" s="79" t="str">
        <f t="shared" si="66"/>
        <v/>
      </c>
      <c r="E133" s="221"/>
      <c r="F133" s="118">
        <f t="shared" si="67"/>
        <v>0</v>
      </c>
      <c r="G133" s="118">
        <f t="shared" si="68"/>
        <v>0</v>
      </c>
    </row>
    <row r="134" spans="1:7" ht="20.100000000000001" customHeight="1">
      <c r="A134" s="116" t="str">
        <f t="shared" si="64"/>
        <v/>
      </c>
      <c r="B134" s="181">
        <f t="shared" si="65"/>
        <v>0</v>
      </c>
      <c r="C134" s="228"/>
      <c r="D134" s="79" t="str">
        <f t="shared" si="66"/>
        <v/>
      </c>
      <c r="E134" s="221"/>
      <c r="F134" s="118">
        <f t="shared" si="67"/>
        <v>0</v>
      </c>
      <c r="G134" s="118">
        <f t="shared" si="68"/>
        <v>0</v>
      </c>
    </row>
    <row r="135" spans="1:7" ht="20.100000000000001" customHeight="1">
      <c r="A135" s="116" t="str">
        <f t="shared" si="64"/>
        <v/>
      </c>
      <c r="B135" s="181">
        <f t="shared" si="65"/>
        <v>0</v>
      </c>
      <c r="C135" s="228"/>
      <c r="D135" s="79" t="str">
        <f t="shared" si="66"/>
        <v/>
      </c>
      <c r="E135" s="221"/>
      <c r="F135" s="118">
        <f t="shared" si="67"/>
        <v>0</v>
      </c>
      <c r="G135" s="118">
        <f t="shared" si="68"/>
        <v>0</v>
      </c>
    </row>
    <row r="136" spans="1:7" ht="20.100000000000001" customHeight="1">
      <c r="A136" s="116" t="str">
        <f t="shared" si="64"/>
        <v/>
      </c>
      <c r="B136" s="181">
        <f t="shared" si="65"/>
        <v>0</v>
      </c>
      <c r="C136" s="228"/>
      <c r="D136" s="79" t="str">
        <f t="shared" si="66"/>
        <v/>
      </c>
      <c r="E136" s="221"/>
      <c r="F136" s="118">
        <f t="shared" si="67"/>
        <v>0</v>
      </c>
      <c r="G136" s="118">
        <f t="shared" si="68"/>
        <v>0</v>
      </c>
    </row>
    <row r="137" spans="1:7" ht="20.100000000000001" customHeight="1">
      <c r="A137" s="116" t="str">
        <f t="shared" si="64"/>
        <v/>
      </c>
      <c r="B137" s="181">
        <f t="shared" si="65"/>
        <v>0</v>
      </c>
      <c r="C137" s="228"/>
      <c r="D137" s="79" t="str">
        <f t="shared" si="66"/>
        <v/>
      </c>
      <c r="E137" s="221"/>
      <c r="F137" s="118">
        <f t="shared" si="67"/>
        <v>0</v>
      </c>
      <c r="G137" s="118">
        <f t="shared" si="68"/>
        <v>0</v>
      </c>
    </row>
    <row r="138" spans="1:7" ht="20.100000000000001" customHeight="1">
      <c r="A138" s="116" t="str">
        <f t="shared" si="64"/>
        <v/>
      </c>
      <c r="B138" s="181">
        <f t="shared" si="65"/>
        <v>0</v>
      </c>
      <c r="C138" s="228"/>
      <c r="D138" s="79" t="str">
        <f t="shared" si="66"/>
        <v/>
      </c>
      <c r="E138" s="221"/>
      <c r="F138" s="118">
        <f t="shared" si="67"/>
        <v>0</v>
      </c>
      <c r="G138" s="118">
        <f t="shared" si="68"/>
        <v>0</v>
      </c>
    </row>
    <row r="139" spans="1:7" ht="20.100000000000001" customHeight="1">
      <c r="A139" s="116" t="str">
        <f t="shared" si="64"/>
        <v/>
      </c>
      <c r="B139" s="181">
        <f t="shared" si="65"/>
        <v>0</v>
      </c>
      <c r="C139" s="228"/>
      <c r="D139" s="79" t="str">
        <f t="shared" si="66"/>
        <v/>
      </c>
      <c r="E139" s="221"/>
      <c r="F139" s="118">
        <f t="shared" si="67"/>
        <v>0</v>
      </c>
      <c r="G139" s="118">
        <f t="shared" si="68"/>
        <v>0</v>
      </c>
    </row>
    <row r="140" spans="1:7" ht="20.100000000000001" customHeight="1">
      <c r="A140" s="116" t="str">
        <f t="shared" ref="A140:A152" si="69">IFERROR(VLOOKUP(C140,Tabla_Compatibilidad,4,FALSE),"")</f>
        <v/>
      </c>
      <c r="B140" s="181">
        <f t="shared" ref="B140:B152" si="70">IF(A140=0,0,VLOOKUP(A140,Tabla_Indices,5,FALSE))</f>
        <v>0</v>
      </c>
      <c r="C140" s="228"/>
      <c r="D140" s="79" t="str">
        <f t="shared" ref="D140:D152" si="71">IFERROR(VLOOKUP(C140,Tabla_Compatibilidad,2,FALSE),"")</f>
        <v/>
      </c>
      <c r="E140" s="221"/>
      <c r="F140" s="118">
        <f t="shared" ref="F140:F155" si="72">IFERROR(VLOOKUP(C140,Tabla_Compatibilidad,3,FALSE),0)</f>
        <v>0</v>
      </c>
      <c r="G140" s="118">
        <f t="shared" ref="G140:G155" si="73">ROUND(E140*F140,2)</f>
        <v>0</v>
      </c>
    </row>
    <row r="141" spans="1:7" ht="20.100000000000001" customHeight="1">
      <c r="A141" s="116" t="str">
        <f t="shared" si="69"/>
        <v/>
      </c>
      <c r="B141" s="181">
        <f t="shared" si="70"/>
        <v>0</v>
      </c>
      <c r="C141" s="228"/>
      <c r="D141" s="79" t="str">
        <f t="shared" si="71"/>
        <v/>
      </c>
      <c r="E141" s="221"/>
      <c r="F141" s="118">
        <f t="shared" si="72"/>
        <v>0</v>
      </c>
      <c r="G141" s="118">
        <f t="shared" si="73"/>
        <v>0</v>
      </c>
    </row>
    <row r="142" spans="1:7" ht="20.100000000000001" customHeight="1">
      <c r="A142" s="116" t="str">
        <f t="shared" si="69"/>
        <v/>
      </c>
      <c r="B142" s="181">
        <f t="shared" si="70"/>
        <v>0</v>
      </c>
      <c r="C142" s="228"/>
      <c r="D142" s="79" t="str">
        <f t="shared" si="71"/>
        <v/>
      </c>
      <c r="E142" s="221"/>
      <c r="F142" s="118">
        <f t="shared" si="72"/>
        <v>0</v>
      </c>
      <c r="G142" s="118">
        <f t="shared" si="73"/>
        <v>0</v>
      </c>
    </row>
    <row r="143" spans="1:7" ht="20.100000000000001" customHeight="1">
      <c r="A143" s="116" t="str">
        <f t="shared" si="69"/>
        <v/>
      </c>
      <c r="B143" s="181">
        <f t="shared" si="70"/>
        <v>0</v>
      </c>
      <c r="C143" s="228"/>
      <c r="D143" s="79" t="str">
        <f t="shared" si="71"/>
        <v/>
      </c>
      <c r="E143" s="221"/>
      <c r="F143" s="118">
        <f t="shared" si="72"/>
        <v>0</v>
      </c>
      <c r="G143" s="118">
        <f t="shared" si="73"/>
        <v>0</v>
      </c>
    </row>
    <row r="144" spans="1:7" ht="20.100000000000001" customHeight="1">
      <c r="A144" s="116" t="str">
        <f t="shared" si="69"/>
        <v/>
      </c>
      <c r="B144" s="181">
        <f t="shared" si="70"/>
        <v>0</v>
      </c>
      <c r="C144" s="228"/>
      <c r="D144" s="79" t="str">
        <f t="shared" si="71"/>
        <v/>
      </c>
      <c r="E144" s="221"/>
      <c r="F144" s="118">
        <f t="shared" si="72"/>
        <v>0</v>
      </c>
      <c r="G144" s="118">
        <f t="shared" si="73"/>
        <v>0</v>
      </c>
    </row>
    <row r="145" spans="1:7" ht="20.100000000000001" customHeight="1">
      <c r="A145" s="116" t="str">
        <f t="shared" si="69"/>
        <v/>
      </c>
      <c r="B145" s="181">
        <f t="shared" si="70"/>
        <v>0</v>
      </c>
      <c r="C145" s="228"/>
      <c r="D145" s="79" t="str">
        <f t="shared" si="71"/>
        <v/>
      </c>
      <c r="E145" s="221"/>
      <c r="F145" s="118">
        <f t="shared" si="72"/>
        <v>0</v>
      </c>
      <c r="G145" s="118">
        <f t="shared" si="73"/>
        <v>0</v>
      </c>
    </row>
    <row r="146" spans="1:7" ht="20.100000000000001" customHeight="1">
      <c r="A146" s="116" t="str">
        <f t="shared" si="69"/>
        <v/>
      </c>
      <c r="B146" s="181">
        <f t="shared" si="70"/>
        <v>0</v>
      </c>
      <c r="C146" s="228"/>
      <c r="D146" s="79" t="str">
        <f t="shared" si="71"/>
        <v/>
      </c>
      <c r="E146" s="221"/>
      <c r="F146" s="118">
        <f t="shared" si="72"/>
        <v>0</v>
      </c>
      <c r="G146" s="118">
        <f t="shared" si="73"/>
        <v>0</v>
      </c>
    </row>
    <row r="147" spans="1:7" ht="20.100000000000001" customHeight="1">
      <c r="A147" s="116" t="str">
        <f t="shared" si="69"/>
        <v/>
      </c>
      <c r="B147" s="181">
        <f t="shared" si="70"/>
        <v>0</v>
      </c>
      <c r="C147" s="228"/>
      <c r="D147" s="79" t="str">
        <f t="shared" si="71"/>
        <v/>
      </c>
      <c r="E147" s="221"/>
      <c r="F147" s="118">
        <f t="shared" si="72"/>
        <v>0</v>
      </c>
      <c r="G147" s="118">
        <f t="shared" si="73"/>
        <v>0</v>
      </c>
    </row>
    <row r="148" spans="1:7" ht="20.100000000000001" customHeight="1">
      <c r="A148" s="116" t="str">
        <f t="shared" si="69"/>
        <v/>
      </c>
      <c r="B148" s="181">
        <f t="shared" si="70"/>
        <v>0</v>
      </c>
      <c r="C148" s="228"/>
      <c r="D148" s="79" t="str">
        <f t="shared" si="71"/>
        <v/>
      </c>
      <c r="E148" s="221"/>
      <c r="F148" s="118">
        <f t="shared" si="72"/>
        <v>0</v>
      </c>
      <c r="G148" s="118">
        <f t="shared" si="73"/>
        <v>0</v>
      </c>
    </row>
    <row r="149" spans="1:7" ht="20.100000000000001" customHeight="1">
      <c r="A149" s="116" t="str">
        <f t="shared" si="69"/>
        <v/>
      </c>
      <c r="B149" s="181">
        <f t="shared" si="70"/>
        <v>0</v>
      </c>
      <c r="C149" s="228"/>
      <c r="D149" s="79" t="str">
        <f t="shared" si="71"/>
        <v/>
      </c>
      <c r="E149" s="222"/>
      <c r="F149" s="118"/>
      <c r="G149" s="118"/>
    </row>
    <row r="150" spans="1:7" ht="20.100000000000001" customHeight="1">
      <c r="A150" s="116" t="str">
        <f t="shared" si="69"/>
        <v/>
      </c>
      <c r="B150" s="181">
        <f t="shared" si="70"/>
        <v>0</v>
      </c>
      <c r="C150" s="228"/>
      <c r="D150" s="79" t="str">
        <f t="shared" si="71"/>
        <v/>
      </c>
      <c r="E150" s="221"/>
      <c r="F150" s="118">
        <f t="shared" si="72"/>
        <v>0</v>
      </c>
      <c r="G150" s="118">
        <f t="shared" si="73"/>
        <v>0</v>
      </c>
    </row>
    <row r="151" spans="1:7" ht="20.100000000000001" customHeight="1">
      <c r="A151" s="116" t="str">
        <f t="shared" si="69"/>
        <v/>
      </c>
      <c r="B151" s="181">
        <f t="shared" si="70"/>
        <v>0</v>
      </c>
      <c r="C151" s="228"/>
      <c r="D151" s="79" t="str">
        <f t="shared" si="71"/>
        <v/>
      </c>
      <c r="E151" s="221"/>
      <c r="F151" s="118">
        <f t="shared" si="72"/>
        <v>0</v>
      </c>
      <c r="G151" s="118">
        <f t="shared" si="73"/>
        <v>0</v>
      </c>
    </row>
    <row r="152" spans="1:7" ht="20.100000000000001" customHeight="1">
      <c r="A152" s="116" t="str">
        <f t="shared" si="69"/>
        <v/>
      </c>
      <c r="B152" s="181">
        <f t="shared" si="70"/>
        <v>0</v>
      </c>
      <c r="C152" s="228"/>
      <c r="D152" s="79" t="str">
        <f t="shared" si="71"/>
        <v/>
      </c>
      <c r="E152" s="221"/>
      <c r="F152" s="118">
        <f t="shared" si="72"/>
        <v>0</v>
      </c>
      <c r="G152" s="118">
        <f t="shared" si="73"/>
        <v>0</v>
      </c>
    </row>
    <row r="153" spans="1:7" ht="20.100000000000001" customHeight="1">
      <c r="A153" s="116" t="str">
        <f t="shared" ref="A153:A155" si="74">IFERROR(VLOOKUP(C153,Tabla_Compatibilidad,4,FALSE),"")</f>
        <v/>
      </c>
      <c r="B153" s="181">
        <f t="shared" ref="B153:B155" si="75">IF(A153=0,0,VLOOKUP(A153,Tabla_Indices,5,FALSE))</f>
        <v>0</v>
      </c>
      <c r="C153" s="228"/>
      <c r="D153" s="79" t="str">
        <f t="shared" ref="D153:D155" si="76">IFERROR(VLOOKUP(C153,Tabla_Compatibilidad,2,FALSE),"")</f>
        <v/>
      </c>
      <c r="E153" s="221"/>
      <c r="F153" s="118">
        <f t="shared" si="72"/>
        <v>0</v>
      </c>
      <c r="G153" s="118">
        <f t="shared" si="73"/>
        <v>0</v>
      </c>
    </row>
    <row r="154" spans="1:7" ht="20.100000000000001" customHeight="1">
      <c r="A154" s="116" t="str">
        <f t="shared" si="74"/>
        <v/>
      </c>
      <c r="B154" s="181">
        <f t="shared" si="75"/>
        <v>0</v>
      </c>
      <c r="C154" s="228"/>
      <c r="D154" s="79" t="str">
        <f t="shared" si="76"/>
        <v/>
      </c>
      <c r="E154" s="221"/>
      <c r="F154" s="118">
        <f t="shared" si="72"/>
        <v>0</v>
      </c>
      <c r="G154" s="118">
        <f t="shared" si="73"/>
        <v>0</v>
      </c>
    </row>
    <row r="155" spans="1:7" ht="20.100000000000001" customHeight="1">
      <c r="A155" s="116" t="str">
        <f t="shared" si="74"/>
        <v/>
      </c>
      <c r="B155" s="181">
        <f t="shared" si="75"/>
        <v>0</v>
      </c>
      <c r="C155" s="228"/>
      <c r="D155" s="79" t="str">
        <f t="shared" si="76"/>
        <v/>
      </c>
      <c r="E155" s="221"/>
      <c r="F155" s="118">
        <f t="shared" si="72"/>
        <v>0</v>
      </c>
      <c r="G155" s="118">
        <f t="shared" si="73"/>
        <v>0</v>
      </c>
    </row>
    <row r="156" spans="1:7" ht="20.100000000000001" customHeight="1">
      <c r="A156" s="184"/>
      <c r="B156" s="185"/>
      <c r="C156" s="243"/>
      <c r="D156" s="161"/>
      <c r="E156" s="212"/>
      <c r="F156" s="488" t="s">
        <v>35</v>
      </c>
      <c r="G156" s="201">
        <f>SUBTOTAL(9,G131:G155)</f>
        <v>0</v>
      </c>
    </row>
    <row r="157" spans="1:7" ht="20.100000000000001" customHeight="1">
      <c r="A157" s="184"/>
      <c r="B157" s="185"/>
      <c r="C157" s="244" t="s">
        <v>731</v>
      </c>
      <c r="D157" s="161"/>
      <c r="E157" s="212"/>
      <c r="F157" s="163"/>
      <c r="G157" s="186"/>
    </row>
    <row r="158" spans="1:7" ht="20.100000000000001" customHeight="1">
      <c r="A158" s="116" t="str">
        <f t="shared" ref="A158:A159" si="77">IFERROR(VLOOKUP(C158,Tabla_Compatibilidad,4,FALSE),"")</f>
        <v/>
      </c>
      <c r="B158" s="181">
        <f t="shared" ref="B158:B159" si="78">IF(A158=0,0,VLOOKUP(A158,Tabla_Indices,5,FALSE))</f>
        <v>0</v>
      </c>
      <c r="C158" s="227"/>
      <c r="D158" s="79" t="str">
        <f t="shared" ref="D158:D159" si="79">IFERROR(VLOOKUP(C158,Tabla_Compatibilidad,2,FALSE),"")</f>
        <v/>
      </c>
      <c r="E158" s="221"/>
      <c r="F158" s="118">
        <f t="shared" ref="F158:F159" si="80">IFERROR(VLOOKUP(C158,Tabla_Compatibilidad,3,FALSE),0)</f>
        <v>0</v>
      </c>
      <c r="G158" s="118">
        <f t="shared" ref="G158:G159" si="81">ROUND(E158*F158,2)</f>
        <v>0</v>
      </c>
    </row>
    <row r="159" spans="1:7" ht="20.100000000000001" customHeight="1">
      <c r="A159" s="116" t="str">
        <f t="shared" si="77"/>
        <v/>
      </c>
      <c r="B159" s="181">
        <f t="shared" si="78"/>
        <v>0</v>
      </c>
      <c r="C159" s="227"/>
      <c r="D159" s="79" t="str">
        <f t="shared" si="79"/>
        <v/>
      </c>
      <c r="E159" s="221"/>
      <c r="F159" s="118">
        <f t="shared" si="80"/>
        <v>0</v>
      </c>
      <c r="G159" s="118">
        <f t="shared" si="81"/>
        <v>0</v>
      </c>
    </row>
    <row r="160" spans="1:7" ht="20.100000000000001" customHeight="1">
      <c r="A160" s="116" t="str">
        <f t="shared" ref="A160:A165" si="82">IFERROR(VLOOKUP(C160,Tabla_Compatibilidad,4,FALSE),"")</f>
        <v/>
      </c>
      <c r="B160" s="181">
        <f t="shared" ref="B160:B165" si="83">IF(A160=0,0,VLOOKUP(A160,Tabla_Indices,5,FALSE))</f>
        <v>0</v>
      </c>
      <c r="C160" s="227"/>
      <c r="D160" s="79" t="str">
        <f t="shared" ref="D160:D165" si="84">IFERROR(VLOOKUP(C160,Tabla_Compatibilidad,2,FALSE),"")</f>
        <v/>
      </c>
      <c r="E160" s="221"/>
      <c r="F160" s="118">
        <f t="shared" ref="F160:F165" si="85">IFERROR(VLOOKUP(C160,Tabla_Compatibilidad,3,FALSE),0)</f>
        <v>0</v>
      </c>
      <c r="G160" s="118">
        <f t="shared" ref="G160:G165" si="86">ROUND(E160*F160,2)</f>
        <v>0</v>
      </c>
    </row>
    <row r="161" spans="1:7" ht="20.100000000000001" customHeight="1">
      <c r="A161" s="116" t="str">
        <f t="shared" si="82"/>
        <v/>
      </c>
      <c r="B161" s="181">
        <f t="shared" si="83"/>
        <v>0</v>
      </c>
      <c r="C161" s="227"/>
      <c r="D161" s="79" t="str">
        <f t="shared" si="84"/>
        <v/>
      </c>
      <c r="E161" s="221"/>
      <c r="F161" s="118">
        <f t="shared" si="85"/>
        <v>0</v>
      </c>
      <c r="G161" s="118">
        <f t="shared" si="86"/>
        <v>0</v>
      </c>
    </row>
    <row r="162" spans="1:7" ht="20.100000000000001" customHeight="1">
      <c r="A162" s="116" t="str">
        <f t="shared" si="82"/>
        <v/>
      </c>
      <c r="B162" s="181">
        <f t="shared" si="83"/>
        <v>0</v>
      </c>
      <c r="C162" s="228"/>
      <c r="D162" s="79" t="str">
        <f t="shared" si="84"/>
        <v/>
      </c>
      <c r="E162" s="221"/>
      <c r="F162" s="118">
        <f t="shared" si="85"/>
        <v>0</v>
      </c>
      <c r="G162" s="118">
        <f t="shared" si="86"/>
        <v>0</v>
      </c>
    </row>
    <row r="163" spans="1:7" ht="20.100000000000001" customHeight="1">
      <c r="A163" s="116" t="str">
        <f t="shared" ref="A163:A164" si="87">IFERROR(VLOOKUP(C163,Tabla_Compatibilidad,4,FALSE),"")</f>
        <v/>
      </c>
      <c r="B163" s="181">
        <f t="shared" ref="B163:B164" si="88">IF(A163=0,0,VLOOKUP(A163,Tabla_Indices,5,FALSE))</f>
        <v>0</v>
      </c>
      <c r="C163" s="228"/>
      <c r="D163" s="79" t="str">
        <f t="shared" ref="D163:D164" si="89">IFERROR(VLOOKUP(C163,Tabla_Compatibilidad,2,FALSE),"")</f>
        <v/>
      </c>
      <c r="E163" s="221"/>
      <c r="F163" s="118">
        <f t="shared" ref="F163:F164" si="90">IFERROR(VLOOKUP(C163,Tabla_Compatibilidad,3,FALSE),0)</f>
        <v>0</v>
      </c>
      <c r="G163" s="118">
        <f t="shared" ref="G163:G164" si="91">ROUND(E163*F163,2)</f>
        <v>0</v>
      </c>
    </row>
    <row r="164" spans="1:7" ht="20.100000000000001" customHeight="1">
      <c r="A164" s="116" t="str">
        <f t="shared" si="87"/>
        <v/>
      </c>
      <c r="B164" s="181">
        <f t="shared" si="88"/>
        <v>0</v>
      </c>
      <c r="C164" s="228"/>
      <c r="D164" s="79" t="str">
        <f t="shared" si="89"/>
        <v/>
      </c>
      <c r="E164" s="221"/>
      <c r="F164" s="118">
        <f t="shared" si="90"/>
        <v>0</v>
      </c>
      <c r="G164" s="118">
        <f t="shared" si="91"/>
        <v>0</v>
      </c>
    </row>
    <row r="165" spans="1:7" ht="20.100000000000001" customHeight="1">
      <c r="A165" s="116" t="str">
        <f t="shared" si="82"/>
        <v/>
      </c>
      <c r="B165" s="181">
        <f t="shared" si="83"/>
        <v>0</v>
      </c>
      <c r="C165" s="228"/>
      <c r="D165" s="79" t="str">
        <f t="shared" si="84"/>
        <v/>
      </c>
      <c r="E165" s="221"/>
      <c r="F165" s="118">
        <f t="shared" si="85"/>
        <v>0</v>
      </c>
      <c r="G165" s="118">
        <f t="shared" si="86"/>
        <v>0</v>
      </c>
    </row>
    <row r="166" spans="1:7" ht="20.100000000000001" customHeight="1">
      <c r="A166" s="183" t="s">
        <v>1223</v>
      </c>
      <c r="B166" s="185"/>
      <c r="C166" s="243"/>
      <c r="D166" s="161"/>
      <c r="E166" s="212"/>
      <c r="F166" s="488" t="s">
        <v>36</v>
      </c>
      <c r="G166" s="118">
        <f>SUBTOTAL(9,G158:G165)</f>
        <v>0</v>
      </c>
    </row>
    <row r="167" spans="1:7" ht="20.100000000000001" customHeight="1">
      <c r="A167" s="184"/>
      <c r="B167" s="185"/>
      <c r="C167" s="244" t="s">
        <v>732</v>
      </c>
      <c r="D167" s="161"/>
      <c r="E167" s="212"/>
      <c r="F167" s="163"/>
      <c r="G167" s="186"/>
    </row>
    <row r="168" spans="1:7" ht="20.100000000000001" customHeight="1">
      <c r="A168" s="116" t="str">
        <f t="shared" ref="A168:A172" si="92">IFERROR(VLOOKUP(C168,Tabla_Compatibilidad,4,FALSE),"")</f>
        <v/>
      </c>
      <c r="B168" s="181">
        <f t="shared" ref="B168:B172" si="93">IF(A168=0,0,VLOOKUP(A168,Tabla_Indices,5,FALSE))</f>
        <v>0</v>
      </c>
      <c r="C168" s="229"/>
      <c r="D168" s="79" t="str">
        <f t="shared" ref="D168:D172" si="94">IFERROR(VLOOKUP(C168,Tabla_Compatibilidad,2,FALSE),"")</f>
        <v/>
      </c>
      <c r="E168" s="221"/>
      <c r="F168" s="118">
        <f t="shared" ref="F168:F172" si="95">IFERROR(VLOOKUP(C168,Tabla_Compatibilidad,3,FALSE),0)</f>
        <v>0</v>
      </c>
      <c r="G168" s="118">
        <f t="shared" ref="G168:G172" si="96">ROUND(E168*F168,2)</f>
        <v>0</v>
      </c>
    </row>
    <row r="169" spans="1:7" ht="20.100000000000001" customHeight="1">
      <c r="A169" s="116" t="str">
        <f t="shared" si="92"/>
        <v/>
      </c>
      <c r="B169" s="181">
        <f t="shared" si="93"/>
        <v>0</v>
      </c>
      <c r="C169" s="229"/>
      <c r="D169" s="79" t="str">
        <f t="shared" si="94"/>
        <v/>
      </c>
      <c r="E169" s="221"/>
      <c r="F169" s="118">
        <f t="shared" si="95"/>
        <v>0</v>
      </c>
      <c r="G169" s="118">
        <f t="shared" si="96"/>
        <v>0</v>
      </c>
    </row>
    <row r="170" spans="1:7" ht="20.100000000000001" customHeight="1">
      <c r="A170" s="116" t="str">
        <f t="shared" si="92"/>
        <v/>
      </c>
      <c r="B170" s="181">
        <f t="shared" si="93"/>
        <v>0</v>
      </c>
      <c r="C170" s="229"/>
      <c r="D170" s="79" t="str">
        <f t="shared" si="94"/>
        <v/>
      </c>
      <c r="E170" s="221"/>
      <c r="F170" s="118">
        <f t="shared" si="95"/>
        <v>0</v>
      </c>
      <c r="G170" s="118">
        <f t="shared" si="96"/>
        <v>0</v>
      </c>
    </row>
    <row r="171" spans="1:7" ht="20.100000000000001" customHeight="1">
      <c r="A171" s="116" t="str">
        <f t="shared" si="92"/>
        <v/>
      </c>
      <c r="B171" s="181">
        <f t="shared" si="93"/>
        <v>0</v>
      </c>
      <c r="C171" s="229"/>
      <c r="D171" s="79" t="str">
        <f t="shared" si="94"/>
        <v/>
      </c>
      <c r="E171" s="221"/>
      <c r="F171" s="118">
        <f t="shared" si="95"/>
        <v>0</v>
      </c>
      <c r="G171" s="118">
        <f t="shared" si="96"/>
        <v>0</v>
      </c>
    </row>
    <row r="172" spans="1:7" ht="20.100000000000001" customHeight="1">
      <c r="A172" s="116" t="str">
        <f t="shared" si="92"/>
        <v/>
      </c>
      <c r="B172" s="181">
        <f t="shared" si="93"/>
        <v>0</v>
      </c>
      <c r="C172" s="229"/>
      <c r="D172" s="79" t="str">
        <f t="shared" si="94"/>
        <v/>
      </c>
      <c r="E172" s="221"/>
      <c r="F172" s="118">
        <f t="shared" si="95"/>
        <v>0</v>
      </c>
      <c r="G172" s="118">
        <f t="shared" si="96"/>
        <v>0</v>
      </c>
    </row>
    <row r="173" spans="1:7" ht="20.100000000000001" customHeight="1">
      <c r="A173" s="116" t="str">
        <f t="shared" ref="A173:A177" si="97">IFERROR(VLOOKUP(C173,Tabla_Compatibilidad,4,FALSE),"")</f>
        <v/>
      </c>
      <c r="B173" s="181">
        <f t="shared" ref="B173:B177" si="98">IF(A173=0,0,VLOOKUP(A173,Tabla_Indices,5,FALSE))</f>
        <v>0</v>
      </c>
      <c r="C173" s="229"/>
      <c r="D173" s="79" t="str">
        <f t="shared" ref="D173:D177" si="99">IFERROR(VLOOKUP(C173,Tabla_Compatibilidad,2,FALSE),"")</f>
        <v/>
      </c>
      <c r="E173" s="221"/>
      <c r="F173" s="118">
        <f t="shared" ref="F173:F177" si="100">IFERROR(VLOOKUP(C173,Tabla_Compatibilidad,3,FALSE),0)</f>
        <v>0</v>
      </c>
      <c r="G173" s="118">
        <f t="shared" ref="G173:G177" si="101">ROUND(E173*F173,2)</f>
        <v>0</v>
      </c>
    </row>
    <row r="174" spans="1:7" ht="20.100000000000001" customHeight="1">
      <c r="A174" s="116" t="str">
        <f t="shared" si="97"/>
        <v/>
      </c>
      <c r="B174" s="181">
        <f t="shared" si="98"/>
        <v>0</v>
      </c>
      <c r="C174" s="229"/>
      <c r="D174" s="79" t="str">
        <f t="shared" si="99"/>
        <v/>
      </c>
      <c r="E174" s="221"/>
      <c r="F174" s="118">
        <f t="shared" si="100"/>
        <v>0</v>
      </c>
      <c r="G174" s="118">
        <f t="shared" si="101"/>
        <v>0</v>
      </c>
    </row>
    <row r="175" spans="1:7" ht="20.100000000000001" customHeight="1">
      <c r="A175" s="116" t="str">
        <f t="shared" si="97"/>
        <v/>
      </c>
      <c r="B175" s="181">
        <f t="shared" si="98"/>
        <v>0</v>
      </c>
      <c r="C175" s="228"/>
      <c r="D175" s="79" t="str">
        <f t="shared" si="99"/>
        <v/>
      </c>
      <c r="E175" s="221"/>
      <c r="F175" s="118">
        <f t="shared" si="100"/>
        <v>0</v>
      </c>
      <c r="G175" s="118">
        <f t="shared" si="101"/>
        <v>0</v>
      </c>
    </row>
    <row r="176" spans="1:7" ht="20.100000000000001" customHeight="1">
      <c r="A176" s="116" t="str">
        <f t="shared" si="97"/>
        <v/>
      </c>
      <c r="B176" s="181">
        <f t="shared" si="98"/>
        <v>0</v>
      </c>
      <c r="C176" s="228"/>
      <c r="D176" s="79" t="str">
        <f t="shared" si="99"/>
        <v/>
      </c>
      <c r="E176" s="221"/>
      <c r="F176" s="118">
        <f t="shared" si="100"/>
        <v>0</v>
      </c>
      <c r="G176" s="118">
        <f t="shared" si="101"/>
        <v>0</v>
      </c>
    </row>
    <row r="177" spans="1:7" ht="20.100000000000001" customHeight="1">
      <c r="A177" s="116" t="str">
        <f t="shared" si="97"/>
        <v/>
      </c>
      <c r="B177" s="181">
        <f t="shared" si="98"/>
        <v>0</v>
      </c>
      <c r="C177" s="228"/>
      <c r="D177" s="79" t="str">
        <f t="shared" si="99"/>
        <v/>
      </c>
      <c r="E177" s="221"/>
      <c r="F177" s="118">
        <f t="shared" si="100"/>
        <v>0</v>
      </c>
      <c r="G177" s="118">
        <f t="shared" si="101"/>
        <v>0</v>
      </c>
    </row>
    <row r="178" spans="1:7" ht="20.100000000000001" customHeight="1">
      <c r="A178" s="187"/>
      <c r="B178" s="188"/>
      <c r="C178" s="243"/>
      <c r="D178" s="161"/>
      <c r="E178" s="212"/>
      <c r="F178" s="488" t="s">
        <v>37</v>
      </c>
      <c r="G178" s="201">
        <f>SUBTOTAL(9,G168:G177)</f>
        <v>0</v>
      </c>
    </row>
    <row r="179" spans="1:7" ht="20.100000000000001" customHeight="1" thickBot="1">
      <c r="A179" s="189"/>
      <c r="B179" s="190"/>
      <c r="C179" s="245"/>
      <c r="D179" s="191"/>
      <c r="E179" s="213"/>
      <c r="F179" s="192"/>
      <c r="G179" s="193"/>
    </row>
    <row r="180" spans="1:7" ht="20.100000000000001" customHeight="1" thickBot="1">
      <c r="A180" s="194">
        <f>B127</f>
        <v>3</v>
      </c>
      <c r="B180" s="195" t="str">
        <f>C127</f>
        <v>Platea de Fundación ( e=20 cm)</v>
      </c>
      <c r="C180" s="246"/>
      <c r="D180" s="196" t="s">
        <v>38</v>
      </c>
      <c r="E180" s="214"/>
      <c r="F180" s="197" t="s">
        <v>39</v>
      </c>
      <c r="G180" s="202">
        <f>SUBTOTAL(9,G131:G179)</f>
        <v>0</v>
      </c>
    </row>
    <row r="181" spans="1:7" ht="20.100000000000001" customHeight="1" thickTop="1" thickBot="1">
      <c r="C181" s="247"/>
      <c r="D181" s="198"/>
      <c r="E181" s="215"/>
      <c r="G181" s="200"/>
    </row>
    <row r="182" spans="1:7" ht="20.100000000000001" customHeight="1" thickTop="1">
      <c r="A182" s="145" t="s">
        <v>41</v>
      </c>
      <c r="B182" s="146"/>
      <c r="C182" s="248"/>
      <c r="D182" s="146"/>
      <c r="E182" s="216"/>
      <c r="F182" s="148"/>
      <c r="G182" s="149"/>
    </row>
    <row r="183" spans="1:7" ht="20.100000000000001" customHeight="1">
      <c r="A183" s="150" t="s">
        <v>728</v>
      </c>
      <c r="B183" s="144" t="str">
        <f>Comitente</f>
        <v>INSTITUTO PROVINCIAL DE LA VIVIENDA</v>
      </c>
      <c r="C183" s="249"/>
      <c r="D183" s="152"/>
      <c r="E183" s="217"/>
      <c r="F183" s="154"/>
      <c r="G183" s="155"/>
    </row>
    <row r="184" spans="1:7" ht="20.100000000000001" customHeight="1">
      <c r="A184" s="150" t="s">
        <v>729</v>
      </c>
      <c r="B184" s="144">
        <f>Contratista</f>
        <v>0</v>
      </c>
      <c r="C184" s="250"/>
      <c r="D184" s="156"/>
      <c r="E184" s="217"/>
      <c r="F184" s="157"/>
      <c r="G184" s="158"/>
    </row>
    <row r="185" spans="1:7" ht="20.100000000000001" customHeight="1">
      <c r="A185" s="150" t="s">
        <v>28</v>
      </c>
      <c r="B185" s="144" t="str">
        <f>Obra</f>
        <v>BARRIO NUESTRA SEÑORA DEL ROSARIO - 22 VIVIENDAS</v>
      </c>
      <c r="C185" s="250"/>
      <c r="D185" s="156"/>
      <c r="E185" s="217"/>
      <c r="F185" s="157" t="s">
        <v>42</v>
      </c>
      <c r="G185" s="542">
        <f>+$G$4</f>
        <v>0</v>
      </c>
    </row>
    <row r="186" spans="1:7" ht="20.100000000000001" customHeight="1">
      <c r="A186" s="159" t="s">
        <v>727</v>
      </c>
      <c r="B186" s="144" t="str">
        <f>Ubicación</f>
        <v>9 DE JULIO</v>
      </c>
      <c r="C186" s="251"/>
      <c r="D186" s="161"/>
      <c r="E186" s="212"/>
      <c r="F186" s="163"/>
      <c r="G186" s="164"/>
    </row>
    <row r="187" spans="1:7" ht="20.100000000000001" customHeight="1">
      <c r="A187" s="159" t="s">
        <v>43</v>
      </c>
      <c r="B187" s="165" t="s">
        <v>1159</v>
      </c>
      <c r="C187" s="243" t="s">
        <v>1182</v>
      </c>
      <c r="D187" s="167"/>
      <c r="E187" s="218"/>
      <c r="F187" s="163"/>
      <c r="G187" s="164"/>
    </row>
    <row r="188" spans="1:7" ht="20.100000000000001" customHeight="1">
      <c r="A188" s="159" t="s">
        <v>29</v>
      </c>
      <c r="B188" s="169">
        <v>4</v>
      </c>
      <c r="C188" s="166" t="str">
        <f>+VLOOKUP(B188,'P1'!$B$13:$E$92,2,FALSE)</f>
        <v>Columnas de encadenado, enmarcado y de carga</v>
      </c>
      <c r="D188" s="161"/>
      <c r="E188" s="212"/>
      <c r="F188" s="157" t="s">
        <v>30</v>
      </c>
      <c r="G188" s="161" t="str">
        <f>+VLOOKUP(B188,'P1'!$B$13:$E$92,3,FALSE)</f>
        <v>m3</v>
      </c>
    </row>
    <row r="189" spans="1:7" ht="20.100000000000001" customHeight="1">
      <c r="A189" s="170" t="s">
        <v>590</v>
      </c>
      <c r="B189" s="171"/>
      <c r="C189" s="604" t="s">
        <v>0</v>
      </c>
      <c r="D189" s="606" t="s">
        <v>31</v>
      </c>
      <c r="E189" s="600" t="s">
        <v>32</v>
      </c>
      <c r="F189" s="608" t="s">
        <v>33</v>
      </c>
      <c r="G189" s="610" t="s">
        <v>34</v>
      </c>
    </row>
    <row r="190" spans="1:7" s="110" customFormat="1" ht="20.100000000000001" customHeight="1">
      <c r="A190" s="172" t="s">
        <v>591</v>
      </c>
      <c r="B190" s="173" t="s">
        <v>592</v>
      </c>
      <c r="C190" s="605"/>
      <c r="D190" s="607"/>
      <c r="E190" s="601"/>
      <c r="F190" s="609"/>
      <c r="G190" s="611"/>
    </row>
    <row r="191" spans="1:7" ht="20.100000000000001" customHeight="1">
      <c r="A191" s="174"/>
      <c r="B191" s="175"/>
      <c r="C191" s="252" t="s">
        <v>730</v>
      </c>
      <c r="D191" s="177"/>
      <c r="E191" s="219"/>
      <c r="F191" s="179"/>
      <c r="G191" s="180"/>
    </row>
    <row r="192" spans="1:7" ht="20.100000000000001" customHeight="1">
      <c r="A192" s="116" t="str">
        <f t="shared" ref="A192" si="102">IFERROR(VLOOKUP(C192,Tabla_Compatibilidad,4,FALSE),"")</f>
        <v/>
      </c>
      <c r="B192" s="181">
        <f t="shared" ref="B192" si="103">IF(A192=0,0,VLOOKUP(A192,Tabla_Indices,5,FALSE))</f>
        <v>0</v>
      </c>
      <c r="C192" s="228"/>
      <c r="D192" s="79" t="str">
        <f t="shared" ref="D192" si="104">IFERROR(VLOOKUP(C192,Tabla_Compatibilidad,2,FALSE),"")</f>
        <v/>
      </c>
      <c r="E192" s="221"/>
      <c r="F192" s="118">
        <f t="shared" ref="F192" si="105">IFERROR(VLOOKUP(C192,Tabla_Compatibilidad,3,FALSE),0)</f>
        <v>0</v>
      </c>
      <c r="G192" s="118">
        <f t="shared" ref="G192" si="106">ROUND(E192*F192,2)</f>
        <v>0</v>
      </c>
    </row>
    <row r="193" spans="1:7" ht="20.100000000000001" customHeight="1">
      <c r="A193" s="116" t="str">
        <f t="shared" ref="A193:A200" si="107">IFERROR(VLOOKUP(C193,Tabla_Compatibilidad,4,FALSE),"")</f>
        <v/>
      </c>
      <c r="B193" s="181">
        <f t="shared" ref="B193:B200" si="108">IF(A193=0,0,VLOOKUP(A193,Tabla_Indices,5,FALSE))</f>
        <v>0</v>
      </c>
      <c r="C193" s="228"/>
      <c r="D193" s="79" t="str">
        <f t="shared" ref="D193:D200" si="109">IFERROR(VLOOKUP(C193,Tabla_Compatibilidad,2,FALSE),"")</f>
        <v/>
      </c>
      <c r="E193" s="221"/>
      <c r="F193" s="118">
        <f t="shared" ref="F193:F200" si="110">IFERROR(VLOOKUP(C193,Tabla_Compatibilidad,3,FALSE),0)</f>
        <v>0</v>
      </c>
      <c r="G193" s="118">
        <f t="shared" ref="G193:G200" si="111">ROUND(E193*F193,2)</f>
        <v>0</v>
      </c>
    </row>
    <row r="194" spans="1:7" ht="20.100000000000001" customHeight="1">
      <c r="A194" s="116" t="str">
        <f t="shared" si="107"/>
        <v/>
      </c>
      <c r="B194" s="181">
        <f t="shared" si="108"/>
        <v>0</v>
      </c>
      <c r="C194" s="228"/>
      <c r="D194" s="79" t="str">
        <f t="shared" si="109"/>
        <v/>
      </c>
      <c r="E194" s="221"/>
      <c r="F194" s="118">
        <f t="shared" si="110"/>
        <v>0</v>
      </c>
      <c r="G194" s="118">
        <f t="shared" si="111"/>
        <v>0</v>
      </c>
    </row>
    <row r="195" spans="1:7" ht="20.100000000000001" customHeight="1">
      <c r="A195" s="116" t="str">
        <f t="shared" si="107"/>
        <v/>
      </c>
      <c r="B195" s="181">
        <f t="shared" si="108"/>
        <v>0</v>
      </c>
      <c r="C195" s="228"/>
      <c r="D195" s="79" t="str">
        <f t="shared" si="109"/>
        <v/>
      </c>
      <c r="E195" s="221"/>
      <c r="F195" s="118">
        <f t="shared" si="110"/>
        <v>0</v>
      </c>
      <c r="G195" s="118">
        <f t="shared" si="111"/>
        <v>0</v>
      </c>
    </row>
    <row r="196" spans="1:7" ht="20.100000000000001" customHeight="1">
      <c r="A196" s="116" t="str">
        <f t="shared" si="107"/>
        <v/>
      </c>
      <c r="B196" s="181">
        <f t="shared" si="108"/>
        <v>0</v>
      </c>
      <c r="C196" s="228"/>
      <c r="D196" s="79" t="str">
        <f t="shared" si="109"/>
        <v/>
      </c>
      <c r="E196" s="221"/>
      <c r="F196" s="118">
        <f t="shared" si="110"/>
        <v>0</v>
      </c>
      <c r="G196" s="118">
        <f t="shared" si="111"/>
        <v>0</v>
      </c>
    </row>
    <row r="197" spans="1:7" ht="20.100000000000001" customHeight="1">
      <c r="A197" s="116" t="str">
        <f t="shared" si="107"/>
        <v/>
      </c>
      <c r="B197" s="181">
        <f t="shared" si="108"/>
        <v>0</v>
      </c>
      <c r="C197" s="228"/>
      <c r="D197" s="79" t="str">
        <f t="shared" si="109"/>
        <v/>
      </c>
      <c r="E197" s="221"/>
      <c r="F197" s="118">
        <f t="shared" si="110"/>
        <v>0</v>
      </c>
      <c r="G197" s="118">
        <f t="shared" si="111"/>
        <v>0</v>
      </c>
    </row>
    <row r="198" spans="1:7" ht="20.100000000000001" customHeight="1">
      <c r="A198" s="116" t="str">
        <f t="shared" si="107"/>
        <v/>
      </c>
      <c r="B198" s="181">
        <f t="shared" si="108"/>
        <v>0</v>
      </c>
      <c r="C198" s="228"/>
      <c r="D198" s="79" t="str">
        <f t="shared" si="109"/>
        <v/>
      </c>
      <c r="E198" s="221"/>
      <c r="F198" s="118">
        <f t="shared" si="110"/>
        <v>0</v>
      </c>
      <c r="G198" s="118">
        <f t="shared" si="111"/>
        <v>0</v>
      </c>
    </row>
    <row r="199" spans="1:7" ht="20.100000000000001" customHeight="1">
      <c r="A199" s="116" t="str">
        <f t="shared" si="107"/>
        <v/>
      </c>
      <c r="B199" s="181">
        <f t="shared" si="108"/>
        <v>0</v>
      </c>
      <c r="C199" s="228"/>
      <c r="D199" s="79" t="str">
        <f t="shared" si="109"/>
        <v/>
      </c>
      <c r="E199" s="221"/>
      <c r="F199" s="118">
        <f t="shared" si="110"/>
        <v>0</v>
      </c>
      <c r="G199" s="118">
        <f t="shared" si="111"/>
        <v>0</v>
      </c>
    </row>
    <row r="200" spans="1:7" ht="20.100000000000001" customHeight="1">
      <c r="A200" s="116" t="str">
        <f t="shared" si="107"/>
        <v/>
      </c>
      <c r="B200" s="181">
        <f t="shared" si="108"/>
        <v>0</v>
      </c>
      <c r="C200" s="228"/>
      <c r="D200" s="79" t="str">
        <f t="shared" si="109"/>
        <v/>
      </c>
      <c r="E200" s="221"/>
      <c r="F200" s="118">
        <f t="shared" si="110"/>
        <v>0</v>
      </c>
      <c r="G200" s="118">
        <f t="shared" si="111"/>
        <v>0</v>
      </c>
    </row>
    <row r="201" spans="1:7" ht="20.100000000000001" customHeight="1">
      <c r="A201" s="116" t="str">
        <f t="shared" ref="A201:A214" si="112">IFERROR(VLOOKUP(C201,Tabla_Compatibilidad,4,FALSE),"")</f>
        <v/>
      </c>
      <c r="B201" s="181">
        <f t="shared" ref="B201:B214" si="113">IF(A201=0,0,VLOOKUP(A201,Tabla_Indices,5,FALSE))</f>
        <v>0</v>
      </c>
      <c r="C201" s="228"/>
      <c r="D201" s="79" t="str">
        <f t="shared" ref="D201:D214" si="114">IFERROR(VLOOKUP(C201,Tabla_Compatibilidad,2,FALSE),"")</f>
        <v/>
      </c>
      <c r="E201" s="221"/>
      <c r="F201" s="118">
        <f t="shared" ref="F201:F214" si="115">IFERROR(VLOOKUP(C201,Tabla_Compatibilidad,3,FALSE),0)</f>
        <v>0</v>
      </c>
      <c r="G201" s="118">
        <f t="shared" ref="G201:G214" si="116">ROUND(E201*F201,2)</f>
        <v>0</v>
      </c>
    </row>
    <row r="202" spans="1:7" ht="20.100000000000001" customHeight="1">
      <c r="A202" s="116" t="str">
        <f t="shared" si="112"/>
        <v/>
      </c>
      <c r="B202" s="181">
        <f t="shared" si="113"/>
        <v>0</v>
      </c>
      <c r="C202" s="228"/>
      <c r="D202" s="79" t="str">
        <f t="shared" si="114"/>
        <v/>
      </c>
      <c r="E202" s="221"/>
      <c r="F202" s="118">
        <f t="shared" si="115"/>
        <v>0</v>
      </c>
      <c r="G202" s="118">
        <f t="shared" si="116"/>
        <v>0</v>
      </c>
    </row>
    <row r="203" spans="1:7" ht="20.100000000000001" customHeight="1">
      <c r="A203" s="116" t="str">
        <f t="shared" si="112"/>
        <v/>
      </c>
      <c r="B203" s="181">
        <f t="shared" si="113"/>
        <v>0</v>
      </c>
      <c r="C203" s="228"/>
      <c r="D203" s="79" t="str">
        <f t="shared" si="114"/>
        <v/>
      </c>
      <c r="E203" s="221"/>
      <c r="F203" s="118">
        <f t="shared" si="115"/>
        <v>0</v>
      </c>
      <c r="G203" s="118">
        <f t="shared" si="116"/>
        <v>0</v>
      </c>
    </row>
    <row r="204" spans="1:7" ht="20.100000000000001" customHeight="1">
      <c r="A204" s="116" t="str">
        <f t="shared" si="112"/>
        <v/>
      </c>
      <c r="B204" s="181">
        <f t="shared" si="113"/>
        <v>0</v>
      </c>
      <c r="C204" s="228"/>
      <c r="D204" s="79" t="str">
        <f t="shared" si="114"/>
        <v/>
      </c>
      <c r="E204" s="221"/>
      <c r="F204" s="118">
        <f t="shared" si="115"/>
        <v>0</v>
      </c>
      <c r="G204" s="118">
        <f t="shared" si="116"/>
        <v>0</v>
      </c>
    </row>
    <row r="205" spans="1:7" ht="20.100000000000001" customHeight="1">
      <c r="A205" s="116" t="str">
        <f t="shared" si="112"/>
        <v/>
      </c>
      <c r="B205" s="181">
        <f t="shared" si="113"/>
        <v>0</v>
      </c>
      <c r="C205" s="227"/>
      <c r="D205" s="79" t="str">
        <f t="shared" si="114"/>
        <v/>
      </c>
      <c r="E205" s="220"/>
      <c r="F205" s="118">
        <f t="shared" si="115"/>
        <v>0</v>
      </c>
      <c r="G205" s="118">
        <f t="shared" si="116"/>
        <v>0</v>
      </c>
    </row>
    <row r="206" spans="1:7" ht="20.100000000000001" customHeight="1">
      <c r="A206" s="116" t="str">
        <f t="shared" si="112"/>
        <v/>
      </c>
      <c r="B206" s="181">
        <f t="shared" si="113"/>
        <v>0</v>
      </c>
      <c r="C206" s="228"/>
      <c r="D206" s="79" t="str">
        <f t="shared" si="114"/>
        <v/>
      </c>
      <c r="E206" s="221"/>
      <c r="F206" s="118">
        <f t="shared" si="115"/>
        <v>0</v>
      </c>
      <c r="G206" s="118">
        <f t="shared" si="116"/>
        <v>0</v>
      </c>
    </row>
    <row r="207" spans="1:7" ht="20.100000000000001" customHeight="1">
      <c r="A207" s="116" t="str">
        <f t="shared" si="112"/>
        <v/>
      </c>
      <c r="B207" s="181">
        <f t="shared" si="113"/>
        <v>0</v>
      </c>
      <c r="C207" s="228"/>
      <c r="D207" s="79" t="str">
        <f t="shared" si="114"/>
        <v/>
      </c>
      <c r="E207" s="221"/>
      <c r="F207" s="118">
        <f t="shared" si="115"/>
        <v>0</v>
      </c>
      <c r="G207" s="118">
        <f t="shared" si="116"/>
        <v>0</v>
      </c>
    </row>
    <row r="208" spans="1:7" ht="20.100000000000001" customHeight="1">
      <c r="A208" s="116" t="str">
        <f t="shared" si="112"/>
        <v/>
      </c>
      <c r="B208" s="181">
        <f t="shared" si="113"/>
        <v>0</v>
      </c>
      <c r="C208" s="228"/>
      <c r="D208" s="79" t="str">
        <f t="shared" si="114"/>
        <v/>
      </c>
      <c r="E208" s="221"/>
      <c r="F208" s="118">
        <f t="shared" si="115"/>
        <v>0</v>
      </c>
      <c r="G208" s="118">
        <f t="shared" si="116"/>
        <v>0</v>
      </c>
    </row>
    <row r="209" spans="1:7" ht="20.100000000000001" customHeight="1">
      <c r="A209" s="116" t="str">
        <f t="shared" si="112"/>
        <v/>
      </c>
      <c r="B209" s="181">
        <f t="shared" si="113"/>
        <v>0</v>
      </c>
      <c r="C209" s="228"/>
      <c r="D209" s="79" t="str">
        <f t="shared" si="114"/>
        <v/>
      </c>
      <c r="E209" s="221"/>
      <c r="F209" s="118">
        <f t="shared" si="115"/>
        <v>0</v>
      </c>
      <c r="G209" s="118">
        <f t="shared" si="116"/>
        <v>0</v>
      </c>
    </row>
    <row r="210" spans="1:7" ht="20.100000000000001" customHeight="1">
      <c r="A210" s="116" t="str">
        <f t="shared" si="112"/>
        <v/>
      </c>
      <c r="B210" s="181">
        <f t="shared" si="113"/>
        <v>0</v>
      </c>
      <c r="C210" s="228"/>
      <c r="D210" s="79" t="str">
        <f t="shared" si="114"/>
        <v/>
      </c>
      <c r="E210" s="221"/>
      <c r="F210" s="118">
        <f t="shared" si="115"/>
        <v>0</v>
      </c>
      <c r="G210" s="118">
        <f t="shared" si="116"/>
        <v>0</v>
      </c>
    </row>
    <row r="211" spans="1:7" ht="20.100000000000001" customHeight="1">
      <c r="A211" s="116" t="str">
        <f t="shared" si="112"/>
        <v/>
      </c>
      <c r="B211" s="181">
        <f t="shared" si="113"/>
        <v>0</v>
      </c>
      <c r="C211" s="228"/>
      <c r="D211" s="79" t="str">
        <f t="shared" si="114"/>
        <v/>
      </c>
      <c r="E211" s="221"/>
      <c r="F211" s="118">
        <f t="shared" si="115"/>
        <v>0</v>
      </c>
      <c r="G211" s="118">
        <f t="shared" si="116"/>
        <v>0</v>
      </c>
    </row>
    <row r="212" spans="1:7" ht="20.100000000000001" customHeight="1">
      <c r="A212" s="116" t="str">
        <f t="shared" si="112"/>
        <v/>
      </c>
      <c r="B212" s="181">
        <f t="shared" si="113"/>
        <v>0</v>
      </c>
      <c r="C212" s="228"/>
      <c r="D212" s="79" t="str">
        <f t="shared" si="114"/>
        <v/>
      </c>
      <c r="E212" s="221"/>
      <c r="F212" s="118">
        <f t="shared" si="115"/>
        <v>0</v>
      </c>
      <c r="G212" s="118">
        <f t="shared" si="116"/>
        <v>0</v>
      </c>
    </row>
    <row r="213" spans="1:7" ht="20.100000000000001" customHeight="1">
      <c r="A213" s="116" t="str">
        <f t="shared" si="112"/>
        <v/>
      </c>
      <c r="B213" s="181">
        <f t="shared" si="113"/>
        <v>0</v>
      </c>
      <c r="C213" s="228"/>
      <c r="D213" s="79" t="str">
        <f t="shared" si="114"/>
        <v/>
      </c>
      <c r="E213" s="221"/>
      <c r="F213" s="118">
        <f t="shared" si="115"/>
        <v>0</v>
      </c>
      <c r="G213" s="118">
        <f t="shared" si="116"/>
        <v>0</v>
      </c>
    </row>
    <row r="214" spans="1:7" ht="20.100000000000001" customHeight="1">
      <c r="A214" s="116" t="str">
        <f t="shared" si="112"/>
        <v/>
      </c>
      <c r="B214" s="181">
        <f t="shared" si="113"/>
        <v>0</v>
      </c>
      <c r="C214" s="228"/>
      <c r="D214" s="79" t="str">
        <f t="shared" si="114"/>
        <v/>
      </c>
      <c r="E214" s="221"/>
      <c r="F214" s="118">
        <f t="shared" si="115"/>
        <v>0</v>
      </c>
      <c r="G214" s="118">
        <f t="shared" si="116"/>
        <v>0</v>
      </c>
    </row>
    <row r="215" spans="1:7" ht="20.100000000000001" customHeight="1">
      <c r="A215" s="184"/>
      <c r="B215" s="185"/>
      <c r="C215" s="243"/>
      <c r="D215" s="161"/>
      <c r="E215" s="212"/>
      <c r="F215" s="488" t="s">
        <v>35</v>
      </c>
      <c r="G215" s="201">
        <f>SUBTOTAL(9,G192:G214)</f>
        <v>0</v>
      </c>
    </row>
    <row r="216" spans="1:7" ht="20.100000000000001" customHeight="1">
      <c r="A216" s="184"/>
      <c r="B216" s="185"/>
      <c r="C216" s="244" t="s">
        <v>731</v>
      </c>
      <c r="D216" s="161"/>
      <c r="E216" s="212"/>
      <c r="F216" s="163"/>
      <c r="G216" s="186"/>
    </row>
    <row r="217" spans="1:7" ht="20.100000000000001" customHeight="1">
      <c r="A217" s="116" t="str">
        <f t="shared" ref="A217:A218" si="117">IFERROR(VLOOKUP(C217,Tabla_Compatibilidad,4,FALSE),"")</f>
        <v/>
      </c>
      <c r="B217" s="181">
        <f t="shared" ref="B217:B218" si="118">IF(A217=0,0,VLOOKUP(A217,Tabla_Indices,5,FALSE))</f>
        <v>0</v>
      </c>
      <c r="C217" s="227"/>
      <c r="D217" s="79" t="str">
        <f t="shared" ref="D217:D218" si="119">IFERROR(VLOOKUP(C217,Tabla_Compatibilidad,2,FALSE),"")</f>
        <v/>
      </c>
      <c r="E217" s="221"/>
      <c r="F217" s="118">
        <f t="shared" ref="F217:F218" si="120">IFERROR(VLOOKUP(C217,Tabla_Compatibilidad,3,FALSE),0)</f>
        <v>0</v>
      </c>
      <c r="G217" s="118">
        <f t="shared" ref="G217:G218" si="121">ROUND(E217*F217,2)</f>
        <v>0</v>
      </c>
    </row>
    <row r="218" spans="1:7" ht="20.100000000000001" customHeight="1">
      <c r="A218" s="116" t="str">
        <f t="shared" si="117"/>
        <v/>
      </c>
      <c r="B218" s="181">
        <f t="shared" si="118"/>
        <v>0</v>
      </c>
      <c r="C218" s="227"/>
      <c r="D218" s="79" t="str">
        <f t="shared" si="119"/>
        <v/>
      </c>
      <c r="E218" s="221"/>
      <c r="F218" s="118">
        <f t="shared" si="120"/>
        <v>0</v>
      </c>
      <c r="G218" s="118">
        <f t="shared" si="121"/>
        <v>0</v>
      </c>
    </row>
    <row r="219" spans="1:7" ht="20.100000000000001" customHeight="1">
      <c r="A219" s="116" t="str">
        <f t="shared" ref="A219:A224" si="122">IFERROR(VLOOKUP(C219,Tabla_Compatibilidad,4,FALSE),"")</f>
        <v/>
      </c>
      <c r="B219" s="181">
        <f t="shared" ref="B219:B224" si="123">IF(A219=0,0,VLOOKUP(A219,Tabla_Indices,5,FALSE))</f>
        <v>0</v>
      </c>
      <c r="C219" s="227"/>
      <c r="D219" s="79" t="str">
        <f t="shared" ref="D219:D224" si="124">IFERROR(VLOOKUP(C219,Tabla_Compatibilidad,2,FALSE),"")</f>
        <v/>
      </c>
      <c r="E219" s="221"/>
      <c r="F219" s="118">
        <f t="shared" ref="F219:F224" si="125">IFERROR(VLOOKUP(C219,Tabla_Compatibilidad,3,FALSE),0)</f>
        <v>0</v>
      </c>
      <c r="G219" s="118">
        <f t="shared" ref="G219:G224" si="126">ROUND(E219*F219,2)</f>
        <v>0</v>
      </c>
    </row>
    <row r="220" spans="1:7" ht="20.100000000000001" customHeight="1">
      <c r="A220" s="116" t="str">
        <f t="shared" si="122"/>
        <v/>
      </c>
      <c r="B220" s="181">
        <f t="shared" si="123"/>
        <v>0</v>
      </c>
      <c r="C220" s="227"/>
      <c r="D220" s="79" t="str">
        <f t="shared" si="124"/>
        <v/>
      </c>
      <c r="E220" s="221"/>
      <c r="F220" s="118">
        <f t="shared" si="125"/>
        <v>0</v>
      </c>
      <c r="G220" s="118">
        <f t="shared" si="126"/>
        <v>0</v>
      </c>
    </row>
    <row r="221" spans="1:7" ht="20.100000000000001" customHeight="1">
      <c r="A221" s="116" t="str">
        <f t="shared" si="122"/>
        <v/>
      </c>
      <c r="B221" s="181">
        <f t="shared" si="123"/>
        <v>0</v>
      </c>
      <c r="C221" s="228"/>
      <c r="D221" s="79" t="str">
        <f t="shared" si="124"/>
        <v/>
      </c>
      <c r="E221" s="221"/>
      <c r="F221" s="118">
        <f t="shared" si="125"/>
        <v>0</v>
      </c>
      <c r="G221" s="118">
        <f t="shared" si="126"/>
        <v>0</v>
      </c>
    </row>
    <row r="222" spans="1:7" ht="20.100000000000001" customHeight="1">
      <c r="A222" s="116" t="str">
        <f t="shared" si="122"/>
        <v/>
      </c>
      <c r="B222" s="181">
        <f t="shared" si="123"/>
        <v>0</v>
      </c>
      <c r="C222" s="228"/>
      <c r="D222" s="79" t="str">
        <f t="shared" si="124"/>
        <v/>
      </c>
      <c r="E222" s="221"/>
      <c r="F222" s="118">
        <f t="shared" si="125"/>
        <v>0</v>
      </c>
      <c r="G222" s="118">
        <f t="shared" si="126"/>
        <v>0</v>
      </c>
    </row>
    <row r="223" spans="1:7" ht="20.100000000000001" customHeight="1">
      <c r="A223" s="116" t="str">
        <f t="shared" si="122"/>
        <v/>
      </c>
      <c r="B223" s="181">
        <f t="shared" si="123"/>
        <v>0</v>
      </c>
      <c r="C223" s="228"/>
      <c r="D223" s="79" t="str">
        <f t="shared" si="124"/>
        <v/>
      </c>
      <c r="E223" s="221"/>
      <c r="F223" s="118">
        <f t="shared" si="125"/>
        <v>0</v>
      </c>
      <c r="G223" s="118">
        <f t="shared" si="126"/>
        <v>0</v>
      </c>
    </row>
    <row r="224" spans="1:7" ht="20.100000000000001" customHeight="1">
      <c r="A224" s="116" t="str">
        <f t="shared" si="122"/>
        <v/>
      </c>
      <c r="B224" s="181">
        <f t="shared" si="123"/>
        <v>0</v>
      </c>
      <c r="C224" s="228"/>
      <c r="D224" s="79" t="str">
        <f t="shared" si="124"/>
        <v/>
      </c>
      <c r="E224" s="221"/>
      <c r="F224" s="118">
        <f t="shared" si="125"/>
        <v>0</v>
      </c>
      <c r="G224" s="118">
        <f t="shared" si="126"/>
        <v>0</v>
      </c>
    </row>
    <row r="225" spans="1:7" ht="20.100000000000001" customHeight="1">
      <c r="A225" s="184"/>
      <c r="B225" s="185"/>
      <c r="C225" s="243"/>
      <c r="D225" s="161"/>
      <c r="E225" s="212"/>
      <c r="F225" s="488" t="s">
        <v>36</v>
      </c>
      <c r="G225" s="201">
        <f>SUBTOTAL(9,G217:G224)</f>
        <v>0</v>
      </c>
    </row>
    <row r="226" spans="1:7" ht="20.100000000000001" customHeight="1">
      <c r="A226" s="184"/>
      <c r="B226" s="185"/>
      <c r="C226" s="244" t="s">
        <v>732</v>
      </c>
      <c r="D226" s="161"/>
      <c r="E226" s="212"/>
      <c r="F226" s="163"/>
      <c r="G226" s="186"/>
    </row>
    <row r="227" spans="1:7" ht="20.100000000000001" customHeight="1">
      <c r="A227" s="116" t="str">
        <f t="shared" ref="A227:A230" si="127">IFERROR(VLOOKUP(C227,Tabla_Compatibilidad,4,FALSE),"")</f>
        <v/>
      </c>
      <c r="B227" s="181">
        <f t="shared" ref="B227:B230" si="128">IF(A227=0,0,VLOOKUP(A227,Tabla_Indices,5,FALSE))</f>
        <v>0</v>
      </c>
      <c r="C227" s="229"/>
      <c r="D227" s="79" t="str">
        <f t="shared" ref="D227:D230" si="129">IFERROR(VLOOKUP(C227,Tabla_Compatibilidad,2,FALSE),"")</f>
        <v/>
      </c>
      <c r="E227" s="221"/>
      <c r="F227" s="118">
        <f t="shared" ref="F227:F230" si="130">IFERROR(VLOOKUP(C227,Tabla_Compatibilidad,3,FALSE),0)</f>
        <v>0</v>
      </c>
      <c r="G227" s="118">
        <f t="shared" ref="G227:G230" si="131">ROUND(E227*F227,2)</f>
        <v>0</v>
      </c>
    </row>
    <row r="228" spans="1:7" ht="20.100000000000001" customHeight="1">
      <c r="A228" s="116" t="str">
        <f t="shared" si="127"/>
        <v/>
      </c>
      <c r="B228" s="181">
        <f t="shared" si="128"/>
        <v>0</v>
      </c>
      <c r="C228" s="229"/>
      <c r="D228" s="79" t="str">
        <f t="shared" si="129"/>
        <v/>
      </c>
      <c r="E228" s="221"/>
      <c r="F228" s="118">
        <f t="shared" si="130"/>
        <v>0</v>
      </c>
      <c r="G228" s="118">
        <f t="shared" si="131"/>
        <v>0</v>
      </c>
    </row>
    <row r="229" spans="1:7" ht="20.100000000000001" customHeight="1">
      <c r="A229" s="116" t="str">
        <f t="shared" si="127"/>
        <v/>
      </c>
      <c r="B229" s="181">
        <f t="shared" si="128"/>
        <v>0</v>
      </c>
      <c r="C229" s="229"/>
      <c r="D229" s="79" t="str">
        <f t="shared" si="129"/>
        <v/>
      </c>
      <c r="E229" s="221"/>
      <c r="F229" s="118">
        <f t="shared" si="130"/>
        <v>0</v>
      </c>
      <c r="G229" s="118">
        <f t="shared" si="131"/>
        <v>0</v>
      </c>
    </row>
    <row r="230" spans="1:7" ht="20.100000000000001" customHeight="1">
      <c r="A230" s="116" t="str">
        <f t="shared" si="127"/>
        <v/>
      </c>
      <c r="B230" s="181">
        <f t="shared" si="128"/>
        <v>0</v>
      </c>
      <c r="C230" s="229"/>
      <c r="D230" s="79" t="str">
        <f t="shared" si="129"/>
        <v/>
      </c>
      <c r="E230" s="221"/>
      <c r="F230" s="118">
        <f t="shared" si="130"/>
        <v>0</v>
      </c>
      <c r="G230" s="118">
        <f t="shared" si="131"/>
        <v>0</v>
      </c>
    </row>
    <row r="231" spans="1:7" ht="20.100000000000001" customHeight="1">
      <c r="A231" s="116" t="str">
        <f t="shared" ref="A231:A237" si="132">IFERROR(VLOOKUP(C231,Tabla_Compatibilidad,4,FALSE),"")</f>
        <v/>
      </c>
      <c r="B231" s="181">
        <f t="shared" ref="B231:B237" si="133">IF(A231=0,0,VLOOKUP(A231,Tabla_Indices,5,FALSE))</f>
        <v>0</v>
      </c>
      <c r="C231" s="229"/>
      <c r="D231" s="79" t="str">
        <f t="shared" ref="D231:D237" si="134">IFERROR(VLOOKUP(C231,Tabla_Compatibilidad,2,FALSE),"")</f>
        <v/>
      </c>
      <c r="E231" s="221"/>
      <c r="F231" s="118">
        <f t="shared" ref="F231:F237" si="135">IFERROR(VLOOKUP(C231,Tabla_Compatibilidad,3,FALSE),0)</f>
        <v>0</v>
      </c>
      <c r="G231" s="118">
        <f t="shared" ref="G231:G237" si="136">ROUND(E231*F231,2)</f>
        <v>0</v>
      </c>
    </row>
    <row r="232" spans="1:7" ht="20.100000000000001" customHeight="1">
      <c r="A232" s="116" t="str">
        <f t="shared" si="132"/>
        <v/>
      </c>
      <c r="B232" s="181">
        <f t="shared" si="133"/>
        <v>0</v>
      </c>
      <c r="C232" s="229"/>
      <c r="D232" s="79" t="str">
        <f t="shared" si="134"/>
        <v/>
      </c>
      <c r="E232" s="221"/>
      <c r="F232" s="118">
        <f t="shared" si="135"/>
        <v>0</v>
      </c>
      <c r="G232" s="118">
        <f t="shared" si="136"/>
        <v>0</v>
      </c>
    </row>
    <row r="233" spans="1:7" ht="20.100000000000001" customHeight="1">
      <c r="A233" s="116"/>
      <c r="B233" s="181"/>
      <c r="C233" s="229"/>
      <c r="D233" s="79"/>
      <c r="E233" s="221"/>
      <c r="F233" s="118"/>
      <c r="G233" s="118"/>
    </row>
    <row r="234" spans="1:7" ht="20.100000000000001" customHeight="1">
      <c r="A234" s="116" t="str">
        <f t="shared" si="132"/>
        <v/>
      </c>
      <c r="B234" s="181">
        <f t="shared" si="133"/>
        <v>0</v>
      </c>
      <c r="C234" s="229"/>
      <c r="D234" s="79" t="str">
        <f t="shared" si="134"/>
        <v/>
      </c>
      <c r="E234" s="221"/>
      <c r="F234" s="118">
        <f t="shared" si="135"/>
        <v>0</v>
      </c>
      <c r="G234" s="118">
        <f t="shared" si="136"/>
        <v>0</v>
      </c>
    </row>
    <row r="235" spans="1:7" ht="20.100000000000001" customHeight="1">
      <c r="A235" s="116" t="str">
        <f t="shared" si="132"/>
        <v/>
      </c>
      <c r="B235" s="181">
        <f t="shared" si="133"/>
        <v>0</v>
      </c>
      <c r="C235" s="228"/>
      <c r="D235" s="79" t="str">
        <f t="shared" si="134"/>
        <v/>
      </c>
      <c r="E235" s="221"/>
      <c r="F235" s="118">
        <f t="shared" si="135"/>
        <v>0</v>
      </c>
      <c r="G235" s="118">
        <f t="shared" si="136"/>
        <v>0</v>
      </c>
    </row>
    <row r="236" spans="1:7" ht="20.100000000000001" customHeight="1">
      <c r="A236" s="116" t="str">
        <f t="shared" si="132"/>
        <v/>
      </c>
      <c r="B236" s="181">
        <f t="shared" si="133"/>
        <v>0</v>
      </c>
      <c r="C236" s="228"/>
      <c r="D236" s="79" t="str">
        <f t="shared" si="134"/>
        <v/>
      </c>
      <c r="E236" s="221"/>
      <c r="F236" s="118">
        <f t="shared" si="135"/>
        <v>0</v>
      </c>
      <c r="G236" s="118">
        <f t="shared" si="136"/>
        <v>0</v>
      </c>
    </row>
    <row r="237" spans="1:7" ht="20.100000000000001" customHeight="1">
      <c r="A237" s="116" t="str">
        <f t="shared" si="132"/>
        <v/>
      </c>
      <c r="B237" s="181">
        <f t="shared" si="133"/>
        <v>0</v>
      </c>
      <c r="C237" s="228"/>
      <c r="D237" s="79" t="str">
        <f t="shared" si="134"/>
        <v/>
      </c>
      <c r="E237" s="221"/>
      <c r="F237" s="118">
        <f t="shared" si="135"/>
        <v>0</v>
      </c>
      <c r="G237" s="118">
        <f t="shared" si="136"/>
        <v>0</v>
      </c>
    </row>
    <row r="238" spans="1:7" ht="20.100000000000001" customHeight="1">
      <c r="A238" s="187"/>
      <c r="B238" s="188"/>
      <c r="C238" s="243"/>
      <c r="D238" s="161"/>
      <c r="E238" s="212"/>
      <c r="F238" s="488" t="s">
        <v>37</v>
      </c>
      <c r="G238" s="201">
        <f>SUBTOTAL(9,G227:G237)</f>
        <v>0</v>
      </c>
    </row>
    <row r="239" spans="1:7" ht="20.100000000000001" customHeight="1" thickBot="1">
      <c r="A239" s="189"/>
      <c r="B239" s="190"/>
      <c r="C239" s="245"/>
      <c r="D239" s="191"/>
      <c r="E239" s="213"/>
      <c r="F239" s="192"/>
      <c r="G239" s="193"/>
    </row>
    <row r="240" spans="1:7" ht="20.100000000000001" customHeight="1" thickBot="1">
      <c r="A240" s="194">
        <f>B188</f>
        <v>4</v>
      </c>
      <c r="B240" s="195" t="str">
        <f>C188</f>
        <v>Columnas de encadenado, enmarcado y de carga</v>
      </c>
      <c r="C240" s="246"/>
      <c r="D240" s="196" t="s">
        <v>38</v>
      </c>
      <c r="E240" s="214"/>
      <c r="F240" s="197" t="s">
        <v>39</v>
      </c>
      <c r="G240" s="202">
        <f>SUBTOTAL(9,G192:G239)</f>
        <v>0</v>
      </c>
    </row>
    <row r="241" spans="1:7" ht="20.100000000000001" customHeight="1" thickTop="1" thickBot="1">
      <c r="C241" s="247"/>
      <c r="D241" s="198"/>
      <c r="E241" s="215"/>
      <c r="G241" s="200"/>
    </row>
    <row r="242" spans="1:7" ht="20.100000000000001" customHeight="1" thickTop="1">
      <c r="A242" s="145" t="s">
        <v>41</v>
      </c>
      <c r="B242" s="146"/>
      <c r="C242" s="248"/>
      <c r="D242" s="146"/>
      <c r="E242" s="216"/>
      <c r="F242" s="148"/>
      <c r="G242" s="149"/>
    </row>
    <row r="243" spans="1:7" ht="20.100000000000001" customHeight="1">
      <c r="A243" s="150" t="s">
        <v>728</v>
      </c>
      <c r="B243" s="144" t="str">
        <f>Comitente</f>
        <v>INSTITUTO PROVINCIAL DE LA VIVIENDA</v>
      </c>
      <c r="C243" s="249"/>
      <c r="D243" s="152"/>
      <c r="E243" s="217"/>
      <c r="F243" s="154"/>
      <c r="G243" s="155"/>
    </row>
    <row r="244" spans="1:7" ht="20.100000000000001" customHeight="1">
      <c r="A244" s="150" t="s">
        <v>729</v>
      </c>
      <c r="B244" s="144">
        <f>Contratista</f>
        <v>0</v>
      </c>
      <c r="C244" s="250"/>
      <c r="D244" s="156"/>
      <c r="E244" s="217"/>
      <c r="F244" s="157"/>
      <c r="G244" s="158"/>
    </row>
    <row r="245" spans="1:7" ht="20.100000000000001" customHeight="1">
      <c r="A245" s="150" t="s">
        <v>28</v>
      </c>
      <c r="B245" s="144" t="str">
        <f>Obra</f>
        <v>BARRIO NUESTRA SEÑORA DEL ROSARIO - 22 VIVIENDAS</v>
      </c>
      <c r="C245" s="250"/>
      <c r="D245" s="156"/>
      <c r="E245" s="217"/>
      <c r="F245" s="157" t="s">
        <v>42</v>
      </c>
      <c r="G245" s="542">
        <f>+$G$4</f>
        <v>0</v>
      </c>
    </row>
    <row r="246" spans="1:7" ht="20.100000000000001" customHeight="1">
      <c r="A246" s="159" t="s">
        <v>727</v>
      </c>
      <c r="B246" s="144" t="str">
        <f>Ubicación</f>
        <v>9 DE JULIO</v>
      </c>
      <c r="C246" s="251"/>
      <c r="D246" s="161"/>
      <c r="E246" s="212"/>
      <c r="F246" s="163"/>
      <c r="G246" s="164"/>
    </row>
    <row r="247" spans="1:7" ht="20.100000000000001" customHeight="1">
      <c r="A247" s="159" t="s">
        <v>43</v>
      </c>
      <c r="B247" s="165" t="s">
        <v>1159</v>
      </c>
      <c r="C247" s="243" t="s">
        <v>1182</v>
      </c>
      <c r="D247" s="167"/>
      <c r="E247" s="218"/>
      <c r="F247" s="163"/>
      <c r="G247" s="164"/>
    </row>
    <row r="248" spans="1:7" ht="20.100000000000001" customHeight="1">
      <c r="A248" s="159" t="s">
        <v>29</v>
      </c>
      <c r="B248" s="169">
        <v>5</v>
      </c>
      <c r="C248" s="166" t="str">
        <f>+VLOOKUP(B248,'P1'!$B$13:$E$92,2,FALSE)</f>
        <v>Vigas de encadenado superior,dintel y carga</v>
      </c>
      <c r="D248" s="161"/>
      <c r="E248" s="212"/>
      <c r="F248" s="157" t="s">
        <v>30</v>
      </c>
      <c r="G248" s="161" t="str">
        <f>+VLOOKUP(B248,'P1'!$B$13:$E$92,3,FALSE)</f>
        <v>m3</v>
      </c>
    </row>
    <row r="249" spans="1:7" ht="20.100000000000001" customHeight="1">
      <c r="A249" s="170" t="s">
        <v>590</v>
      </c>
      <c r="B249" s="170"/>
      <c r="C249" s="604" t="s">
        <v>0</v>
      </c>
      <c r="D249" s="606" t="s">
        <v>31</v>
      </c>
      <c r="E249" s="600" t="s">
        <v>32</v>
      </c>
      <c r="F249" s="608" t="s">
        <v>33</v>
      </c>
      <c r="G249" s="610" t="s">
        <v>34</v>
      </c>
    </row>
    <row r="250" spans="1:7" s="110" customFormat="1" ht="20.100000000000001" customHeight="1">
      <c r="A250" s="172" t="s">
        <v>591</v>
      </c>
      <c r="B250" s="173" t="s">
        <v>592</v>
      </c>
      <c r="C250" s="605"/>
      <c r="D250" s="607"/>
      <c r="E250" s="601"/>
      <c r="F250" s="609"/>
      <c r="G250" s="611"/>
    </row>
    <row r="251" spans="1:7" ht="20.100000000000001" customHeight="1">
      <c r="A251" s="174"/>
      <c r="B251" s="175"/>
      <c r="C251" s="252" t="s">
        <v>730</v>
      </c>
      <c r="D251" s="177"/>
      <c r="E251" s="219"/>
      <c r="F251" s="179"/>
      <c r="G251" s="180"/>
    </row>
    <row r="252" spans="1:7" ht="20.100000000000001" customHeight="1">
      <c r="A252" s="116" t="str">
        <f t="shared" ref="A252:A261" si="137">IFERROR(VLOOKUP(C252,Tabla_Compatibilidad,4,FALSE),"")</f>
        <v/>
      </c>
      <c r="B252" s="181">
        <f t="shared" ref="B252:B261" si="138">IF(A252=0,0,VLOOKUP(A252,Tabla_Indices,5,FALSE))</f>
        <v>0</v>
      </c>
      <c r="C252" s="228"/>
      <c r="D252" s="79" t="str">
        <f t="shared" ref="D252:D261" si="139">IFERROR(VLOOKUP(C252,Tabla_Compatibilidad,2,FALSE),"")</f>
        <v/>
      </c>
      <c r="E252" s="221"/>
      <c r="F252" s="118">
        <f t="shared" ref="F252:F261" si="140">IFERROR(VLOOKUP(C252,Tabla_Compatibilidad,3,FALSE),0)</f>
        <v>0</v>
      </c>
      <c r="G252" s="118">
        <f t="shared" ref="G252:G261" si="141">ROUND(E252*F252,2)</f>
        <v>0</v>
      </c>
    </row>
    <row r="253" spans="1:7" ht="20.100000000000001" customHeight="1">
      <c r="A253" s="116" t="str">
        <f t="shared" si="137"/>
        <v/>
      </c>
      <c r="B253" s="181">
        <f t="shared" si="138"/>
        <v>0</v>
      </c>
      <c r="C253" s="228"/>
      <c r="D253" s="79" t="str">
        <f t="shared" si="139"/>
        <v/>
      </c>
      <c r="E253" s="221"/>
      <c r="F253" s="118">
        <f t="shared" si="140"/>
        <v>0</v>
      </c>
      <c r="G253" s="118">
        <f t="shared" si="141"/>
        <v>0</v>
      </c>
    </row>
    <row r="254" spans="1:7" ht="20.100000000000001" customHeight="1">
      <c r="A254" s="116" t="str">
        <f t="shared" si="137"/>
        <v/>
      </c>
      <c r="B254" s="181">
        <f t="shared" si="138"/>
        <v>0</v>
      </c>
      <c r="C254" s="228"/>
      <c r="D254" s="79" t="str">
        <f t="shared" si="139"/>
        <v/>
      </c>
      <c r="E254" s="221"/>
      <c r="F254" s="118">
        <f t="shared" si="140"/>
        <v>0</v>
      </c>
      <c r="G254" s="118">
        <f t="shared" si="141"/>
        <v>0</v>
      </c>
    </row>
    <row r="255" spans="1:7" ht="20.100000000000001" customHeight="1">
      <c r="A255" s="116" t="str">
        <f t="shared" si="137"/>
        <v/>
      </c>
      <c r="B255" s="181">
        <f t="shared" si="138"/>
        <v>0</v>
      </c>
      <c r="C255" s="228"/>
      <c r="D255" s="79" t="str">
        <f t="shared" si="139"/>
        <v/>
      </c>
      <c r="E255" s="221"/>
      <c r="F255" s="118">
        <f t="shared" si="140"/>
        <v>0</v>
      </c>
      <c r="G255" s="118">
        <f t="shared" si="141"/>
        <v>0</v>
      </c>
    </row>
    <row r="256" spans="1:7" ht="20.100000000000001" customHeight="1">
      <c r="A256" s="116" t="str">
        <f t="shared" si="137"/>
        <v/>
      </c>
      <c r="B256" s="181">
        <f t="shared" si="138"/>
        <v>0</v>
      </c>
      <c r="C256" s="228"/>
      <c r="D256" s="79" t="str">
        <f t="shared" si="139"/>
        <v/>
      </c>
      <c r="E256" s="221"/>
      <c r="F256" s="118">
        <f t="shared" si="140"/>
        <v>0</v>
      </c>
      <c r="G256" s="118">
        <f t="shared" si="141"/>
        <v>0</v>
      </c>
    </row>
    <row r="257" spans="1:7" ht="20.100000000000001" customHeight="1">
      <c r="A257" s="116" t="str">
        <f t="shared" si="137"/>
        <v/>
      </c>
      <c r="B257" s="181">
        <f t="shared" si="138"/>
        <v>0</v>
      </c>
      <c r="C257" s="228"/>
      <c r="D257" s="79" t="str">
        <f t="shared" si="139"/>
        <v/>
      </c>
      <c r="E257" s="221"/>
      <c r="F257" s="118">
        <f t="shared" si="140"/>
        <v>0</v>
      </c>
      <c r="G257" s="118">
        <f t="shared" si="141"/>
        <v>0</v>
      </c>
    </row>
    <row r="258" spans="1:7" ht="20.100000000000001" customHeight="1">
      <c r="A258" s="116" t="str">
        <f t="shared" si="137"/>
        <v/>
      </c>
      <c r="B258" s="181">
        <f t="shared" si="138"/>
        <v>0</v>
      </c>
      <c r="C258" s="228"/>
      <c r="D258" s="79" t="str">
        <f t="shared" si="139"/>
        <v/>
      </c>
      <c r="E258" s="221"/>
      <c r="F258" s="118">
        <f t="shared" si="140"/>
        <v>0</v>
      </c>
      <c r="G258" s="118">
        <f t="shared" si="141"/>
        <v>0</v>
      </c>
    </row>
    <row r="259" spans="1:7" ht="20.100000000000001" customHeight="1">
      <c r="A259" s="116" t="str">
        <f t="shared" si="137"/>
        <v/>
      </c>
      <c r="B259" s="181">
        <f t="shared" si="138"/>
        <v>0</v>
      </c>
      <c r="C259" s="228"/>
      <c r="D259" s="79" t="str">
        <f t="shared" si="139"/>
        <v/>
      </c>
      <c r="E259" s="221"/>
      <c r="F259" s="118">
        <f t="shared" si="140"/>
        <v>0</v>
      </c>
      <c r="G259" s="118">
        <f t="shared" si="141"/>
        <v>0</v>
      </c>
    </row>
    <row r="260" spans="1:7" ht="20.100000000000001" customHeight="1">
      <c r="A260" s="116" t="str">
        <f t="shared" si="137"/>
        <v/>
      </c>
      <c r="B260" s="181">
        <f t="shared" si="138"/>
        <v>0</v>
      </c>
      <c r="C260" s="228"/>
      <c r="D260" s="79" t="str">
        <f t="shared" si="139"/>
        <v/>
      </c>
      <c r="E260" s="221"/>
      <c r="F260" s="118">
        <f t="shared" si="140"/>
        <v>0</v>
      </c>
      <c r="G260" s="118">
        <f t="shared" si="141"/>
        <v>0</v>
      </c>
    </row>
    <row r="261" spans="1:7" ht="20.100000000000001" customHeight="1">
      <c r="A261" s="116" t="str">
        <f t="shared" si="137"/>
        <v/>
      </c>
      <c r="B261" s="181">
        <f t="shared" si="138"/>
        <v>0</v>
      </c>
      <c r="C261" s="228"/>
      <c r="D261" s="79" t="str">
        <f t="shared" si="139"/>
        <v/>
      </c>
      <c r="E261" s="221"/>
      <c r="F261" s="118">
        <f t="shared" si="140"/>
        <v>0</v>
      </c>
      <c r="G261" s="118">
        <f t="shared" si="141"/>
        <v>0</v>
      </c>
    </row>
    <row r="262" spans="1:7" ht="20.100000000000001" customHeight="1">
      <c r="A262" s="116" t="str">
        <f t="shared" ref="A262:A275" si="142">IFERROR(VLOOKUP(C262,Tabla_Compatibilidad,4,FALSE),"")</f>
        <v/>
      </c>
      <c r="B262" s="181">
        <f t="shared" ref="B262:B275" si="143">IF(A262=0,0,VLOOKUP(A262,Tabla_Indices,5,FALSE))</f>
        <v>0</v>
      </c>
      <c r="C262" s="228"/>
      <c r="D262" s="79" t="str">
        <f t="shared" ref="D262:D275" si="144">IFERROR(VLOOKUP(C262,Tabla_Compatibilidad,2,FALSE),"")</f>
        <v/>
      </c>
      <c r="E262" s="221"/>
      <c r="F262" s="118">
        <f t="shared" ref="F262:F275" si="145">IFERROR(VLOOKUP(C262,Tabla_Compatibilidad,3,FALSE),0)</f>
        <v>0</v>
      </c>
      <c r="G262" s="118">
        <f t="shared" ref="G262:G275" si="146">ROUND(E262*F262,2)</f>
        <v>0</v>
      </c>
    </row>
    <row r="263" spans="1:7" ht="20.100000000000001" customHeight="1">
      <c r="A263" s="116" t="str">
        <f t="shared" si="142"/>
        <v/>
      </c>
      <c r="B263" s="181">
        <f t="shared" si="143"/>
        <v>0</v>
      </c>
      <c r="C263" s="228"/>
      <c r="D263" s="79" t="str">
        <f t="shared" si="144"/>
        <v/>
      </c>
      <c r="E263" s="221"/>
      <c r="F263" s="118">
        <f t="shared" si="145"/>
        <v>0</v>
      </c>
      <c r="G263" s="118">
        <f t="shared" si="146"/>
        <v>0</v>
      </c>
    </row>
    <row r="264" spans="1:7" ht="20.100000000000001" customHeight="1">
      <c r="A264" s="116" t="str">
        <f t="shared" si="142"/>
        <v/>
      </c>
      <c r="B264" s="181">
        <f t="shared" si="143"/>
        <v>0</v>
      </c>
      <c r="C264" s="228"/>
      <c r="D264" s="79" t="str">
        <f t="shared" si="144"/>
        <v/>
      </c>
      <c r="E264" s="221"/>
      <c r="F264" s="118">
        <f t="shared" si="145"/>
        <v>0</v>
      </c>
      <c r="G264" s="118">
        <f t="shared" si="146"/>
        <v>0</v>
      </c>
    </row>
    <row r="265" spans="1:7" ht="20.100000000000001" customHeight="1">
      <c r="A265" s="116" t="str">
        <f t="shared" si="142"/>
        <v/>
      </c>
      <c r="B265" s="181">
        <f t="shared" si="143"/>
        <v>0</v>
      </c>
      <c r="C265" s="228"/>
      <c r="D265" s="79" t="str">
        <f t="shared" si="144"/>
        <v/>
      </c>
      <c r="E265" s="221"/>
      <c r="F265" s="118">
        <f t="shared" si="145"/>
        <v>0</v>
      </c>
      <c r="G265" s="118">
        <f t="shared" si="146"/>
        <v>0</v>
      </c>
    </row>
    <row r="266" spans="1:7" ht="20.100000000000001" customHeight="1">
      <c r="A266" s="116" t="str">
        <f t="shared" si="142"/>
        <v/>
      </c>
      <c r="B266" s="181">
        <f t="shared" si="143"/>
        <v>0</v>
      </c>
      <c r="C266" s="227"/>
      <c r="D266" s="79" t="str">
        <f t="shared" si="144"/>
        <v/>
      </c>
      <c r="E266" s="220"/>
      <c r="F266" s="118">
        <f t="shared" si="145"/>
        <v>0</v>
      </c>
      <c r="G266" s="118">
        <f t="shared" si="146"/>
        <v>0</v>
      </c>
    </row>
    <row r="267" spans="1:7" ht="20.100000000000001" customHeight="1">
      <c r="A267" s="116" t="str">
        <f t="shared" si="142"/>
        <v/>
      </c>
      <c r="B267" s="181">
        <f t="shared" si="143"/>
        <v>0</v>
      </c>
      <c r="C267" s="228"/>
      <c r="D267" s="79" t="str">
        <f t="shared" si="144"/>
        <v/>
      </c>
      <c r="E267" s="221"/>
      <c r="F267" s="118">
        <f t="shared" si="145"/>
        <v>0</v>
      </c>
      <c r="G267" s="118">
        <f t="shared" si="146"/>
        <v>0</v>
      </c>
    </row>
    <row r="268" spans="1:7" ht="20.100000000000001" customHeight="1">
      <c r="A268" s="116" t="str">
        <f t="shared" si="142"/>
        <v/>
      </c>
      <c r="B268" s="181">
        <f t="shared" si="143"/>
        <v>0</v>
      </c>
      <c r="C268" s="228"/>
      <c r="D268" s="79" t="str">
        <f t="shared" si="144"/>
        <v/>
      </c>
      <c r="E268" s="221"/>
      <c r="F268" s="118">
        <f t="shared" si="145"/>
        <v>0</v>
      </c>
      <c r="G268" s="118">
        <f t="shared" si="146"/>
        <v>0</v>
      </c>
    </row>
    <row r="269" spans="1:7" ht="20.100000000000001" customHeight="1">
      <c r="A269" s="116" t="str">
        <f t="shared" si="142"/>
        <v/>
      </c>
      <c r="B269" s="181">
        <f t="shared" si="143"/>
        <v>0</v>
      </c>
      <c r="C269" s="228"/>
      <c r="D269" s="79" t="str">
        <f t="shared" si="144"/>
        <v/>
      </c>
      <c r="E269" s="221"/>
      <c r="F269" s="118">
        <f t="shared" si="145"/>
        <v>0</v>
      </c>
      <c r="G269" s="118">
        <f t="shared" si="146"/>
        <v>0</v>
      </c>
    </row>
    <row r="270" spans="1:7" ht="20.100000000000001" customHeight="1">
      <c r="A270" s="116" t="str">
        <f t="shared" si="142"/>
        <v/>
      </c>
      <c r="B270" s="181">
        <f t="shared" si="143"/>
        <v>0</v>
      </c>
      <c r="C270" s="228"/>
      <c r="D270" s="79" t="str">
        <f t="shared" si="144"/>
        <v/>
      </c>
      <c r="E270" s="221"/>
      <c r="F270" s="118">
        <f t="shared" si="145"/>
        <v>0</v>
      </c>
      <c r="G270" s="118">
        <f t="shared" si="146"/>
        <v>0</v>
      </c>
    </row>
    <row r="271" spans="1:7" ht="20.100000000000001" customHeight="1">
      <c r="A271" s="116" t="str">
        <f t="shared" si="142"/>
        <v/>
      </c>
      <c r="B271" s="181">
        <f t="shared" si="143"/>
        <v>0</v>
      </c>
      <c r="C271" s="228"/>
      <c r="D271" s="79" t="str">
        <f t="shared" si="144"/>
        <v/>
      </c>
      <c r="E271" s="221"/>
      <c r="F271" s="118">
        <f t="shared" si="145"/>
        <v>0</v>
      </c>
      <c r="G271" s="118">
        <f t="shared" si="146"/>
        <v>0</v>
      </c>
    </row>
    <row r="272" spans="1:7" ht="20.100000000000001" customHeight="1">
      <c r="A272" s="116" t="str">
        <f t="shared" si="142"/>
        <v/>
      </c>
      <c r="B272" s="181">
        <f t="shared" si="143"/>
        <v>0</v>
      </c>
      <c r="C272" s="228"/>
      <c r="D272" s="79" t="str">
        <f t="shared" si="144"/>
        <v/>
      </c>
      <c r="E272" s="221"/>
      <c r="F272" s="118">
        <f t="shared" si="145"/>
        <v>0</v>
      </c>
      <c r="G272" s="118">
        <f t="shared" si="146"/>
        <v>0</v>
      </c>
    </row>
    <row r="273" spans="1:7" ht="20.100000000000001" customHeight="1">
      <c r="A273" s="116" t="str">
        <f t="shared" si="142"/>
        <v/>
      </c>
      <c r="B273" s="181">
        <f t="shared" si="143"/>
        <v>0</v>
      </c>
      <c r="C273" s="228"/>
      <c r="D273" s="79" t="str">
        <f t="shared" si="144"/>
        <v/>
      </c>
      <c r="E273" s="221"/>
      <c r="F273" s="118">
        <f t="shared" si="145"/>
        <v>0</v>
      </c>
      <c r="G273" s="118">
        <f t="shared" si="146"/>
        <v>0</v>
      </c>
    </row>
    <row r="274" spans="1:7" ht="20.100000000000001" customHeight="1">
      <c r="A274" s="116" t="str">
        <f t="shared" si="142"/>
        <v/>
      </c>
      <c r="B274" s="181">
        <f t="shared" si="143"/>
        <v>0</v>
      </c>
      <c r="C274" s="228"/>
      <c r="D274" s="79" t="str">
        <f t="shared" si="144"/>
        <v/>
      </c>
      <c r="E274" s="221"/>
      <c r="F274" s="118">
        <f t="shared" si="145"/>
        <v>0</v>
      </c>
      <c r="G274" s="118">
        <f t="shared" si="146"/>
        <v>0</v>
      </c>
    </row>
    <row r="275" spans="1:7" ht="20.100000000000001" customHeight="1">
      <c r="A275" s="116" t="str">
        <f t="shared" si="142"/>
        <v/>
      </c>
      <c r="B275" s="181">
        <f t="shared" si="143"/>
        <v>0</v>
      </c>
      <c r="C275" s="228"/>
      <c r="D275" s="79" t="str">
        <f t="shared" si="144"/>
        <v/>
      </c>
      <c r="E275" s="221"/>
      <c r="F275" s="118">
        <f t="shared" si="145"/>
        <v>0</v>
      </c>
      <c r="G275" s="118">
        <f t="shared" si="146"/>
        <v>0</v>
      </c>
    </row>
    <row r="276" spans="1:7" ht="20.100000000000001" customHeight="1">
      <c r="A276" s="184"/>
      <c r="B276" s="185"/>
      <c r="C276" s="243"/>
      <c r="D276" s="161"/>
      <c r="E276" s="212"/>
      <c r="F276" s="488" t="s">
        <v>35</v>
      </c>
      <c r="G276" s="201">
        <f>SUBTOTAL(9,G252:G275)</f>
        <v>0</v>
      </c>
    </row>
    <row r="277" spans="1:7" ht="20.100000000000001" customHeight="1">
      <c r="A277" s="184"/>
      <c r="B277" s="185"/>
      <c r="C277" s="244" t="s">
        <v>731</v>
      </c>
      <c r="D277" s="161"/>
      <c r="E277" s="212"/>
      <c r="F277" s="163"/>
      <c r="G277" s="186"/>
    </row>
    <row r="278" spans="1:7" ht="20.100000000000001" customHeight="1">
      <c r="A278" s="116" t="str">
        <f t="shared" ref="A278:A280" si="147">IFERROR(VLOOKUP(C278,Tabla_Compatibilidad,4,FALSE),"")</f>
        <v/>
      </c>
      <c r="B278" s="181">
        <f t="shared" ref="B278:B280" si="148">IF(A278=0,0,VLOOKUP(A278,Tabla_Indices,5,FALSE))</f>
        <v>0</v>
      </c>
      <c r="C278" s="227"/>
      <c r="D278" s="79" t="str">
        <f t="shared" ref="D278:D280" si="149">IFERROR(VLOOKUP(C278,Tabla_Compatibilidad,2,FALSE),"")</f>
        <v/>
      </c>
      <c r="E278" s="221"/>
      <c r="F278" s="118">
        <f t="shared" ref="F278:F280" si="150">IFERROR(VLOOKUP(C278,Tabla_Compatibilidad,3,FALSE),0)</f>
        <v>0</v>
      </c>
      <c r="G278" s="118">
        <f t="shared" ref="G278:G280" si="151">ROUND(E278*F278,2)</f>
        <v>0</v>
      </c>
    </row>
    <row r="279" spans="1:7" ht="20.100000000000001" customHeight="1">
      <c r="A279" s="116" t="str">
        <f t="shared" si="147"/>
        <v/>
      </c>
      <c r="B279" s="181">
        <f t="shared" si="148"/>
        <v>0</v>
      </c>
      <c r="C279" s="227"/>
      <c r="D279" s="79" t="str">
        <f t="shared" si="149"/>
        <v/>
      </c>
      <c r="E279" s="221"/>
      <c r="F279" s="118">
        <f t="shared" si="150"/>
        <v>0</v>
      </c>
      <c r="G279" s="118">
        <f t="shared" si="151"/>
        <v>0</v>
      </c>
    </row>
    <row r="280" spans="1:7" ht="20.100000000000001" customHeight="1">
      <c r="A280" s="116" t="str">
        <f t="shared" si="147"/>
        <v/>
      </c>
      <c r="B280" s="181">
        <f t="shared" si="148"/>
        <v>0</v>
      </c>
      <c r="C280" s="227"/>
      <c r="D280" s="79" t="str">
        <f t="shared" si="149"/>
        <v/>
      </c>
      <c r="E280" s="221"/>
      <c r="F280" s="118">
        <f t="shared" si="150"/>
        <v>0</v>
      </c>
      <c r="G280" s="118">
        <f t="shared" si="151"/>
        <v>0</v>
      </c>
    </row>
    <row r="281" spans="1:7" ht="20.100000000000001" customHeight="1">
      <c r="A281" s="116" t="str">
        <f t="shared" ref="A281:A285" si="152">IFERROR(VLOOKUP(C281,Tabla_Compatibilidad,4,FALSE),"")</f>
        <v/>
      </c>
      <c r="B281" s="181">
        <f t="shared" ref="B281:B285" si="153">IF(A281=0,0,VLOOKUP(A281,Tabla_Indices,5,FALSE))</f>
        <v>0</v>
      </c>
      <c r="C281" s="227"/>
      <c r="D281" s="79" t="str">
        <f t="shared" ref="D281:D285" si="154">IFERROR(VLOOKUP(C281,Tabla_Compatibilidad,2,FALSE),"")</f>
        <v/>
      </c>
      <c r="E281" s="221"/>
      <c r="F281" s="118">
        <f t="shared" ref="F281:F285" si="155">IFERROR(VLOOKUP(C281,Tabla_Compatibilidad,3,FALSE),0)</f>
        <v>0</v>
      </c>
      <c r="G281" s="118">
        <f t="shared" ref="G281:G285" si="156">ROUND(E281*F281,2)</f>
        <v>0</v>
      </c>
    </row>
    <row r="282" spans="1:7" ht="20.100000000000001" customHeight="1">
      <c r="A282" s="116" t="str">
        <f t="shared" si="152"/>
        <v/>
      </c>
      <c r="B282" s="181">
        <f t="shared" si="153"/>
        <v>0</v>
      </c>
      <c r="C282" s="228"/>
      <c r="D282" s="79" t="str">
        <f t="shared" si="154"/>
        <v/>
      </c>
      <c r="E282" s="221"/>
      <c r="F282" s="118">
        <f t="shared" si="155"/>
        <v>0</v>
      </c>
      <c r="G282" s="118">
        <f t="shared" si="156"/>
        <v>0</v>
      </c>
    </row>
    <row r="283" spans="1:7" ht="20.100000000000001" customHeight="1">
      <c r="A283" s="116" t="str">
        <f t="shared" si="152"/>
        <v/>
      </c>
      <c r="B283" s="181">
        <f t="shared" si="153"/>
        <v>0</v>
      </c>
      <c r="C283" s="228"/>
      <c r="D283" s="79" t="str">
        <f t="shared" si="154"/>
        <v/>
      </c>
      <c r="E283" s="221"/>
      <c r="F283" s="118">
        <f t="shared" si="155"/>
        <v>0</v>
      </c>
      <c r="G283" s="118">
        <f t="shared" si="156"/>
        <v>0</v>
      </c>
    </row>
    <row r="284" spans="1:7" ht="20.100000000000001" customHeight="1">
      <c r="A284" s="116" t="str">
        <f t="shared" si="152"/>
        <v/>
      </c>
      <c r="B284" s="181">
        <f t="shared" si="153"/>
        <v>0</v>
      </c>
      <c r="C284" s="228"/>
      <c r="D284" s="79" t="str">
        <f t="shared" si="154"/>
        <v/>
      </c>
      <c r="E284" s="221"/>
      <c r="F284" s="118">
        <f t="shared" si="155"/>
        <v>0</v>
      </c>
      <c r="G284" s="118">
        <f t="shared" si="156"/>
        <v>0</v>
      </c>
    </row>
    <row r="285" spans="1:7" ht="20.100000000000001" customHeight="1">
      <c r="A285" s="116" t="str">
        <f t="shared" si="152"/>
        <v/>
      </c>
      <c r="B285" s="181">
        <f t="shared" si="153"/>
        <v>0</v>
      </c>
      <c r="C285" s="228"/>
      <c r="D285" s="79" t="str">
        <f t="shared" si="154"/>
        <v/>
      </c>
      <c r="E285" s="221"/>
      <c r="F285" s="118">
        <f t="shared" si="155"/>
        <v>0</v>
      </c>
      <c r="G285" s="118">
        <f t="shared" si="156"/>
        <v>0</v>
      </c>
    </row>
    <row r="286" spans="1:7" ht="20.100000000000001" customHeight="1">
      <c r="A286" s="184"/>
      <c r="B286" s="185"/>
      <c r="C286" s="243"/>
      <c r="D286" s="161"/>
      <c r="E286" s="212"/>
      <c r="F286" s="488" t="s">
        <v>36</v>
      </c>
      <c r="G286" s="201">
        <f>SUBTOTAL(9,G278:G285)</f>
        <v>0</v>
      </c>
    </row>
    <row r="287" spans="1:7" ht="20.100000000000001" customHeight="1">
      <c r="A287" s="184"/>
      <c r="B287" s="185"/>
      <c r="C287" s="244" t="s">
        <v>732</v>
      </c>
      <c r="D287" s="161"/>
      <c r="E287" s="212"/>
      <c r="F287" s="163"/>
      <c r="G287" s="186"/>
    </row>
    <row r="288" spans="1:7" ht="20.100000000000001" customHeight="1">
      <c r="A288" s="116" t="str">
        <f t="shared" ref="A288:A289" si="157">IFERROR(VLOOKUP(C288,Tabla_Compatibilidad,4,FALSE),"")</f>
        <v/>
      </c>
      <c r="B288" s="181">
        <f t="shared" ref="B288:B289" si="158">IF(A288=0,0,VLOOKUP(A288,Tabla_Indices,5,FALSE))</f>
        <v>0</v>
      </c>
      <c r="C288" s="231"/>
      <c r="D288" s="79" t="str">
        <f t="shared" ref="D288:D289" si="159">IFERROR(VLOOKUP(C288,Tabla_Compatibilidad,2,FALSE),"")</f>
        <v/>
      </c>
      <c r="E288" s="223"/>
      <c r="F288" s="118">
        <f t="shared" ref="F288:F289" si="160">IFERROR(VLOOKUP(C288,Tabla_Compatibilidad,3,FALSE),0)</f>
        <v>0</v>
      </c>
      <c r="G288" s="118">
        <f t="shared" ref="G288:G289" si="161">ROUND(E288*F288,2)</f>
        <v>0</v>
      </c>
    </row>
    <row r="289" spans="1:7" ht="20.100000000000001" customHeight="1">
      <c r="A289" s="116" t="str">
        <f t="shared" si="157"/>
        <v/>
      </c>
      <c r="B289" s="181">
        <f t="shared" si="158"/>
        <v>0</v>
      </c>
      <c r="C289" s="231"/>
      <c r="D289" s="79" t="str">
        <f t="shared" si="159"/>
        <v/>
      </c>
      <c r="E289" s="223"/>
      <c r="F289" s="118">
        <f t="shared" si="160"/>
        <v>0</v>
      </c>
      <c r="G289" s="118">
        <f t="shared" si="161"/>
        <v>0</v>
      </c>
    </row>
    <row r="290" spans="1:7" ht="20.100000000000001" customHeight="1">
      <c r="A290" s="116" t="str">
        <f t="shared" ref="A290:A297" si="162">IFERROR(VLOOKUP(C290,Tabla_Compatibilidad,4,FALSE),"")</f>
        <v/>
      </c>
      <c r="B290" s="181">
        <f t="shared" ref="B290:B297" si="163">IF(A290=0,0,VLOOKUP(A290,Tabla_Indices,5,FALSE))</f>
        <v>0</v>
      </c>
      <c r="C290" s="231"/>
      <c r="D290" s="79" t="str">
        <f t="shared" ref="D290:D297" si="164">IFERROR(VLOOKUP(C290,Tabla_Compatibilidad,2,FALSE),"")</f>
        <v/>
      </c>
      <c r="E290" s="223"/>
      <c r="F290" s="118">
        <f t="shared" ref="F290:F297" si="165">IFERROR(VLOOKUP(C290,Tabla_Compatibilidad,3,FALSE),0)</f>
        <v>0</v>
      </c>
      <c r="G290" s="118">
        <f t="shared" ref="G290:G297" si="166">ROUND(E290*F290,2)</f>
        <v>0</v>
      </c>
    </row>
    <row r="291" spans="1:7" ht="20.100000000000001" customHeight="1">
      <c r="A291" s="116" t="str">
        <f t="shared" si="162"/>
        <v/>
      </c>
      <c r="B291" s="181">
        <f t="shared" si="163"/>
        <v>0</v>
      </c>
      <c r="C291" s="229"/>
      <c r="D291" s="79" t="str">
        <f t="shared" si="164"/>
        <v/>
      </c>
      <c r="E291" s="223"/>
      <c r="F291" s="118">
        <f t="shared" si="165"/>
        <v>0</v>
      </c>
      <c r="G291" s="118">
        <f t="shared" si="166"/>
        <v>0</v>
      </c>
    </row>
    <row r="292" spans="1:7" ht="20.100000000000001" customHeight="1">
      <c r="A292" s="116" t="str">
        <f t="shared" si="162"/>
        <v/>
      </c>
      <c r="B292" s="181">
        <f t="shared" si="163"/>
        <v>0</v>
      </c>
      <c r="C292" s="229"/>
      <c r="D292" s="79" t="str">
        <f t="shared" si="164"/>
        <v/>
      </c>
      <c r="E292" s="221"/>
      <c r="F292" s="118">
        <f t="shared" si="165"/>
        <v>0</v>
      </c>
      <c r="G292" s="118">
        <f t="shared" si="166"/>
        <v>0</v>
      </c>
    </row>
    <row r="293" spans="1:7" ht="20.100000000000001" customHeight="1">
      <c r="A293" s="116" t="str">
        <f t="shared" si="162"/>
        <v/>
      </c>
      <c r="B293" s="181">
        <f t="shared" si="163"/>
        <v>0</v>
      </c>
      <c r="C293" s="229"/>
      <c r="D293" s="79" t="str">
        <f t="shared" si="164"/>
        <v/>
      </c>
      <c r="E293" s="221"/>
      <c r="F293" s="118">
        <f t="shared" si="165"/>
        <v>0</v>
      </c>
      <c r="G293" s="118">
        <f t="shared" si="166"/>
        <v>0</v>
      </c>
    </row>
    <row r="294" spans="1:7" ht="20.100000000000001" customHeight="1">
      <c r="A294" s="116" t="str">
        <f t="shared" si="162"/>
        <v/>
      </c>
      <c r="B294" s="181">
        <f t="shared" si="163"/>
        <v>0</v>
      </c>
      <c r="C294" s="229"/>
      <c r="D294" s="79" t="str">
        <f t="shared" si="164"/>
        <v/>
      </c>
      <c r="E294" s="221"/>
      <c r="F294" s="118">
        <f t="shared" si="165"/>
        <v>0</v>
      </c>
      <c r="G294" s="118">
        <f t="shared" si="166"/>
        <v>0</v>
      </c>
    </row>
    <row r="295" spans="1:7" ht="20.100000000000001" customHeight="1">
      <c r="A295" s="116" t="str">
        <f t="shared" si="162"/>
        <v/>
      </c>
      <c r="B295" s="181">
        <f t="shared" si="163"/>
        <v>0</v>
      </c>
      <c r="C295" s="228"/>
      <c r="D295" s="79" t="str">
        <f t="shared" si="164"/>
        <v/>
      </c>
      <c r="E295" s="221"/>
      <c r="F295" s="118">
        <f t="shared" si="165"/>
        <v>0</v>
      </c>
      <c r="G295" s="118">
        <f t="shared" si="166"/>
        <v>0</v>
      </c>
    </row>
    <row r="296" spans="1:7" ht="20.100000000000001" customHeight="1">
      <c r="A296" s="116" t="str">
        <f t="shared" si="162"/>
        <v/>
      </c>
      <c r="B296" s="181">
        <f t="shared" si="163"/>
        <v>0</v>
      </c>
      <c r="C296" s="228"/>
      <c r="D296" s="79" t="str">
        <f t="shared" si="164"/>
        <v/>
      </c>
      <c r="E296" s="221"/>
      <c r="F296" s="118">
        <f t="shared" si="165"/>
        <v>0</v>
      </c>
      <c r="G296" s="118">
        <f t="shared" si="166"/>
        <v>0</v>
      </c>
    </row>
    <row r="297" spans="1:7" ht="20.100000000000001" customHeight="1">
      <c r="A297" s="116" t="str">
        <f t="shared" si="162"/>
        <v/>
      </c>
      <c r="B297" s="181">
        <f t="shared" si="163"/>
        <v>0</v>
      </c>
      <c r="C297" s="228"/>
      <c r="D297" s="79" t="str">
        <f t="shared" si="164"/>
        <v/>
      </c>
      <c r="E297" s="221"/>
      <c r="F297" s="118">
        <f t="shared" si="165"/>
        <v>0</v>
      </c>
      <c r="G297" s="118">
        <f t="shared" si="166"/>
        <v>0</v>
      </c>
    </row>
    <row r="298" spans="1:7" ht="20.100000000000001" customHeight="1">
      <c r="A298" s="187"/>
      <c r="B298" s="188"/>
      <c r="C298" s="243"/>
      <c r="D298" s="161"/>
      <c r="E298" s="212"/>
      <c r="F298" s="488" t="s">
        <v>37</v>
      </c>
      <c r="G298" s="201">
        <f>SUBTOTAL(9,G288:G297)</f>
        <v>0</v>
      </c>
    </row>
    <row r="299" spans="1:7" ht="20.100000000000001" customHeight="1" thickBot="1">
      <c r="A299" s="189"/>
      <c r="B299" s="190"/>
      <c r="C299" s="245"/>
      <c r="D299" s="191"/>
      <c r="E299" s="213"/>
      <c r="F299" s="192"/>
      <c r="G299" s="193"/>
    </row>
    <row r="300" spans="1:7" ht="20.100000000000001" customHeight="1" thickBot="1">
      <c r="A300" s="194">
        <f>B248</f>
        <v>5</v>
      </c>
      <c r="B300" s="195" t="str">
        <f>C248</f>
        <v>Vigas de encadenado superior,dintel y carga</v>
      </c>
      <c r="C300" s="246"/>
      <c r="D300" s="196" t="s">
        <v>38</v>
      </c>
      <c r="E300" s="214"/>
      <c r="F300" s="197" t="s">
        <v>39</v>
      </c>
      <c r="G300" s="202">
        <f>SUBTOTAL(9,G252:G299)</f>
        <v>0</v>
      </c>
    </row>
    <row r="301" spans="1:7" ht="20.100000000000001" customHeight="1" thickTop="1" thickBot="1">
      <c r="C301" s="247"/>
      <c r="D301" s="198"/>
      <c r="E301" s="215"/>
      <c r="G301" s="200"/>
    </row>
    <row r="302" spans="1:7" ht="20.100000000000001" customHeight="1" thickTop="1">
      <c r="A302" s="145" t="s">
        <v>41</v>
      </c>
      <c r="B302" s="146"/>
      <c r="C302" s="248"/>
      <c r="D302" s="146"/>
      <c r="E302" s="216"/>
      <c r="F302" s="148"/>
      <c r="G302" s="149"/>
    </row>
    <row r="303" spans="1:7" ht="20.100000000000001" customHeight="1">
      <c r="A303" s="150" t="s">
        <v>728</v>
      </c>
      <c r="B303" s="144" t="str">
        <f>Comitente</f>
        <v>INSTITUTO PROVINCIAL DE LA VIVIENDA</v>
      </c>
      <c r="C303" s="249"/>
      <c r="D303" s="152"/>
      <c r="E303" s="217"/>
      <c r="F303" s="154"/>
      <c r="G303" s="155"/>
    </row>
    <row r="304" spans="1:7" ht="20.100000000000001" customHeight="1">
      <c r="A304" s="150" t="s">
        <v>729</v>
      </c>
      <c r="B304" s="144">
        <f>Contratista</f>
        <v>0</v>
      </c>
      <c r="C304" s="250"/>
      <c r="D304" s="156"/>
      <c r="E304" s="217"/>
      <c r="F304" s="157"/>
      <c r="G304" s="158"/>
    </row>
    <row r="305" spans="1:7" ht="20.100000000000001" customHeight="1">
      <c r="A305" s="150" t="s">
        <v>28</v>
      </c>
      <c r="B305" s="144" t="str">
        <f>Obra</f>
        <v>BARRIO NUESTRA SEÑORA DEL ROSARIO - 22 VIVIENDAS</v>
      </c>
      <c r="C305" s="250"/>
      <c r="D305" s="156"/>
      <c r="E305" s="217"/>
      <c r="F305" s="157" t="s">
        <v>42</v>
      </c>
      <c r="G305" s="542">
        <f>+$G$4</f>
        <v>0</v>
      </c>
    </row>
    <row r="306" spans="1:7" ht="20.100000000000001" customHeight="1">
      <c r="A306" s="159" t="s">
        <v>727</v>
      </c>
      <c r="B306" s="144" t="str">
        <f>Ubicación</f>
        <v>9 DE JULIO</v>
      </c>
      <c r="C306" s="251"/>
      <c r="D306" s="161"/>
      <c r="E306" s="212"/>
      <c r="F306" s="163"/>
      <c r="G306" s="164"/>
    </row>
    <row r="307" spans="1:7" ht="20.100000000000001" customHeight="1">
      <c r="A307" s="159" t="s">
        <v>43</v>
      </c>
      <c r="B307" s="165" t="s">
        <v>1159</v>
      </c>
      <c r="C307" s="243" t="s">
        <v>1182</v>
      </c>
      <c r="D307" s="167"/>
      <c r="E307" s="218"/>
      <c r="F307" s="163"/>
      <c r="G307" s="164"/>
    </row>
    <row r="308" spans="1:7" ht="20.100000000000001" customHeight="1">
      <c r="A308" s="159" t="s">
        <v>29</v>
      </c>
      <c r="B308" s="169">
        <v>6</v>
      </c>
      <c r="C308" s="166" t="str">
        <f>+VLOOKUP(B308,'P1'!$B$13:$E$92,2,FALSE)</f>
        <v>Losas cerámicas</v>
      </c>
      <c r="D308" s="161"/>
      <c r="E308" s="212"/>
      <c r="F308" s="157" t="s">
        <v>30</v>
      </c>
      <c r="G308" s="161" t="str">
        <f>+VLOOKUP(B308,'P1'!$B$13:$E$92,3,FALSE)</f>
        <v>m2</v>
      </c>
    </row>
    <row r="309" spans="1:7" ht="20.100000000000001" customHeight="1">
      <c r="A309" s="170" t="s">
        <v>590</v>
      </c>
      <c r="B309" s="170"/>
      <c r="C309" s="604" t="s">
        <v>0</v>
      </c>
      <c r="D309" s="606" t="s">
        <v>31</v>
      </c>
      <c r="E309" s="600" t="s">
        <v>32</v>
      </c>
      <c r="F309" s="608" t="s">
        <v>33</v>
      </c>
      <c r="G309" s="610" t="s">
        <v>34</v>
      </c>
    </row>
    <row r="310" spans="1:7" s="110" customFormat="1" ht="20.100000000000001" customHeight="1">
      <c r="A310" s="172" t="s">
        <v>591</v>
      </c>
      <c r="B310" s="173" t="s">
        <v>592</v>
      </c>
      <c r="C310" s="605"/>
      <c r="D310" s="607"/>
      <c r="E310" s="601"/>
      <c r="F310" s="609"/>
      <c r="G310" s="611"/>
    </row>
    <row r="311" spans="1:7" ht="20.100000000000001" customHeight="1">
      <c r="A311" s="174"/>
      <c r="B311" s="175"/>
      <c r="C311" s="252" t="s">
        <v>730</v>
      </c>
      <c r="D311" s="177"/>
      <c r="E311" s="219"/>
      <c r="F311" s="179"/>
      <c r="G311" s="180"/>
    </row>
    <row r="312" spans="1:7" ht="20.100000000000001" customHeight="1">
      <c r="A312" s="116" t="str">
        <f t="shared" ref="A312:A323" si="167">IFERROR(VLOOKUP(C312,Tabla_Compatibilidad,4,FALSE),"")</f>
        <v/>
      </c>
      <c r="B312" s="181">
        <f t="shared" ref="B312:B323" si="168">IF(A312=0,0,VLOOKUP(A312,Tabla_Indices,5,FALSE))</f>
        <v>0</v>
      </c>
      <c r="C312" s="228"/>
      <c r="D312" s="79" t="str">
        <f t="shared" ref="D312:D323" si="169">IFERROR(VLOOKUP(C312,Tabla_Compatibilidad,2,FALSE),"")</f>
        <v/>
      </c>
      <c r="E312" s="221"/>
      <c r="F312" s="118">
        <f t="shared" ref="F312:F323" si="170">IFERROR(VLOOKUP(C312,Tabla_Compatibilidad,3,FALSE),0)</f>
        <v>0</v>
      </c>
      <c r="G312" s="118">
        <f t="shared" ref="G312:G323" si="171">ROUND(E312*F312,2)</f>
        <v>0</v>
      </c>
    </row>
    <row r="313" spans="1:7" ht="20.100000000000001" customHeight="1">
      <c r="A313" s="116" t="str">
        <f t="shared" si="167"/>
        <v/>
      </c>
      <c r="B313" s="181">
        <f t="shared" si="168"/>
        <v>0</v>
      </c>
      <c r="C313" s="228"/>
      <c r="D313" s="79" t="str">
        <f t="shared" si="169"/>
        <v/>
      </c>
      <c r="E313" s="221"/>
      <c r="F313" s="118">
        <f t="shared" si="170"/>
        <v>0</v>
      </c>
      <c r="G313" s="118">
        <f t="shared" si="171"/>
        <v>0</v>
      </c>
    </row>
    <row r="314" spans="1:7" ht="20.100000000000001" customHeight="1">
      <c r="A314" s="116" t="str">
        <f t="shared" si="167"/>
        <v/>
      </c>
      <c r="B314" s="181">
        <f t="shared" si="168"/>
        <v>0</v>
      </c>
      <c r="C314" s="227"/>
      <c r="D314" s="79" t="str">
        <f t="shared" si="169"/>
        <v/>
      </c>
      <c r="E314" s="220"/>
      <c r="F314" s="118">
        <f t="shared" si="170"/>
        <v>0</v>
      </c>
      <c r="G314" s="118">
        <f t="shared" si="171"/>
        <v>0</v>
      </c>
    </row>
    <row r="315" spans="1:7" ht="20.100000000000001" customHeight="1">
      <c r="A315" s="116" t="str">
        <f t="shared" si="167"/>
        <v/>
      </c>
      <c r="B315" s="181">
        <f t="shared" si="168"/>
        <v>0</v>
      </c>
      <c r="C315" s="228"/>
      <c r="D315" s="79" t="str">
        <f t="shared" si="169"/>
        <v/>
      </c>
      <c r="E315" s="221"/>
      <c r="F315" s="118">
        <f t="shared" si="170"/>
        <v>0</v>
      </c>
      <c r="G315" s="118">
        <f t="shared" si="171"/>
        <v>0</v>
      </c>
    </row>
    <row r="316" spans="1:7" ht="20.100000000000001" customHeight="1">
      <c r="A316" s="116" t="str">
        <f t="shared" si="167"/>
        <v/>
      </c>
      <c r="B316" s="181">
        <f t="shared" si="168"/>
        <v>0</v>
      </c>
      <c r="C316" s="228"/>
      <c r="D316" s="79" t="str">
        <f t="shared" si="169"/>
        <v/>
      </c>
      <c r="E316" s="221"/>
      <c r="F316" s="118">
        <f t="shared" si="170"/>
        <v>0</v>
      </c>
      <c r="G316" s="118">
        <f t="shared" si="171"/>
        <v>0</v>
      </c>
    </row>
    <row r="317" spans="1:7" ht="20.100000000000001" customHeight="1">
      <c r="A317" s="116" t="str">
        <f t="shared" si="167"/>
        <v/>
      </c>
      <c r="B317" s="181">
        <f t="shared" si="168"/>
        <v>0</v>
      </c>
      <c r="C317" s="227"/>
      <c r="D317" s="79" t="str">
        <f t="shared" si="169"/>
        <v/>
      </c>
      <c r="E317" s="220"/>
      <c r="F317" s="118">
        <f t="shared" si="170"/>
        <v>0</v>
      </c>
      <c r="G317" s="118">
        <f t="shared" si="171"/>
        <v>0</v>
      </c>
    </row>
    <row r="318" spans="1:7" ht="20.100000000000001" customHeight="1">
      <c r="A318" s="116" t="str">
        <f t="shared" si="167"/>
        <v/>
      </c>
      <c r="B318" s="181">
        <f t="shared" si="168"/>
        <v>0</v>
      </c>
      <c r="C318" s="228"/>
      <c r="D318" s="79" t="str">
        <f t="shared" si="169"/>
        <v/>
      </c>
      <c r="E318" s="221"/>
      <c r="F318" s="118">
        <f t="shared" si="170"/>
        <v>0</v>
      </c>
      <c r="G318" s="118">
        <f t="shared" si="171"/>
        <v>0</v>
      </c>
    </row>
    <row r="319" spans="1:7" ht="20.100000000000001" customHeight="1">
      <c r="A319" s="116" t="str">
        <f t="shared" si="167"/>
        <v/>
      </c>
      <c r="B319" s="181">
        <f t="shared" si="168"/>
        <v>0</v>
      </c>
      <c r="C319" s="228"/>
      <c r="D319" s="79" t="str">
        <f t="shared" si="169"/>
        <v/>
      </c>
      <c r="E319" s="221"/>
      <c r="F319" s="118">
        <f t="shared" si="170"/>
        <v>0</v>
      </c>
      <c r="G319" s="118">
        <f t="shared" si="171"/>
        <v>0</v>
      </c>
    </row>
    <row r="320" spans="1:7" ht="20.100000000000001" customHeight="1">
      <c r="A320" s="116" t="str">
        <f t="shared" si="167"/>
        <v/>
      </c>
      <c r="B320" s="181">
        <f t="shared" si="168"/>
        <v>0</v>
      </c>
      <c r="C320" s="227"/>
      <c r="D320" s="79" t="str">
        <f t="shared" si="169"/>
        <v/>
      </c>
      <c r="E320" s="220"/>
      <c r="F320" s="118">
        <f t="shared" si="170"/>
        <v>0</v>
      </c>
      <c r="G320" s="118">
        <f t="shared" si="171"/>
        <v>0</v>
      </c>
    </row>
    <row r="321" spans="1:7" ht="20.100000000000001" customHeight="1">
      <c r="A321" s="116" t="str">
        <f t="shared" si="167"/>
        <v/>
      </c>
      <c r="B321" s="181">
        <f t="shared" si="168"/>
        <v>0</v>
      </c>
      <c r="C321" s="228"/>
      <c r="D321" s="79" t="str">
        <f t="shared" si="169"/>
        <v/>
      </c>
      <c r="E321" s="221"/>
      <c r="F321" s="118">
        <f t="shared" si="170"/>
        <v>0</v>
      </c>
      <c r="G321" s="118">
        <f t="shared" si="171"/>
        <v>0</v>
      </c>
    </row>
    <row r="322" spans="1:7" ht="20.100000000000001" customHeight="1">
      <c r="A322" s="116" t="str">
        <f t="shared" si="167"/>
        <v/>
      </c>
      <c r="B322" s="181">
        <f t="shared" si="168"/>
        <v>0</v>
      </c>
      <c r="C322" s="228"/>
      <c r="D322" s="79" t="str">
        <f t="shared" si="169"/>
        <v/>
      </c>
      <c r="E322" s="221"/>
      <c r="F322" s="118">
        <f t="shared" si="170"/>
        <v>0</v>
      </c>
      <c r="G322" s="118">
        <f t="shared" si="171"/>
        <v>0</v>
      </c>
    </row>
    <row r="323" spans="1:7" ht="20.100000000000001" customHeight="1">
      <c r="A323" s="116" t="str">
        <f t="shared" si="167"/>
        <v/>
      </c>
      <c r="B323" s="181">
        <f t="shared" si="168"/>
        <v>0</v>
      </c>
      <c r="C323" s="227"/>
      <c r="D323" s="79" t="str">
        <f t="shared" si="169"/>
        <v/>
      </c>
      <c r="E323" s="220"/>
      <c r="F323" s="118">
        <f t="shared" si="170"/>
        <v>0</v>
      </c>
      <c r="G323" s="118">
        <f t="shared" si="171"/>
        <v>0</v>
      </c>
    </row>
    <row r="324" spans="1:7" ht="20.100000000000001" customHeight="1">
      <c r="A324" s="116" t="str">
        <f t="shared" ref="A324:A335" si="172">IFERROR(VLOOKUP(C324,Tabla_Compatibilidad,4,FALSE),"")</f>
        <v/>
      </c>
      <c r="B324" s="181">
        <f t="shared" ref="B324:B335" si="173">IF(A324=0,0,VLOOKUP(A324,Tabla_Indices,5,FALSE))</f>
        <v>0</v>
      </c>
      <c r="C324" s="228"/>
      <c r="D324" s="79" t="str">
        <f t="shared" ref="D324:D335" si="174">IFERROR(VLOOKUP(C324,Tabla_Compatibilidad,2,FALSE),"")</f>
        <v/>
      </c>
      <c r="E324" s="221"/>
      <c r="F324" s="118">
        <f t="shared" ref="F324:F335" si="175">IFERROR(VLOOKUP(C324,Tabla_Compatibilidad,3,FALSE),0)</f>
        <v>0</v>
      </c>
      <c r="G324" s="118">
        <f t="shared" ref="G324:G335" si="176">ROUND(E324*F324,2)</f>
        <v>0</v>
      </c>
    </row>
    <row r="325" spans="1:7" ht="20.100000000000001" customHeight="1">
      <c r="A325" s="116" t="str">
        <f t="shared" si="172"/>
        <v/>
      </c>
      <c r="B325" s="181">
        <f t="shared" si="173"/>
        <v>0</v>
      </c>
      <c r="C325" s="228"/>
      <c r="D325" s="79" t="str">
        <f t="shared" si="174"/>
        <v/>
      </c>
      <c r="E325" s="221"/>
      <c r="F325" s="118">
        <f t="shared" si="175"/>
        <v>0</v>
      </c>
      <c r="G325" s="118">
        <f t="shared" si="176"/>
        <v>0</v>
      </c>
    </row>
    <row r="326" spans="1:7" ht="20.100000000000001" customHeight="1">
      <c r="A326" s="116" t="str">
        <f t="shared" si="172"/>
        <v/>
      </c>
      <c r="B326" s="181">
        <f t="shared" si="173"/>
        <v>0</v>
      </c>
      <c r="C326" s="227"/>
      <c r="D326" s="79" t="str">
        <f t="shared" si="174"/>
        <v/>
      </c>
      <c r="E326" s="220"/>
      <c r="F326" s="118">
        <f t="shared" si="175"/>
        <v>0</v>
      </c>
      <c r="G326" s="118">
        <f t="shared" si="176"/>
        <v>0</v>
      </c>
    </row>
    <row r="327" spans="1:7" ht="20.100000000000001" customHeight="1">
      <c r="A327" s="116" t="str">
        <f t="shared" si="172"/>
        <v/>
      </c>
      <c r="B327" s="181">
        <f t="shared" si="173"/>
        <v>0</v>
      </c>
      <c r="C327" s="228"/>
      <c r="D327" s="79" t="str">
        <f t="shared" si="174"/>
        <v/>
      </c>
      <c r="E327" s="221"/>
      <c r="F327" s="118">
        <f t="shared" si="175"/>
        <v>0</v>
      </c>
      <c r="G327" s="118">
        <f t="shared" si="176"/>
        <v>0</v>
      </c>
    </row>
    <row r="328" spans="1:7" ht="20.100000000000001" customHeight="1">
      <c r="A328" s="116" t="str">
        <f t="shared" si="172"/>
        <v/>
      </c>
      <c r="B328" s="181">
        <f t="shared" si="173"/>
        <v>0</v>
      </c>
      <c r="C328" s="228"/>
      <c r="D328" s="79" t="str">
        <f t="shared" si="174"/>
        <v/>
      </c>
      <c r="E328" s="221"/>
      <c r="F328" s="118">
        <f t="shared" si="175"/>
        <v>0</v>
      </c>
      <c r="G328" s="118">
        <f t="shared" si="176"/>
        <v>0</v>
      </c>
    </row>
    <row r="329" spans="1:7" ht="20.100000000000001" customHeight="1">
      <c r="A329" s="116" t="str">
        <f t="shared" si="172"/>
        <v/>
      </c>
      <c r="B329" s="181">
        <f t="shared" si="173"/>
        <v>0</v>
      </c>
      <c r="C329" s="228"/>
      <c r="D329" s="79" t="str">
        <f t="shared" si="174"/>
        <v/>
      </c>
      <c r="E329" s="221"/>
      <c r="F329" s="118">
        <f t="shared" si="175"/>
        <v>0</v>
      </c>
      <c r="G329" s="118">
        <f t="shared" si="176"/>
        <v>0</v>
      </c>
    </row>
    <row r="330" spans="1:7" ht="20.100000000000001" customHeight="1">
      <c r="A330" s="116" t="str">
        <f t="shared" si="172"/>
        <v/>
      </c>
      <c r="B330" s="181">
        <f t="shared" si="173"/>
        <v>0</v>
      </c>
      <c r="C330" s="228"/>
      <c r="D330" s="79" t="str">
        <f t="shared" si="174"/>
        <v/>
      </c>
      <c r="E330" s="221"/>
      <c r="F330" s="118">
        <f t="shared" si="175"/>
        <v>0</v>
      </c>
      <c r="G330" s="118">
        <f t="shared" si="176"/>
        <v>0</v>
      </c>
    </row>
    <row r="331" spans="1:7" ht="20.100000000000001" customHeight="1">
      <c r="A331" s="116" t="str">
        <f t="shared" si="172"/>
        <v/>
      </c>
      <c r="B331" s="181">
        <f t="shared" si="173"/>
        <v>0</v>
      </c>
      <c r="C331" s="228"/>
      <c r="D331" s="79" t="str">
        <f t="shared" si="174"/>
        <v/>
      </c>
      <c r="E331" s="221"/>
      <c r="F331" s="118">
        <f t="shared" si="175"/>
        <v>0</v>
      </c>
      <c r="G331" s="118">
        <f t="shared" si="176"/>
        <v>0</v>
      </c>
    </row>
    <row r="332" spans="1:7" ht="20.100000000000001" customHeight="1">
      <c r="A332" s="116" t="str">
        <f t="shared" si="172"/>
        <v/>
      </c>
      <c r="B332" s="181">
        <f t="shared" si="173"/>
        <v>0</v>
      </c>
      <c r="C332" s="228"/>
      <c r="D332" s="79" t="str">
        <f t="shared" si="174"/>
        <v/>
      </c>
      <c r="E332" s="221"/>
      <c r="F332" s="118">
        <f t="shared" si="175"/>
        <v>0</v>
      </c>
      <c r="G332" s="118">
        <f t="shared" si="176"/>
        <v>0</v>
      </c>
    </row>
    <row r="333" spans="1:7" ht="20.100000000000001" customHeight="1">
      <c r="A333" s="116" t="str">
        <f t="shared" si="172"/>
        <v/>
      </c>
      <c r="B333" s="181">
        <f t="shared" si="173"/>
        <v>0</v>
      </c>
      <c r="C333" s="228"/>
      <c r="D333" s="79" t="str">
        <f t="shared" si="174"/>
        <v/>
      </c>
      <c r="E333" s="221"/>
      <c r="F333" s="118">
        <f t="shared" si="175"/>
        <v>0</v>
      </c>
      <c r="G333" s="118">
        <f t="shared" si="176"/>
        <v>0</v>
      </c>
    </row>
    <row r="334" spans="1:7" ht="20.100000000000001" customHeight="1">
      <c r="A334" s="116" t="str">
        <f t="shared" si="172"/>
        <v/>
      </c>
      <c r="B334" s="181">
        <f t="shared" si="173"/>
        <v>0</v>
      </c>
      <c r="C334" s="228"/>
      <c r="D334" s="79" t="str">
        <f t="shared" si="174"/>
        <v/>
      </c>
      <c r="E334" s="221"/>
      <c r="F334" s="118">
        <f t="shared" si="175"/>
        <v>0</v>
      </c>
      <c r="G334" s="118">
        <f t="shared" si="176"/>
        <v>0</v>
      </c>
    </row>
    <row r="335" spans="1:7" ht="20.100000000000001" customHeight="1">
      <c r="A335" s="116" t="str">
        <f t="shared" si="172"/>
        <v/>
      </c>
      <c r="B335" s="181">
        <f t="shared" si="173"/>
        <v>0</v>
      </c>
      <c r="C335" s="228"/>
      <c r="D335" s="79" t="str">
        <f t="shared" si="174"/>
        <v/>
      </c>
      <c r="E335" s="221"/>
      <c r="F335" s="118">
        <f t="shared" si="175"/>
        <v>0</v>
      </c>
      <c r="G335" s="118">
        <f t="shared" si="176"/>
        <v>0</v>
      </c>
    </row>
    <row r="336" spans="1:7" ht="20.100000000000001" customHeight="1">
      <c r="A336" s="184"/>
      <c r="B336" s="185"/>
      <c r="C336" s="243"/>
      <c r="D336" s="161"/>
      <c r="E336" s="212"/>
      <c r="F336" s="488" t="s">
        <v>35</v>
      </c>
      <c r="G336" s="201">
        <f>SUBTOTAL(9,G312:G335)</f>
        <v>0</v>
      </c>
    </row>
    <row r="337" spans="1:7" ht="20.100000000000001" customHeight="1">
      <c r="A337" s="184"/>
      <c r="B337" s="185"/>
      <c r="C337" s="244" t="s">
        <v>731</v>
      </c>
      <c r="D337" s="161"/>
      <c r="E337" s="212"/>
      <c r="F337" s="163"/>
      <c r="G337" s="186"/>
    </row>
    <row r="338" spans="1:7" ht="20.100000000000001" customHeight="1">
      <c r="A338" s="116" t="str">
        <f t="shared" ref="A338:A339" si="177">IFERROR(VLOOKUP(C338,Tabla_Compatibilidad,4,FALSE),"")</f>
        <v/>
      </c>
      <c r="B338" s="181">
        <f t="shared" ref="B338:B339" si="178">IF(A338=0,0,VLOOKUP(A338,Tabla_Indices,5,FALSE))</f>
        <v>0</v>
      </c>
      <c r="C338" s="227"/>
      <c r="D338" s="79" t="str">
        <f t="shared" ref="D338:D339" si="179">IFERROR(VLOOKUP(C338,Tabla_Compatibilidad,2,FALSE),"")</f>
        <v/>
      </c>
      <c r="E338" s="221"/>
      <c r="F338" s="118">
        <f t="shared" ref="F338:F339" si="180">IFERROR(VLOOKUP(C338,Tabla_Compatibilidad,3,FALSE),0)</f>
        <v>0</v>
      </c>
      <c r="G338" s="118">
        <f t="shared" ref="G338:G339" si="181">ROUND(E338*F338,2)</f>
        <v>0</v>
      </c>
    </row>
    <row r="339" spans="1:7" ht="20.100000000000001" customHeight="1">
      <c r="A339" s="116" t="str">
        <f t="shared" si="177"/>
        <v/>
      </c>
      <c r="B339" s="181">
        <f t="shared" si="178"/>
        <v>0</v>
      </c>
      <c r="C339" s="227"/>
      <c r="D339" s="79" t="str">
        <f t="shared" si="179"/>
        <v/>
      </c>
      <c r="E339" s="221"/>
      <c r="F339" s="118">
        <f t="shared" si="180"/>
        <v>0</v>
      </c>
      <c r="G339" s="118">
        <f t="shared" si="181"/>
        <v>0</v>
      </c>
    </row>
    <row r="340" spans="1:7" ht="20.100000000000001" customHeight="1">
      <c r="A340" s="116" t="str">
        <f t="shared" ref="A340:A345" si="182">IFERROR(VLOOKUP(C340,Tabla_Compatibilidad,4,FALSE),"")</f>
        <v/>
      </c>
      <c r="B340" s="181">
        <f t="shared" ref="B340:B345" si="183">IF(A340=0,0,VLOOKUP(A340,Tabla_Indices,5,FALSE))</f>
        <v>0</v>
      </c>
      <c r="C340" s="227"/>
      <c r="D340" s="79" t="str">
        <f t="shared" ref="D340:D345" si="184">IFERROR(VLOOKUP(C340,Tabla_Compatibilidad,2,FALSE),"")</f>
        <v/>
      </c>
      <c r="E340" s="221"/>
      <c r="F340" s="118">
        <f t="shared" ref="F340:F345" si="185">IFERROR(VLOOKUP(C340,Tabla_Compatibilidad,3,FALSE),0)</f>
        <v>0</v>
      </c>
      <c r="G340" s="118">
        <f t="shared" ref="G340:G345" si="186">ROUND(E340*F340,2)</f>
        <v>0</v>
      </c>
    </row>
    <row r="341" spans="1:7" ht="20.100000000000001" customHeight="1">
      <c r="A341" s="116" t="str">
        <f t="shared" si="182"/>
        <v/>
      </c>
      <c r="B341" s="181">
        <f t="shared" si="183"/>
        <v>0</v>
      </c>
      <c r="C341" s="227"/>
      <c r="D341" s="79" t="str">
        <f t="shared" si="184"/>
        <v/>
      </c>
      <c r="E341" s="221"/>
      <c r="F341" s="118">
        <f t="shared" si="185"/>
        <v>0</v>
      </c>
      <c r="G341" s="118">
        <f t="shared" si="186"/>
        <v>0</v>
      </c>
    </row>
    <row r="342" spans="1:7" ht="20.100000000000001" customHeight="1">
      <c r="A342" s="116" t="str">
        <f t="shared" si="182"/>
        <v/>
      </c>
      <c r="B342" s="181">
        <f t="shared" si="183"/>
        <v>0</v>
      </c>
      <c r="C342" s="228"/>
      <c r="D342" s="79" t="str">
        <f t="shared" si="184"/>
        <v/>
      </c>
      <c r="E342" s="221"/>
      <c r="F342" s="118">
        <f t="shared" si="185"/>
        <v>0</v>
      </c>
      <c r="G342" s="118">
        <f t="shared" si="186"/>
        <v>0</v>
      </c>
    </row>
    <row r="343" spans="1:7" ht="20.100000000000001" customHeight="1">
      <c r="A343" s="116" t="str">
        <f t="shared" si="182"/>
        <v/>
      </c>
      <c r="B343" s="181">
        <f t="shared" si="183"/>
        <v>0</v>
      </c>
      <c r="C343" s="228"/>
      <c r="D343" s="79" t="str">
        <f t="shared" si="184"/>
        <v/>
      </c>
      <c r="E343" s="221"/>
      <c r="F343" s="118">
        <f t="shared" si="185"/>
        <v>0</v>
      </c>
      <c r="G343" s="118">
        <f t="shared" si="186"/>
        <v>0</v>
      </c>
    </row>
    <row r="344" spans="1:7" ht="20.100000000000001" customHeight="1">
      <c r="A344" s="116" t="str">
        <f t="shared" si="182"/>
        <v/>
      </c>
      <c r="B344" s="181">
        <f t="shared" si="183"/>
        <v>0</v>
      </c>
      <c r="C344" s="228"/>
      <c r="D344" s="79" t="str">
        <f t="shared" si="184"/>
        <v/>
      </c>
      <c r="E344" s="221"/>
      <c r="F344" s="118">
        <f t="shared" si="185"/>
        <v>0</v>
      </c>
      <c r="G344" s="118">
        <f t="shared" si="186"/>
        <v>0</v>
      </c>
    </row>
    <row r="345" spans="1:7" ht="20.100000000000001" customHeight="1">
      <c r="A345" s="116" t="str">
        <f t="shared" si="182"/>
        <v/>
      </c>
      <c r="B345" s="181">
        <f t="shared" si="183"/>
        <v>0</v>
      </c>
      <c r="C345" s="228"/>
      <c r="D345" s="79" t="str">
        <f t="shared" si="184"/>
        <v/>
      </c>
      <c r="E345" s="221"/>
      <c r="F345" s="118">
        <f t="shared" si="185"/>
        <v>0</v>
      </c>
      <c r="G345" s="118">
        <f t="shared" si="186"/>
        <v>0</v>
      </c>
    </row>
    <row r="346" spans="1:7" ht="20.100000000000001" customHeight="1">
      <c r="A346" s="184"/>
      <c r="B346" s="185"/>
      <c r="C346" s="243"/>
      <c r="D346" s="161"/>
      <c r="E346" s="212"/>
      <c r="F346" s="488" t="s">
        <v>36</v>
      </c>
      <c r="G346" s="201">
        <f>SUBTOTAL(9,G338:G345)</f>
        <v>0</v>
      </c>
    </row>
    <row r="347" spans="1:7" ht="20.100000000000001" customHeight="1">
      <c r="A347" s="184"/>
      <c r="B347" s="185"/>
      <c r="C347" s="244" t="s">
        <v>732</v>
      </c>
      <c r="D347" s="161"/>
      <c r="E347" s="212"/>
      <c r="F347" s="163"/>
      <c r="G347" s="186"/>
    </row>
    <row r="348" spans="1:7" ht="20.100000000000001" customHeight="1">
      <c r="A348" s="116" t="str">
        <f t="shared" ref="A348:A349" si="187">IFERROR(VLOOKUP(C348,Tabla_Compatibilidad,4,FALSE),"")</f>
        <v/>
      </c>
      <c r="B348" s="181">
        <f t="shared" ref="B348:B349" si="188">IF(A348=0,0,VLOOKUP(A348,Tabla_Indices,5,FALSE))</f>
        <v>0</v>
      </c>
      <c r="C348" s="231"/>
      <c r="D348" s="79" t="str">
        <f t="shared" ref="D348:D349" si="189">IFERROR(VLOOKUP(C348,Tabla_Compatibilidad,2,FALSE),"")</f>
        <v/>
      </c>
      <c r="E348" s="223"/>
      <c r="F348" s="118">
        <f t="shared" ref="F348:F349" si="190">IFERROR(VLOOKUP(C348,Tabla_Compatibilidad,3,FALSE),0)</f>
        <v>0</v>
      </c>
      <c r="G348" s="118">
        <f t="shared" ref="G348:G349" si="191">ROUND(E348*F348,2)</f>
        <v>0</v>
      </c>
    </row>
    <row r="349" spans="1:7" ht="20.100000000000001" customHeight="1">
      <c r="A349" s="116" t="str">
        <f t="shared" si="187"/>
        <v/>
      </c>
      <c r="B349" s="181">
        <f t="shared" si="188"/>
        <v>0</v>
      </c>
      <c r="C349" s="229"/>
      <c r="D349" s="79" t="str">
        <f t="shared" si="189"/>
        <v/>
      </c>
      <c r="E349" s="223"/>
      <c r="F349" s="118">
        <f t="shared" si="190"/>
        <v>0</v>
      </c>
      <c r="G349" s="118">
        <f t="shared" si="191"/>
        <v>0</v>
      </c>
    </row>
    <row r="350" spans="1:7" ht="20.100000000000001" customHeight="1">
      <c r="A350" s="116" t="str">
        <f t="shared" ref="A350:A357" si="192">IFERROR(VLOOKUP(C350,Tabla_Compatibilidad,4,FALSE),"")</f>
        <v/>
      </c>
      <c r="B350" s="181">
        <f t="shared" ref="B350:B357" si="193">IF(A350=0,0,VLOOKUP(A350,Tabla_Indices,5,FALSE))</f>
        <v>0</v>
      </c>
      <c r="C350" s="231"/>
      <c r="D350" s="79" t="str">
        <f t="shared" ref="D350:D357" si="194">IFERROR(VLOOKUP(C350,Tabla_Compatibilidad,2,FALSE),"")</f>
        <v/>
      </c>
      <c r="E350" s="223"/>
      <c r="F350" s="118">
        <f t="shared" ref="F350:F357" si="195">IFERROR(VLOOKUP(C350,Tabla_Compatibilidad,3,FALSE),0)</f>
        <v>0</v>
      </c>
      <c r="G350" s="118">
        <f t="shared" ref="G350:G357" si="196">ROUND(E350*F350,2)</f>
        <v>0</v>
      </c>
    </row>
    <row r="351" spans="1:7" ht="20.100000000000001" customHeight="1">
      <c r="A351" s="116" t="str">
        <f t="shared" si="192"/>
        <v/>
      </c>
      <c r="B351" s="181">
        <f t="shared" si="193"/>
        <v>0</v>
      </c>
      <c r="C351" s="229"/>
      <c r="D351" s="79" t="str">
        <f t="shared" si="194"/>
        <v/>
      </c>
      <c r="E351" s="223"/>
      <c r="F351" s="118">
        <f t="shared" si="195"/>
        <v>0</v>
      </c>
      <c r="G351" s="118">
        <f t="shared" si="196"/>
        <v>0</v>
      </c>
    </row>
    <row r="352" spans="1:7" ht="20.100000000000001" customHeight="1">
      <c r="A352" s="116" t="str">
        <f t="shared" si="192"/>
        <v/>
      </c>
      <c r="B352" s="181">
        <f t="shared" si="193"/>
        <v>0</v>
      </c>
      <c r="C352" s="229"/>
      <c r="D352" s="79" t="str">
        <f t="shared" si="194"/>
        <v/>
      </c>
      <c r="E352" s="221"/>
      <c r="F352" s="118">
        <f t="shared" si="195"/>
        <v>0</v>
      </c>
      <c r="G352" s="118">
        <f t="shared" si="196"/>
        <v>0</v>
      </c>
    </row>
    <row r="353" spans="1:7" ht="20.100000000000001" customHeight="1">
      <c r="A353" s="116" t="str">
        <f t="shared" si="192"/>
        <v/>
      </c>
      <c r="B353" s="181">
        <f t="shared" si="193"/>
        <v>0</v>
      </c>
      <c r="C353" s="229"/>
      <c r="D353" s="79" t="str">
        <f t="shared" si="194"/>
        <v/>
      </c>
      <c r="E353" s="221"/>
      <c r="F353" s="118">
        <f t="shared" si="195"/>
        <v>0</v>
      </c>
      <c r="G353" s="118">
        <f t="shared" si="196"/>
        <v>0</v>
      </c>
    </row>
    <row r="354" spans="1:7" ht="20.100000000000001" customHeight="1">
      <c r="A354" s="116" t="str">
        <f t="shared" si="192"/>
        <v/>
      </c>
      <c r="B354" s="181">
        <f t="shared" si="193"/>
        <v>0</v>
      </c>
      <c r="C354" s="229"/>
      <c r="D354" s="79" t="str">
        <f t="shared" si="194"/>
        <v/>
      </c>
      <c r="E354" s="221"/>
      <c r="F354" s="118">
        <f t="shared" si="195"/>
        <v>0</v>
      </c>
      <c r="G354" s="118">
        <f t="shared" si="196"/>
        <v>0</v>
      </c>
    </row>
    <row r="355" spans="1:7" ht="20.100000000000001" customHeight="1">
      <c r="A355" s="116" t="str">
        <f t="shared" si="192"/>
        <v/>
      </c>
      <c r="B355" s="181">
        <f t="shared" si="193"/>
        <v>0</v>
      </c>
      <c r="C355" s="228"/>
      <c r="D355" s="79" t="str">
        <f t="shared" si="194"/>
        <v/>
      </c>
      <c r="E355" s="221"/>
      <c r="F355" s="118">
        <f t="shared" si="195"/>
        <v>0</v>
      </c>
      <c r="G355" s="118">
        <f t="shared" si="196"/>
        <v>0</v>
      </c>
    </row>
    <row r="356" spans="1:7" ht="20.100000000000001" customHeight="1">
      <c r="A356" s="116" t="str">
        <f t="shared" si="192"/>
        <v/>
      </c>
      <c r="B356" s="181">
        <f t="shared" si="193"/>
        <v>0</v>
      </c>
      <c r="C356" s="228"/>
      <c r="D356" s="79" t="str">
        <f t="shared" si="194"/>
        <v/>
      </c>
      <c r="E356" s="221"/>
      <c r="F356" s="118">
        <f t="shared" si="195"/>
        <v>0</v>
      </c>
      <c r="G356" s="118">
        <f t="shared" si="196"/>
        <v>0</v>
      </c>
    </row>
    <row r="357" spans="1:7" ht="20.100000000000001" customHeight="1">
      <c r="A357" s="116" t="str">
        <f t="shared" si="192"/>
        <v/>
      </c>
      <c r="B357" s="181">
        <f t="shared" si="193"/>
        <v>0</v>
      </c>
      <c r="C357" s="228"/>
      <c r="D357" s="79" t="str">
        <f t="shared" si="194"/>
        <v/>
      </c>
      <c r="E357" s="221"/>
      <c r="F357" s="118">
        <f t="shared" si="195"/>
        <v>0</v>
      </c>
      <c r="G357" s="118">
        <f t="shared" si="196"/>
        <v>0</v>
      </c>
    </row>
    <row r="358" spans="1:7" ht="20.100000000000001" customHeight="1">
      <c r="A358" s="187"/>
      <c r="B358" s="188"/>
      <c r="C358" s="243"/>
      <c r="D358" s="161"/>
      <c r="E358" s="212"/>
      <c r="F358" s="488" t="s">
        <v>37</v>
      </c>
      <c r="G358" s="201">
        <f>SUBTOTAL(9,G348:G357)</f>
        <v>0</v>
      </c>
    </row>
    <row r="359" spans="1:7" ht="20.100000000000001" customHeight="1" thickBot="1">
      <c r="A359" s="189"/>
      <c r="B359" s="190"/>
      <c r="C359" s="245"/>
      <c r="D359" s="191"/>
      <c r="E359" s="213"/>
      <c r="F359" s="192"/>
      <c r="G359" s="193"/>
    </row>
    <row r="360" spans="1:7" ht="20.100000000000001" customHeight="1" thickBot="1">
      <c r="A360" s="194">
        <f>B308</f>
        <v>6</v>
      </c>
      <c r="B360" s="195" t="str">
        <f>C308</f>
        <v>Losas cerámicas</v>
      </c>
      <c r="C360" s="246"/>
      <c r="D360" s="196" t="s">
        <v>38</v>
      </c>
      <c r="E360" s="214"/>
      <c r="F360" s="197" t="s">
        <v>39</v>
      </c>
      <c r="G360" s="202">
        <f>SUBTOTAL(9,G312:G359)</f>
        <v>0</v>
      </c>
    </row>
    <row r="361" spans="1:7" ht="20.100000000000001" customHeight="1" thickTop="1" thickBot="1">
      <c r="C361" s="247"/>
      <c r="D361" s="198"/>
      <c r="E361" s="215"/>
      <c r="G361" s="200"/>
    </row>
    <row r="362" spans="1:7" ht="20.100000000000001" customHeight="1" thickTop="1">
      <c r="A362" s="145" t="s">
        <v>41</v>
      </c>
      <c r="B362" s="146"/>
      <c r="C362" s="248"/>
      <c r="D362" s="146"/>
      <c r="E362" s="216"/>
      <c r="F362" s="148"/>
      <c r="G362" s="149"/>
    </row>
    <row r="363" spans="1:7" ht="20.100000000000001" customHeight="1">
      <c r="A363" s="150" t="s">
        <v>728</v>
      </c>
      <c r="B363" s="144" t="str">
        <f>Comitente</f>
        <v>INSTITUTO PROVINCIAL DE LA VIVIENDA</v>
      </c>
      <c r="C363" s="249"/>
      <c r="D363" s="152"/>
      <c r="E363" s="217"/>
      <c r="F363" s="154"/>
      <c r="G363" s="155"/>
    </row>
    <row r="364" spans="1:7" ht="20.100000000000001" customHeight="1">
      <c r="A364" s="150" t="s">
        <v>729</v>
      </c>
      <c r="B364" s="144">
        <f>Contratista</f>
        <v>0</v>
      </c>
      <c r="C364" s="250"/>
      <c r="D364" s="156"/>
      <c r="E364" s="217"/>
      <c r="F364" s="157"/>
      <c r="G364" s="158"/>
    </row>
    <row r="365" spans="1:7" ht="20.100000000000001" customHeight="1">
      <c r="A365" s="150" t="s">
        <v>28</v>
      </c>
      <c r="B365" s="144" t="str">
        <f>Obra</f>
        <v>BARRIO NUESTRA SEÑORA DEL ROSARIO - 22 VIVIENDAS</v>
      </c>
      <c r="C365" s="250"/>
      <c r="D365" s="156"/>
      <c r="E365" s="217"/>
      <c r="F365" s="157" t="s">
        <v>42</v>
      </c>
      <c r="G365" s="542">
        <f>+$G$4</f>
        <v>0</v>
      </c>
    </row>
    <row r="366" spans="1:7" ht="20.100000000000001" customHeight="1">
      <c r="A366" s="159" t="s">
        <v>727</v>
      </c>
      <c r="B366" s="144" t="str">
        <f>Ubicación</f>
        <v>9 DE JULIO</v>
      </c>
      <c r="C366" s="251"/>
      <c r="D366" s="161"/>
      <c r="E366" s="212"/>
      <c r="F366" s="163"/>
      <c r="G366" s="164"/>
    </row>
    <row r="367" spans="1:7" ht="20.100000000000001" customHeight="1">
      <c r="A367" s="159" t="s">
        <v>43</v>
      </c>
      <c r="B367" s="165" t="s">
        <v>1159</v>
      </c>
      <c r="C367" s="243" t="s">
        <v>1182</v>
      </c>
      <c r="D367" s="167"/>
      <c r="E367" s="218"/>
      <c r="F367" s="163"/>
      <c r="G367" s="164"/>
    </row>
    <row r="368" spans="1:7" ht="20.100000000000001" customHeight="1">
      <c r="A368" s="159" t="s">
        <v>29</v>
      </c>
      <c r="B368" s="169">
        <v>7</v>
      </c>
      <c r="C368" s="166" t="str">
        <f>+VLOOKUP(B368,'P1'!$B$13:$E$92,2,FALSE)</f>
        <v>Losas de hormigón armado</v>
      </c>
      <c r="D368" s="161"/>
      <c r="E368" s="212"/>
      <c r="F368" s="157" t="s">
        <v>30</v>
      </c>
      <c r="G368" s="161" t="str">
        <f>+VLOOKUP(B368,'P1'!$B$13:$E$92,3,FALSE)</f>
        <v>m3</v>
      </c>
    </row>
    <row r="369" spans="1:7" ht="20.100000000000001" customHeight="1">
      <c r="A369" s="170" t="s">
        <v>590</v>
      </c>
      <c r="B369" s="170"/>
      <c r="C369" s="604" t="s">
        <v>0</v>
      </c>
      <c r="D369" s="606" t="s">
        <v>31</v>
      </c>
      <c r="E369" s="600" t="s">
        <v>32</v>
      </c>
      <c r="F369" s="608" t="s">
        <v>33</v>
      </c>
      <c r="G369" s="610" t="s">
        <v>34</v>
      </c>
    </row>
    <row r="370" spans="1:7" s="110" customFormat="1" ht="20.100000000000001" customHeight="1">
      <c r="A370" s="172" t="s">
        <v>591</v>
      </c>
      <c r="B370" s="173" t="s">
        <v>592</v>
      </c>
      <c r="C370" s="605"/>
      <c r="D370" s="607"/>
      <c r="E370" s="601"/>
      <c r="F370" s="609"/>
      <c r="G370" s="611"/>
    </row>
    <row r="371" spans="1:7" ht="20.100000000000001" customHeight="1">
      <c r="A371" s="174"/>
      <c r="B371" s="175"/>
      <c r="C371" s="252" t="s">
        <v>730</v>
      </c>
      <c r="D371" s="177"/>
      <c r="E371" s="219"/>
      <c r="F371" s="179"/>
      <c r="G371" s="180"/>
    </row>
    <row r="372" spans="1:7" ht="20.100000000000001" customHeight="1">
      <c r="A372" s="116" t="str">
        <f t="shared" ref="A372:A383" si="197">IFERROR(VLOOKUP(C372,Tabla_Compatibilidad,4,FALSE),"")</f>
        <v/>
      </c>
      <c r="B372" s="181">
        <f t="shared" ref="B372:B383" si="198">IF(A372=0,0,VLOOKUP(A372,Tabla_Indices,5,FALSE))</f>
        <v>0</v>
      </c>
      <c r="C372" s="228"/>
      <c r="D372" s="79" t="str">
        <f t="shared" ref="D372:D383" si="199">IFERROR(VLOOKUP(C372,Tabla_Compatibilidad,2,FALSE),"")</f>
        <v/>
      </c>
      <c r="E372" s="221"/>
      <c r="F372" s="118">
        <f t="shared" ref="F372:F383" si="200">IFERROR(VLOOKUP(C372,Tabla_Compatibilidad,3,FALSE),0)</f>
        <v>0</v>
      </c>
      <c r="G372" s="118">
        <f t="shared" ref="G372:G383" si="201">ROUND(E372*F372,2)</f>
        <v>0</v>
      </c>
    </row>
    <row r="373" spans="1:7" ht="20.100000000000001" customHeight="1">
      <c r="A373" s="116" t="str">
        <f t="shared" si="197"/>
        <v/>
      </c>
      <c r="B373" s="181">
        <f t="shared" si="198"/>
        <v>0</v>
      </c>
      <c r="C373" s="228"/>
      <c r="D373" s="79" t="str">
        <f t="shared" si="199"/>
        <v/>
      </c>
      <c r="E373" s="221"/>
      <c r="F373" s="118">
        <f t="shared" si="200"/>
        <v>0</v>
      </c>
      <c r="G373" s="118">
        <f t="shared" si="201"/>
        <v>0</v>
      </c>
    </row>
    <row r="374" spans="1:7" ht="20.100000000000001" customHeight="1">
      <c r="A374" s="116" t="str">
        <f t="shared" si="197"/>
        <v/>
      </c>
      <c r="B374" s="181">
        <f t="shared" si="198"/>
        <v>0</v>
      </c>
      <c r="C374" s="228"/>
      <c r="D374" s="79" t="str">
        <f t="shared" si="199"/>
        <v/>
      </c>
      <c r="E374" s="221"/>
      <c r="F374" s="118">
        <f t="shared" si="200"/>
        <v>0</v>
      </c>
      <c r="G374" s="118">
        <f t="shared" si="201"/>
        <v>0</v>
      </c>
    </row>
    <row r="375" spans="1:7" ht="20.100000000000001" customHeight="1">
      <c r="A375" s="116" t="str">
        <f t="shared" si="197"/>
        <v/>
      </c>
      <c r="B375" s="181">
        <f t="shared" si="198"/>
        <v>0</v>
      </c>
      <c r="C375" s="228"/>
      <c r="D375" s="79" t="str">
        <f t="shared" si="199"/>
        <v/>
      </c>
      <c r="E375" s="221"/>
      <c r="F375" s="118">
        <f>IFERROR(VLOOKUP(C375,Tabla_Compatibilidad,3,FALSE),0)</f>
        <v>0</v>
      </c>
      <c r="G375" s="118">
        <f t="shared" si="201"/>
        <v>0</v>
      </c>
    </row>
    <row r="376" spans="1:7" ht="20.100000000000001" customHeight="1">
      <c r="A376" s="116" t="str">
        <f t="shared" si="197"/>
        <v/>
      </c>
      <c r="B376" s="181">
        <f t="shared" si="198"/>
        <v>0</v>
      </c>
      <c r="C376" s="228"/>
      <c r="D376" s="79" t="str">
        <f t="shared" si="199"/>
        <v/>
      </c>
      <c r="E376" s="221"/>
      <c r="F376" s="118">
        <f t="shared" si="200"/>
        <v>0</v>
      </c>
      <c r="G376" s="118">
        <f t="shared" si="201"/>
        <v>0</v>
      </c>
    </row>
    <row r="377" spans="1:7" ht="20.100000000000001" customHeight="1">
      <c r="A377" s="116" t="str">
        <f t="shared" si="197"/>
        <v/>
      </c>
      <c r="B377" s="181">
        <f t="shared" si="198"/>
        <v>0</v>
      </c>
      <c r="C377" s="228"/>
      <c r="D377" s="79" t="str">
        <f t="shared" si="199"/>
        <v/>
      </c>
      <c r="E377" s="221"/>
      <c r="F377" s="118">
        <f t="shared" si="200"/>
        <v>0</v>
      </c>
      <c r="G377" s="118">
        <f t="shared" si="201"/>
        <v>0</v>
      </c>
    </row>
    <row r="378" spans="1:7" ht="20.100000000000001" customHeight="1">
      <c r="A378" s="116" t="str">
        <f t="shared" si="197"/>
        <v/>
      </c>
      <c r="B378" s="181">
        <f t="shared" si="198"/>
        <v>0</v>
      </c>
      <c r="C378" s="228"/>
      <c r="D378" s="79" t="str">
        <f t="shared" si="199"/>
        <v/>
      </c>
      <c r="E378" s="221"/>
      <c r="F378" s="118">
        <f t="shared" si="200"/>
        <v>0</v>
      </c>
      <c r="G378" s="118">
        <f t="shared" si="201"/>
        <v>0</v>
      </c>
    </row>
    <row r="379" spans="1:7" ht="20.100000000000001" customHeight="1">
      <c r="A379" s="116" t="str">
        <f t="shared" si="197"/>
        <v/>
      </c>
      <c r="B379" s="181">
        <f t="shared" si="198"/>
        <v>0</v>
      </c>
      <c r="C379" s="228"/>
      <c r="D379" s="79" t="str">
        <f t="shared" si="199"/>
        <v/>
      </c>
      <c r="E379" s="221"/>
      <c r="F379" s="118">
        <f t="shared" si="200"/>
        <v>0</v>
      </c>
      <c r="G379" s="118">
        <f t="shared" si="201"/>
        <v>0</v>
      </c>
    </row>
    <row r="380" spans="1:7" ht="20.100000000000001" customHeight="1">
      <c r="A380" s="116" t="str">
        <f t="shared" si="197"/>
        <v/>
      </c>
      <c r="B380" s="181">
        <f t="shared" si="198"/>
        <v>0</v>
      </c>
      <c r="C380" s="228"/>
      <c r="D380" s="79" t="str">
        <f t="shared" si="199"/>
        <v/>
      </c>
      <c r="E380" s="221"/>
      <c r="F380" s="118">
        <f t="shared" si="200"/>
        <v>0</v>
      </c>
      <c r="G380" s="118">
        <f t="shared" si="201"/>
        <v>0</v>
      </c>
    </row>
    <row r="381" spans="1:7" ht="20.100000000000001" customHeight="1">
      <c r="A381" s="116" t="str">
        <f t="shared" si="197"/>
        <v/>
      </c>
      <c r="B381" s="181">
        <f t="shared" si="198"/>
        <v>0</v>
      </c>
      <c r="C381" s="228"/>
      <c r="D381" s="79" t="str">
        <f t="shared" si="199"/>
        <v/>
      </c>
      <c r="E381" s="221"/>
      <c r="F381" s="118">
        <f t="shared" si="200"/>
        <v>0</v>
      </c>
      <c r="G381" s="118">
        <f t="shared" si="201"/>
        <v>0</v>
      </c>
    </row>
    <row r="382" spans="1:7" ht="20.100000000000001" customHeight="1">
      <c r="A382" s="116" t="str">
        <f t="shared" si="197"/>
        <v/>
      </c>
      <c r="B382" s="181">
        <f t="shared" si="198"/>
        <v>0</v>
      </c>
      <c r="C382" s="228"/>
      <c r="D382" s="79" t="str">
        <f t="shared" si="199"/>
        <v/>
      </c>
      <c r="E382" s="221"/>
      <c r="F382" s="118">
        <f t="shared" si="200"/>
        <v>0</v>
      </c>
      <c r="G382" s="118">
        <f t="shared" si="201"/>
        <v>0</v>
      </c>
    </row>
    <row r="383" spans="1:7" ht="20.100000000000001" customHeight="1">
      <c r="A383" s="116" t="str">
        <f t="shared" si="197"/>
        <v/>
      </c>
      <c r="B383" s="181">
        <f t="shared" si="198"/>
        <v>0</v>
      </c>
      <c r="C383" s="228"/>
      <c r="D383" s="79" t="str">
        <f t="shared" si="199"/>
        <v/>
      </c>
      <c r="E383" s="221"/>
      <c r="F383" s="118">
        <f t="shared" si="200"/>
        <v>0</v>
      </c>
      <c r="G383" s="118">
        <f t="shared" si="201"/>
        <v>0</v>
      </c>
    </row>
    <row r="384" spans="1:7" ht="20.100000000000001" customHeight="1">
      <c r="A384" s="116" t="str">
        <f t="shared" ref="A384:A395" si="202">IFERROR(VLOOKUP(C384,Tabla_Compatibilidad,4,FALSE),"")</f>
        <v/>
      </c>
      <c r="B384" s="181">
        <f t="shared" ref="B384:B395" si="203">IF(A384=0,0,VLOOKUP(A384,Tabla_Indices,5,FALSE))</f>
        <v>0</v>
      </c>
      <c r="C384" s="228"/>
      <c r="D384" s="79" t="str">
        <f t="shared" ref="D384:D395" si="204">IFERROR(VLOOKUP(C384,Tabla_Compatibilidad,2,FALSE),"")</f>
        <v/>
      </c>
      <c r="E384" s="221"/>
      <c r="F384" s="118">
        <f t="shared" ref="F384:F395" si="205">IFERROR(VLOOKUP(C384,Tabla_Compatibilidad,3,FALSE),0)</f>
        <v>0</v>
      </c>
      <c r="G384" s="118">
        <f t="shared" ref="G384:G395" si="206">ROUND(E384*F384,2)</f>
        <v>0</v>
      </c>
    </row>
    <row r="385" spans="1:7" ht="20.100000000000001" customHeight="1">
      <c r="A385" s="116" t="str">
        <f t="shared" si="202"/>
        <v/>
      </c>
      <c r="B385" s="181">
        <f t="shared" si="203"/>
        <v>0</v>
      </c>
      <c r="C385" s="228"/>
      <c r="D385" s="79" t="str">
        <f t="shared" si="204"/>
        <v/>
      </c>
      <c r="E385" s="221"/>
      <c r="F385" s="118">
        <f t="shared" si="205"/>
        <v>0</v>
      </c>
      <c r="G385" s="118">
        <f t="shared" si="206"/>
        <v>0</v>
      </c>
    </row>
    <row r="386" spans="1:7" ht="20.100000000000001" customHeight="1">
      <c r="A386" s="116" t="str">
        <f t="shared" si="202"/>
        <v/>
      </c>
      <c r="B386" s="181">
        <f t="shared" si="203"/>
        <v>0</v>
      </c>
      <c r="C386" s="227"/>
      <c r="D386" s="79" t="str">
        <f t="shared" si="204"/>
        <v/>
      </c>
      <c r="E386" s="220"/>
      <c r="F386" s="118">
        <f t="shared" si="205"/>
        <v>0</v>
      </c>
      <c r="G386" s="118">
        <f t="shared" si="206"/>
        <v>0</v>
      </c>
    </row>
    <row r="387" spans="1:7" ht="20.100000000000001" customHeight="1">
      <c r="A387" s="116" t="str">
        <f t="shared" si="202"/>
        <v/>
      </c>
      <c r="B387" s="181">
        <f t="shared" si="203"/>
        <v>0</v>
      </c>
      <c r="C387" s="228"/>
      <c r="D387" s="79" t="str">
        <f t="shared" si="204"/>
        <v/>
      </c>
      <c r="E387" s="221"/>
      <c r="F387" s="118">
        <f t="shared" si="205"/>
        <v>0</v>
      </c>
      <c r="G387" s="118">
        <f t="shared" si="206"/>
        <v>0</v>
      </c>
    </row>
    <row r="388" spans="1:7" ht="20.100000000000001" customHeight="1">
      <c r="A388" s="116" t="str">
        <f t="shared" si="202"/>
        <v/>
      </c>
      <c r="B388" s="181">
        <f t="shared" si="203"/>
        <v>0</v>
      </c>
      <c r="C388" s="228"/>
      <c r="D388" s="79" t="str">
        <f t="shared" si="204"/>
        <v/>
      </c>
      <c r="E388" s="221"/>
      <c r="F388" s="118">
        <f t="shared" si="205"/>
        <v>0</v>
      </c>
      <c r="G388" s="118">
        <f t="shared" si="206"/>
        <v>0</v>
      </c>
    </row>
    <row r="389" spans="1:7" ht="20.100000000000001" customHeight="1">
      <c r="A389" s="116" t="str">
        <f t="shared" si="202"/>
        <v/>
      </c>
      <c r="B389" s="181">
        <f t="shared" si="203"/>
        <v>0</v>
      </c>
      <c r="C389" s="228"/>
      <c r="D389" s="79" t="str">
        <f t="shared" si="204"/>
        <v/>
      </c>
      <c r="E389" s="221"/>
      <c r="F389" s="118">
        <f t="shared" si="205"/>
        <v>0</v>
      </c>
      <c r="G389" s="118">
        <f t="shared" si="206"/>
        <v>0</v>
      </c>
    </row>
    <row r="390" spans="1:7" ht="20.100000000000001" customHeight="1">
      <c r="A390" s="116" t="str">
        <f t="shared" si="202"/>
        <v/>
      </c>
      <c r="B390" s="181">
        <f t="shared" si="203"/>
        <v>0</v>
      </c>
      <c r="C390" s="228"/>
      <c r="D390" s="79" t="str">
        <f t="shared" si="204"/>
        <v/>
      </c>
      <c r="E390" s="221"/>
      <c r="F390" s="118">
        <f t="shared" si="205"/>
        <v>0</v>
      </c>
      <c r="G390" s="118">
        <f t="shared" si="206"/>
        <v>0</v>
      </c>
    </row>
    <row r="391" spans="1:7" ht="20.100000000000001" customHeight="1">
      <c r="A391" s="116" t="str">
        <f t="shared" si="202"/>
        <v/>
      </c>
      <c r="B391" s="181">
        <f t="shared" si="203"/>
        <v>0</v>
      </c>
      <c r="C391" s="228"/>
      <c r="D391" s="79" t="str">
        <f t="shared" si="204"/>
        <v/>
      </c>
      <c r="E391" s="221"/>
      <c r="F391" s="118">
        <f t="shared" si="205"/>
        <v>0</v>
      </c>
      <c r="G391" s="118">
        <f t="shared" si="206"/>
        <v>0</v>
      </c>
    </row>
    <row r="392" spans="1:7" ht="20.100000000000001" customHeight="1">
      <c r="A392" s="116" t="str">
        <f t="shared" si="202"/>
        <v/>
      </c>
      <c r="B392" s="181">
        <f t="shared" si="203"/>
        <v>0</v>
      </c>
      <c r="C392" s="228"/>
      <c r="D392" s="79" t="str">
        <f t="shared" si="204"/>
        <v/>
      </c>
      <c r="E392" s="221"/>
      <c r="F392" s="118">
        <f t="shared" si="205"/>
        <v>0</v>
      </c>
      <c r="G392" s="118">
        <f t="shared" si="206"/>
        <v>0</v>
      </c>
    </row>
    <row r="393" spans="1:7" ht="20.100000000000001" customHeight="1">
      <c r="A393" s="116" t="str">
        <f t="shared" si="202"/>
        <v/>
      </c>
      <c r="B393" s="181">
        <f t="shared" si="203"/>
        <v>0</v>
      </c>
      <c r="C393" s="228"/>
      <c r="D393" s="79" t="str">
        <f t="shared" si="204"/>
        <v/>
      </c>
      <c r="E393" s="221"/>
      <c r="F393" s="118">
        <f t="shared" si="205"/>
        <v>0</v>
      </c>
      <c r="G393" s="118">
        <f t="shared" si="206"/>
        <v>0</v>
      </c>
    </row>
    <row r="394" spans="1:7" ht="20.100000000000001" customHeight="1">
      <c r="A394" s="116" t="str">
        <f t="shared" si="202"/>
        <v/>
      </c>
      <c r="B394" s="181">
        <f t="shared" si="203"/>
        <v>0</v>
      </c>
      <c r="C394" s="228"/>
      <c r="D394" s="79" t="str">
        <f t="shared" si="204"/>
        <v/>
      </c>
      <c r="E394" s="221"/>
      <c r="F394" s="118">
        <f t="shared" si="205"/>
        <v>0</v>
      </c>
      <c r="G394" s="118">
        <f t="shared" si="206"/>
        <v>0</v>
      </c>
    </row>
    <row r="395" spans="1:7" ht="20.100000000000001" customHeight="1">
      <c r="A395" s="116" t="str">
        <f t="shared" si="202"/>
        <v/>
      </c>
      <c r="B395" s="181">
        <f t="shared" si="203"/>
        <v>0</v>
      </c>
      <c r="C395" s="228"/>
      <c r="D395" s="79" t="str">
        <f t="shared" si="204"/>
        <v/>
      </c>
      <c r="E395" s="221"/>
      <c r="F395" s="118">
        <f t="shared" si="205"/>
        <v>0</v>
      </c>
      <c r="G395" s="118">
        <f t="shared" si="206"/>
        <v>0</v>
      </c>
    </row>
    <row r="396" spans="1:7" ht="20.100000000000001" customHeight="1">
      <c r="A396" s="184"/>
      <c r="B396" s="185"/>
      <c r="C396" s="243"/>
      <c r="D396" s="161"/>
      <c r="E396" s="212"/>
      <c r="F396" s="488" t="s">
        <v>35</v>
      </c>
      <c r="G396" s="201">
        <f>SUBTOTAL(9,G372:G395)</f>
        <v>0</v>
      </c>
    </row>
    <row r="397" spans="1:7" ht="20.100000000000001" customHeight="1">
      <c r="A397" s="184"/>
      <c r="B397" s="185"/>
      <c r="C397" s="244" t="s">
        <v>731</v>
      </c>
      <c r="D397" s="161"/>
      <c r="E397" s="212"/>
      <c r="F397" s="163"/>
      <c r="G397" s="186"/>
    </row>
    <row r="398" spans="1:7" ht="20.100000000000001" customHeight="1">
      <c r="A398" s="116" t="str">
        <f t="shared" ref="A398:A399" si="207">IFERROR(VLOOKUP(C398,Tabla_Compatibilidad,4,FALSE),"")</f>
        <v/>
      </c>
      <c r="B398" s="181">
        <f t="shared" ref="B398:B399" si="208">IF(A398=0,0,VLOOKUP(A398,Tabla_Indices,5,FALSE))</f>
        <v>0</v>
      </c>
      <c r="C398" s="227"/>
      <c r="D398" s="79" t="str">
        <f t="shared" ref="D398:D399" si="209">IFERROR(VLOOKUP(C398,Tabla_Compatibilidad,2,FALSE),"")</f>
        <v/>
      </c>
      <c r="E398" s="221"/>
      <c r="F398" s="118">
        <f t="shared" ref="F398:F399" si="210">IFERROR(VLOOKUP(C398,Tabla_Compatibilidad,3,FALSE),0)</f>
        <v>0</v>
      </c>
      <c r="G398" s="118">
        <f t="shared" ref="G398:G399" si="211">ROUND(E398*F398,2)</f>
        <v>0</v>
      </c>
    </row>
    <row r="399" spans="1:7" ht="20.100000000000001" customHeight="1">
      <c r="A399" s="116" t="str">
        <f t="shared" si="207"/>
        <v/>
      </c>
      <c r="B399" s="181">
        <f t="shared" si="208"/>
        <v>0</v>
      </c>
      <c r="C399" s="227"/>
      <c r="D399" s="79" t="str">
        <f t="shared" si="209"/>
        <v/>
      </c>
      <c r="E399" s="221"/>
      <c r="F399" s="118">
        <f t="shared" si="210"/>
        <v>0</v>
      </c>
      <c r="G399" s="118">
        <f t="shared" si="211"/>
        <v>0</v>
      </c>
    </row>
    <row r="400" spans="1:7" ht="20.100000000000001" customHeight="1">
      <c r="A400" s="116" t="str">
        <f t="shared" ref="A400:A405" si="212">IFERROR(VLOOKUP(C400,Tabla_Compatibilidad,4,FALSE),"")</f>
        <v/>
      </c>
      <c r="B400" s="181">
        <f t="shared" ref="B400:B405" si="213">IF(A400=0,0,VLOOKUP(A400,Tabla_Indices,5,FALSE))</f>
        <v>0</v>
      </c>
      <c r="C400" s="227"/>
      <c r="D400" s="79" t="str">
        <f t="shared" ref="D400:D405" si="214">IFERROR(VLOOKUP(C400,Tabla_Compatibilidad,2,FALSE),"")</f>
        <v/>
      </c>
      <c r="E400" s="221"/>
      <c r="F400" s="118">
        <f t="shared" ref="F400:F405" si="215">IFERROR(VLOOKUP(C400,Tabla_Compatibilidad,3,FALSE),0)</f>
        <v>0</v>
      </c>
      <c r="G400" s="118">
        <f t="shared" ref="G400:G405" si="216">ROUND(E400*F400,2)</f>
        <v>0</v>
      </c>
    </row>
    <row r="401" spans="1:7" ht="20.100000000000001" customHeight="1">
      <c r="A401" s="116" t="str">
        <f t="shared" si="212"/>
        <v/>
      </c>
      <c r="B401" s="181">
        <f t="shared" si="213"/>
        <v>0</v>
      </c>
      <c r="C401" s="227"/>
      <c r="D401" s="79" t="str">
        <f t="shared" si="214"/>
        <v/>
      </c>
      <c r="E401" s="221"/>
      <c r="F401" s="118">
        <f t="shared" si="215"/>
        <v>0</v>
      </c>
      <c r="G401" s="118">
        <f t="shared" si="216"/>
        <v>0</v>
      </c>
    </row>
    <row r="402" spans="1:7" ht="20.100000000000001" customHeight="1">
      <c r="A402" s="116" t="str">
        <f t="shared" si="212"/>
        <v/>
      </c>
      <c r="B402" s="181">
        <f t="shared" si="213"/>
        <v>0</v>
      </c>
      <c r="C402" s="228"/>
      <c r="D402" s="79" t="str">
        <f t="shared" si="214"/>
        <v/>
      </c>
      <c r="E402" s="221"/>
      <c r="F402" s="118">
        <f t="shared" si="215"/>
        <v>0</v>
      </c>
      <c r="G402" s="118">
        <f t="shared" si="216"/>
        <v>0</v>
      </c>
    </row>
    <row r="403" spans="1:7" ht="20.100000000000001" customHeight="1">
      <c r="A403" s="116" t="str">
        <f t="shared" si="212"/>
        <v/>
      </c>
      <c r="B403" s="181">
        <f t="shared" si="213"/>
        <v>0</v>
      </c>
      <c r="C403" s="228"/>
      <c r="D403" s="79" t="str">
        <f t="shared" si="214"/>
        <v/>
      </c>
      <c r="E403" s="221"/>
      <c r="F403" s="118">
        <f t="shared" si="215"/>
        <v>0</v>
      </c>
      <c r="G403" s="118">
        <f t="shared" si="216"/>
        <v>0</v>
      </c>
    </row>
    <row r="404" spans="1:7" ht="20.100000000000001" customHeight="1">
      <c r="A404" s="116" t="str">
        <f t="shared" si="212"/>
        <v/>
      </c>
      <c r="B404" s="181">
        <f t="shared" si="213"/>
        <v>0</v>
      </c>
      <c r="C404" s="228"/>
      <c r="D404" s="79" t="str">
        <f t="shared" si="214"/>
        <v/>
      </c>
      <c r="E404" s="221"/>
      <c r="F404" s="118">
        <f t="shared" si="215"/>
        <v>0</v>
      </c>
      <c r="G404" s="118">
        <f t="shared" si="216"/>
        <v>0</v>
      </c>
    </row>
    <row r="405" spans="1:7" ht="20.100000000000001" customHeight="1">
      <c r="A405" s="116" t="str">
        <f t="shared" si="212"/>
        <v/>
      </c>
      <c r="B405" s="181">
        <f t="shared" si="213"/>
        <v>0</v>
      </c>
      <c r="C405" s="228"/>
      <c r="D405" s="79" t="str">
        <f t="shared" si="214"/>
        <v/>
      </c>
      <c r="E405" s="221"/>
      <c r="F405" s="118">
        <f t="shared" si="215"/>
        <v>0</v>
      </c>
      <c r="G405" s="118">
        <f t="shared" si="216"/>
        <v>0</v>
      </c>
    </row>
    <row r="406" spans="1:7" ht="20.100000000000001" customHeight="1">
      <c r="A406" s="184"/>
      <c r="B406" s="185"/>
      <c r="C406" s="243"/>
      <c r="D406" s="161"/>
      <c r="E406" s="212"/>
      <c r="F406" s="488" t="s">
        <v>36</v>
      </c>
      <c r="G406" s="201">
        <f>SUBTOTAL(9,G398:G405)</f>
        <v>0</v>
      </c>
    </row>
    <row r="407" spans="1:7" ht="20.100000000000001" customHeight="1">
      <c r="A407" s="184"/>
      <c r="B407" s="185"/>
      <c r="C407" s="244" t="s">
        <v>732</v>
      </c>
      <c r="D407" s="161"/>
      <c r="E407" s="212"/>
      <c r="F407" s="163"/>
      <c r="G407" s="186"/>
    </row>
    <row r="408" spans="1:7" ht="20.100000000000001" customHeight="1">
      <c r="A408" s="116" t="str">
        <f t="shared" ref="A408" si="217">IFERROR(VLOOKUP(C408,Tabla_Compatibilidad,4,FALSE),"")</f>
        <v/>
      </c>
      <c r="B408" s="181">
        <f t="shared" ref="B408" si="218">IF(A408=0,0,VLOOKUP(A408,Tabla_Indices,5,FALSE))</f>
        <v>0</v>
      </c>
      <c r="C408" s="229"/>
      <c r="D408" s="79" t="str">
        <f t="shared" ref="D408" si="219">IFERROR(VLOOKUP(C408,Tabla_Compatibilidad,2,FALSE),"")</f>
        <v/>
      </c>
      <c r="E408" s="223"/>
      <c r="F408" s="118">
        <f t="shared" ref="F408" si="220">IFERROR(VLOOKUP(C408,Tabla_Compatibilidad,3,FALSE),0)</f>
        <v>0</v>
      </c>
      <c r="G408" s="118">
        <f t="shared" ref="G408" si="221">ROUND(E408*F408,2)</f>
        <v>0</v>
      </c>
    </row>
    <row r="409" spans="1:7" ht="20.100000000000001" customHeight="1">
      <c r="A409" s="116" t="str">
        <f t="shared" ref="A409:A410" si="222">IFERROR(VLOOKUP(C409,Tabla_Compatibilidad,4,FALSE),"")</f>
        <v/>
      </c>
      <c r="B409" s="181">
        <f t="shared" ref="B409:B410" si="223">IF(A409=0,0,VLOOKUP(A409,Tabla_Indices,5,FALSE))</f>
        <v>0</v>
      </c>
      <c r="C409" s="229"/>
      <c r="D409" s="79" t="str">
        <f t="shared" ref="D409:D410" si="224">IFERROR(VLOOKUP(C409,Tabla_Compatibilidad,2,FALSE),"")</f>
        <v/>
      </c>
      <c r="E409" s="223"/>
      <c r="F409" s="118">
        <f t="shared" ref="F409:F410" si="225">IFERROR(VLOOKUP(C409,Tabla_Compatibilidad,3,FALSE),0)</f>
        <v>0</v>
      </c>
      <c r="G409" s="118">
        <f t="shared" ref="G409:G410" si="226">ROUND(E409*F409,2)</f>
        <v>0</v>
      </c>
    </row>
    <row r="410" spans="1:7" ht="20.100000000000001" customHeight="1">
      <c r="A410" s="116" t="str">
        <f t="shared" si="222"/>
        <v/>
      </c>
      <c r="B410" s="181">
        <f t="shared" si="223"/>
        <v>0</v>
      </c>
      <c r="C410" s="229"/>
      <c r="D410" s="79" t="str">
        <f t="shared" si="224"/>
        <v/>
      </c>
      <c r="E410" s="223"/>
      <c r="F410" s="118">
        <f t="shared" si="225"/>
        <v>0</v>
      </c>
      <c r="G410" s="118">
        <f t="shared" si="226"/>
        <v>0</v>
      </c>
    </row>
    <row r="411" spans="1:7" ht="20.100000000000001" customHeight="1">
      <c r="A411" s="116" t="str">
        <f t="shared" ref="A411:A417" si="227">IFERROR(VLOOKUP(C411,Tabla_Compatibilidad,4,FALSE),"")</f>
        <v/>
      </c>
      <c r="B411" s="181">
        <f t="shared" ref="B411:B417" si="228">IF(A411=0,0,VLOOKUP(A411,Tabla_Indices,5,FALSE))</f>
        <v>0</v>
      </c>
      <c r="C411" s="229"/>
      <c r="D411" s="79" t="str">
        <f t="shared" ref="D411:D417" si="229">IFERROR(VLOOKUP(C411,Tabla_Compatibilidad,2,FALSE),"")</f>
        <v/>
      </c>
      <c r="E411" s="223"/>
      <c r="F411" s="118">
        <f t="shared" ref="F411:F417" si="230">IFERROR(VLOOKUP(C411,Tabla_Compatibilidad,3,FALSE),0)</f>
        <v>0</v>
      </c>
      <c r="G411" s="118">
        <f t="shared" ref="G411:G417" si="231">ROUND(E411*F411,2)</f>
        <v>0</v>
      </c>
    </row>
    <row r="412" spans="1:7" ht="20.100000000000001" customHeight="1">
      <c r="A412" s="116" t="str">
        <f t="shared" si="227"/>
        <v/>
      </c>
      <c r="B412" s="181">
        <f t="shared" si="228"/>
        <v>0</v>
      </c>
      <c r="C412" s="229"/>
      <c r="D412" s="79" t="str">
        <f t="shared" si="229"/>
        <v/>
      </c>
      <c r="E412" s="221"/>
      <c r="F412" s="118">
        <f t="shared" si="230"/>
        <v>0</v>
      </c>
      <c r="G412" s="118">
        <f t="shared" si="231"/>
        <v>0</v>
      </c>
    </row>
    <row r="413" spans="1:7" ht="20.100000000000001" customHeight="1">
      <c r="A413" s="116" t="str">
        <f t="shared" si="227"/>
        <v/>
      </c>
      <c r="B413" s="181">
        <f t="shared" si="228"/>
        <v>0</v>
      </c>
      <c r="C413" s="229"/>
      <c r="D413" s="79" t="str">
        <f t="shared" si="229"/>
        <v/>
      </c>
      <c r="E413" s="221"/>
      <c r="F413" s="118">
        <f t="shared" si="230"/>
        <v>0</v>
      </c>
      <c r="G413" s="118">
        <f t="shared" si="231"/>
        <v>0</v>
      </c>
    </row>
    <row r="414" spans="1:7" ht="20.100000000000001" customHeight="1">
      <c r="A414" s="116" t="str">
        <f t="shared" si="227"/>
        <v/>
      </c>
      <c r="B414" s="181">
        <f t="shared" si="228"/>
        <v>0</v>
      </c>
      <c r="C414" s="229"/>
      <c r="D414" s="79" t="str">
        <f t="shared" si="229"/>
        <v/>
      </c>
      <c r="E414" s="221"/>
      <c r="F414" s="118">
        <f t="shared" si="230"/>
        <v>0</v>
      </c>
      <c r="G414" s="118">
        <f t="shared" si="231"/>
        <v>0</v>
      </c>
    </row>
    <row r="415" spans="1:7" ht="20.100000000000001" customHeight="1">
      <c r="A415" s="116" t="str">
        <f t="shared" si="227"/>
        <v/>
      </c>
      <c r="B415" s="181">
        <f t="shared" si="228"/>
        <v>0</v>
      </c>
      <c r="C415" s="228"/>
      <c r="D415" s="79" t="str">
        <f t="shared" si="229"/>
        <v/>
      </c>
      <c r="E415" s="221"/>
      <c r="F415" s="118">
        <f t="shared" si="230"/>
        <v>0</v>
      </c>
      <c r="G415" s="118">
        <f t="shared" si="231"/>
        <v>0</v>
      </c>
    </row>
    <row r="416" spans="1:7" ht="20.100000000000001" customHeight="1">
      <c r="A416" s="116" t="str">
        <f t="shared" si="227"/>
        <v/>
      </c>
      <c r="B416" s="181">
        <f t="shared" si="228"/>
        <v>0</v>
      </c>
      <c r="C416" s="228"/>
      <c r="D416" s="79" t="str">
        <f t="shared" si="229"/>
        <v/>
      </c>
      <c r="E416" s="221"/>
      <c r="F416" s="118">
        <f t="shared" si="230"/>
        <v>0</v>
      </c>
      <c r="G416" s="118">
        <f t="shared" si="231"/>
        <v>0</v>
      </c>
    </row>
    <row r="417" spans="1:7" ht="20.100000000000001" customHeight="1">
      <c r="A417" s="116" t="str">
        <f t="shared" si="227"/>
        <v/>
      </c>
      <c r="B417" s="181">
        <f t="shared" si="228"/>
        <v>0</v>
      </c>
      <c r="C417" s="228"/>
      <c r="D417" s="79" t="str">
        <f t="shared" si="229"/>
        <v/>
      </c>
      <c r="E417" s="221"/>
      <c r="F417" s="118">
        <f t="shared" si="230"/>
        <v>0</v>
      </c>
      <c r="G417" s="118">
        <f t="shared" si="231"/>
        <v>0</v>
      </c>
    </row>
    <row r="418" spans="1:7" ht="20.100000000000001" customHeight="1">
      <c r="A418" s="187"/>
      <c r="B418" s="188"/>
      <c r="C418" s="243"/>
      <c r="D418" s="161"/>
      <c r="E418" s="212"/>
      <c r="F418" s="488" t="s">
        <v>37</v>
      </c>
      <c r="G418" s="201">
        <f>SUBTOTAL(9,G408:G417)</f>
        <v>0</v>
      </c>
    </row>
    <row r="419" spans="1:7" ht="20.100000000000001" customHeight="1" thickBot="1">
      <c r="A419" s="189"/>
      <c r="B419" s="190"/>
      <c r="C419" s="245"/>
      <c r="D419" s="191"/>
      <c r="E419" s="213"/>
      <c r="F419" s="192"/>
      <c r="G419" s="193"/>
    </row>
    <row r="420" spans="1:7" ht="20.100000000000001" customHeight="1" thickBot="1">
      <c r="A420" s="194">
        <f>B368</f>
        <v>7</v>
      </c>
      <c r="B420" s="195" t="str">
        <f>C368</f>
        <v>Losas de hormigón armado</v>
      </c>
      <c r="C420" s="246"/>
      <c r="D420" s="196" t="s">
        <v>38</v>
      </c>
      <c r="E420" s="214"/>
      <c r="F420" s="197" t="s">
        <v>39</v>
      </c>
      <c r="G420" s="202">
        <f>SUBTOTAL(9,G372:G419)</f>
        <v>0</v>
      </c>
    </row>
    <row r="421" spans="1:7" ht="20.100000000000001" customHeight="1" thickTop="1" thickBot="1">
      <c r="C421" s="247"/>
      <c r="D421" s="198"/>
      <c r="E421" s="215"/>
      <c r="G421" s="200"/>
    </row>
    <row r="422" spans="1:7" ht="20.100000000000001" customHeight="1" thickTop="1">
      <c r="A422" s="145" t="s">
        <v>41</v>
      </c>
      <c r="B422" s="146"/>
      <c r="C422" s="248"/>
      <c r="D422" s="146"/>
      <c r="E422" s="216"/>
      <c r="F422" s="148"/>
      <c r="G422" s="149"/>
    </row>
    <row r="423" spans="1:7" ht="20.100000000000001" customHeight="1">
      <c r="A423" s="150" t="s">
        <v>728</v>
      </c>
      <c r="B423" s="144" t="str">
        <f>Comitente</f>
        <v>INSTITUTO PROVINCIAL DE LA VIVIENDA</v>
      </c>
      <c r="C423" s="249"/>
      <c r="D423" s="152"/>
      <c r="E423" s="217"/>
      <c r="F423" s="154"/>
      <c r="G423" s="155"/>
    </row>
    <row r="424" spans="1:7" ht="20.100000000000001" customHeight="1">
      <c r="A424" s="150" t="s">
        <v>729</v>
      </c>
      <c r="B424" s="144">
        <f>Contratista</f>
        <v>0</v>
      </c>
      <c r="C424" s="250"/>
      <c r="D424" s="156"/>
      <c r="E424" s="217"/>
      <c r="F424" s="157"/>
      <c r="G424" s="158"/>
    </row>
    <row r="425" spans="1:7" ht="20.100000000000001" customHeight="1">
      <c r="A425" s="150" t="s">
        <v>28</v>
      </c>
      <c r="B425" s="144" t="str">
        <f>Obra</f>
        <v>BARRIO NUESTRA SEÑORA DEL ROSARIO - 22 VIVIENDAS</v>
      </c>
      <c r="C425" s="250"/>
      <c r="D425" s="156"/>
      <c r="E425" s="217"/>
      <c r="F425" s="157" t="s">
        <v>42</v>
      </c>
      <c r="G425" s="542">
        <f>+$G$4</f>
        <v>0</v>
      </c>
    </row>
    <row r="426" spans="1:7" ht="20.100000000000001" customHeight="1">
      <c r="A426" s="159" t="s">
        <v>727</v>
      </c>
      <c r="B426" s="144" t="str">
        <f>Ubicación</f>
        <v>9 DE JULIO</v>
      </c>
      <c r="C426" s="251"/>
      <c r="D426" s="161"/>
      <c r="E426" s="212"/>
      <c r="F426" s="163"/>
      <c r="G426" s="164"/>
    </row>
    <row r="427" spans="1:7" ht="20.100000000000001" customHeight="1">
      <c r="A427" s="159" t="s">
        <v>43</v>
      </c>
      <c r="B427" s="165" t="s">
        <v>1159</v>
      </c>
      <c r="C427" s="243" t="s">
        <v>1182</v>
      </c>
      <c r="D427" s="167"/>
      <c r="E427" s="218"/>
      <c r="F427" s="163"/>
      <c r="G427" s="164"/>
    </row>
    <row r="428" spans="1:7" ht="20.100000000000001" customHeight="1">
      <c r="A428" s="159" t="s">
        <v>29</v>
      </c>
      <c r="B428" s="169">
        <v>8</v>
      </c>
      <c r="C428" s="166" t="str">
        <f>+VLOOKUP(B428,'P1'!$B$13:$E$92,2,FALSE)</f>
        <v>Base de Tanque de Reserva</v>
      </c>
      <c r="D428" s="161"/>
      <c r="E428" s="212"/>
      <c r="F428" s="157" t="s">
        <v>30</v>
      </c>
      <c r="G428" s="161" t="str">
        <f>+VLOOKUP(B428,'P1'!$B$13:$E$92,3,FALSE)</f>
        <v>gl</v>
      </c>
    </row>
    <row r="429" spans="1:7" ht="20.100000000000001" customHeight="1">
      <c r="A429" s="170" t="s">
        <v>590</v>
      </c>
      <c r="B429" s="170"/>
      <c r="C429" s="604" t="s">
        <v>0</v>
      </c>
      <c r="D429" s="606" t="s">
        <v>31</v>
      </c>
      <c r="E429" s="600" t="s">
        <v>32</v>
      </c>
      <c r="F429" s="608" t="s">
        <v>33</v>
      </c>
      <c r="G429" s="610" t="s">
        <v>34</v>
      </c>
    </row>
    <row r="430" spans="1:7" s="110" customFormat="1" ht="20.100000000000001" customHeight="1">
      <c r="A430" s="172" t="s">
        <v>591</v>
      </c>
      <c r="B430" s="173" t="s">
        <v>592</v>
      </c>
      <c r="C430" s="605"/>
      <c r="D430" s="607"/>
      <c r="E430" s="601"/>
      <c r="F430" s="609"/>
      <c r="G430" s="611"/>
    </row>
    <row r="431" spans="1:7" ht="20.100000000000001" customHeight="1">
      <c r="A431" s="174"/>
      <c r="B431" s="175"/>
      <c r="C431" s="252" t="s">
        <v>730</v>
      </c>
      <c r="D431" s="177"/>
      <c r="E431" s="219"/>
      <c r="F431" s="179"/>
      <c r="G431" s="180"/>
    </row>
    <row r="432" spans="1:7" ht="20.100000000000001" customHeight="1">
      <c r="A432" s="116" t="str">
        <f t="shared" ref="A432:A433" si="232">IFERROR(VLOOKUP(C432,Tabla_Compatibilidad,4,FALSE),"")</f>
        <v/>
      </c>
      <c r="B432" s="181">
        <f t="shared" ref="B432:B433" si="233">IF(A432=0,0,VLOOKUP(A432,Tabla_Indices,5,FALSE))</f>
        <v>0</v>
      </c>
      <c r="C432" s="227"/>
      <c r="D432" s="79" t="str">
        <f t="shared" ref="D432:D433" si="234">IFERROR(VLOOKUP(C432,Tabla_Compatibilidad,2,FALSE),"")</f>
        <v/>
      </c>
      <c r="E432" s="220"/>
      <c r="F432" s="118">
        <f t="shared" ref="F432:F433" si="235">IFERROR(VLOOKUP(C432,Tabla_Compatibilidad,3,FALSE),0)</f>
        <v>0</v>
      </c>
      <c r="G432" s="118">
        <f t="shared" ref="G432:G433" si="236">ROUND(E432*F432,2)</f>
        <v>0</v>
      </c>
    </row>
    <row r="433" spans="1:7" ht="20.100000000000001" customHeight="1">
      <c r="A433" s="116" t="str">
        <f t="shared" si="232"/>
        <v/>
      </c>
      <c r="B433" s="181">
        <f t="shared" si="233"/>
        <v>0</v>
      </c>
      <c r="C433" s="227"/>
      <c r="D433" s="79" t="str">
        <f t="shared" si="234"/>
        <v/>
      </c>
      <c r="E433" s="220"/>
      <c r="F433" s="118">
        <f t="shared" si="235"/>
        <v>0</v>
      </c>
      <c r="G433" s="118">
        <f t="shared" si="236"/>
        <v>0</v>
      </c>
    </row>
    <row r="434" spans="1:7" ht="20.100000000000001" customHeight="1">
      <c r="A434" s="116" t="str">
        <f t="shared" ref="A434:A455" si="237">IFERROR(VLOOKUP(C434,Tabla_Compatibilidad,4,FALSE),"")</f>
        <v/>
      </c>
      <c r="B434" s="181">
        <f t="shared" ref="B434:B455" si="238">IF(A434=0,0,VLOOKUP(A434,Tabla_Indices,5,FALSE))</f>
        <v>0</v>
      </c>
      <c r="C434" s="227"/>
      <c r="D434" s="79" t="str">
        <f t="shared" ref="D434:D455" si="239">IFERROR(VLOOKUP(C434,Tabla_Compatibilidad,2,FALSE),"")</f>
        <v/>
      </c>
      <c r="E434" s="220"/>
      <c r="F434" s="118">
        <f t="shared" ref="F434:F455" si="240">IFERROR(VLOOKUP(C434,Tabla_Compatibilidad,3,FALSE),0)</f>
        <v>0</v>
      </c>
      <c r="G434" s="118">
        <f t="shared" ref="G434:G455" si="241">ROUND(E434*F434,2)</f>
        <v>0</v>
      </c>
    </row>
    <row r="435" spans="1:7" ht="20.100000000000001" customHeight="1">
      <c r="A435" s="116" t="str">
        <f t="shared" si="237"/>
        <v/>
      </c>
      <c r="B435" s="181">
        <f t="shared" si="238"/>
        <v>0</v>
      </c>
      <c r="C435" s="228"/>
      <c r="D435" s="79" t="str">
        <f t="shared" si="239"/>
        <v/>
      </c>
      <c r="E435" s="221"/>
      <c r="F435" s="118">
        <f t="shared" si="240"/>
        <v>0</v>
      </c>
      <c r="G435" s="118">
        <f t="shared" si="241"/>
        <v>0</v>
      </c>
    </row>
    <row r="436" spans="1:7" ht="20.100000000000001" customHeight="1">
      <c r="A436" s="116" t="str">
        <f t="shared" si="237"/>
        <v/>
      </c>
      <c r="B436" s="181">
        <f t="shared" si="238"/>
        <v>0</v>
      </c>
      <c r="C436" s="228"/>
      <c r="D436" s="79" t="str">
        <f t="shared" si="239"/>
        <v/>
      </c>
      <c r="E436" s="221"/>
      <c r="F436" s="118">
        <f t="shared" si="240"/>
        <v>0</v>
      </c>
      <c r="G436" s="118">
        <f t="shared" si="241"/>
        <v>0</v>
      </c>
    </row>
    <row r="437" spans="1:7" ht="20.100000000000001" customHeight="1">
      <c r="A437" s="116" t="str">
        <f t="shared" si="237"/>
        <v/>
      </c>
      <c r="B437" s="181">
        <f t="shared" si="238"/>
        <v>0</v>
      </c>
      <c r="C437" s="228"/>
      <c r="D437" s="79" t="str">
        <f t="shared" si="239"/>
        <v/>
      </c>
      <c r="E437" s="221"/>
      <c r="F437" s="118">
        <f t="shared" si="240"/>
        <v>0</v>
      </c>
      <c r="G437" s="118">
        <f t="shared" si="241"/>
        <v>0</v>
      </c>
    </row>
    <row r="438" spans="1:7" ht="20.100000000000001" customHeight="1">
      <c r="A438" s="116" t="str">
        <f t="shared" si="237"/>
        <v/>
      </c>
      <c r="B438" s="181">
        <f t="shared" si="238"/>
        <v>0</v>
      </c>
      <c r="C438" s="228"/>
      <c r="D438" s="79" t="str">
        <f t="shared" si="239"/>
        <v/>
      </c>
      <c r="E438" s="221"/>
      <c r="F438" s="118">
        <f t="shared" si="240"/>
        <v>0</v>
      </c>
      <c r="G438" s="118">
        <f t="shared" si="241"/>
        <v>0</v>
      </c>
    </row>
    <row r="439" spans="1:7" ht="20.100000000000001" customHeight="1">
      <c r="A439" s="116" t="str">
        <f t="shared" si="237"/>
        <v/>
      </c>
      <c r="B439" s="181">
        <f t="shared" si="238"/>
        <v>0</v>
      </c>
      <c r="C439" s="228"/>
      <c r="D439" s="79" t="str">
        <f t="shared" si="239"/>
        <v/>
      </c>
      <c r="E439" s="221"/>
      <c r="F439" s="118">
        <f t="shared" si="240"/>
        <v>0</v>
      </c>
      <c r="G439" s="118">
        <f t="shared" si="241"/>
        <v>0</v>
      </c>
    </row>
    <row r="440" spans="1:7" ht="20.100000000000001" customHeight="1">
      <c r="A440" s="116" t="str">
        <f t="shared" si="237"/>
        <v/>
      </c>
      <c r="B440" s="181">
        <f t="shared" si="238"/>
        <v>0</v>
      </c>
      <c r="C440" s="228"/>
      <c r="D440" s="79" t="str">
        <f t="shared" si="239"/>
        <v/>
      </c>
      <c r="E440" s="221"/>
      <c r="F440" s="118">
        <f t="shared" si="240"/>
        <v>0</v>
      </c>
      <c r="G440" s="118">
        <f t="shared" si="241"/>
        <v>0</v>
      </c>
    </row>
    <row r="441" spans="1:7" ht="20.100000000000001" customHeight="1">
      <c r="A441" s="116" t="str">
        <f t="shared" si="237"/>
        <v/>
      </c>
      <c r="B441" s="181">
        <f t="shared" si="238"/>
        <v>0</v>
      </c>
      <c r="C441" s="228"/>
      <c r="D441" s="79" t="str">
        <f t="shared" si="239"/>
        <v/>
      </c>
      <c r="E441" s="221"/>
      <c r="F441" s="118">
        <f t="shared" si="240"/>
        <v>0</v>
      </c>
      <c r="G441" s="118">
        <f t="shared" si="241"/>
        <v>0</v>
      </c>
    </row>
    <row r="442" spans="1:7" ht="20.100000000000001" customHeight="1">
      <c r="A442" s="116" t="str">
        <f t="shared" si="237"/>
        <v/>
      </c>
      <c r="B442" s="181">
        <f t="shared" si="238"/>
        <v>0</v>
      </c>
      <c r="C442" s="228"/>
      <c r="D442" s="79" t="str">
        <f t="shared" si="239"/>
        <v/>
      </c>
      <c r="E442" s="221"/>
      <c r="F442" s="118">
        <f t="shared" si="240"/>
        <v>0</v>
      </c>
      <c r="G442" s="118">
        <f t="shared" si="241"/>
        <v>0</v>
      </c>
    </row>
    <row r="443" spans="1:7" ht="20.100000000000001" customHeight="1">
      <c r="A443" s="116" t="str">
        <f t="shared" si="237"/>
        <v/>
      </c>
      <c r="B443" s="181">
        <f t="shared" si="238"/>
        <v>0</v>
      </c>
      <c r="C443" s="228"/>
      <c r="D443" s="79" t="str">
        <f t="shared" si="239"/>
        <v/>
      </c>
      <c r="E443" s="221"/>
      <c r="F443" s="118">
        <f t="shared" si="240"/>
        <v>0</v>
      </c>
      <c r="G443" s="118">
        <f t="shared" si="241"/>
        <v>0</v>
      </c>
    </row>
    <row r="444" spans="1:7" ht="20.100000000000001" customHeight="1">
      <c r="A444" s="116" t="str">
        <f t="shared" si="237"/>
        <v/>
      </c>
      <c r="B444" s="181">
        <f t="shared" si="238"/>
        <v>0</v>
      </c>
      <c r="C444" s="228"/>
      <c r="D444" s="79" t="str">
        <f t="shared" si="239"/>
        <v/>
      </c>
      <c r="E444" s="221"/>
      <c r="F444" s="118">
        <f t="shared" si="240"/>
        <v>0</v>
      </c>
      <c r="G444" s="118">
        <f t="shared" si="241"/>
        <v>0</v>
      </c>
    </row>
    <row r="445" spans="1:7" ht="20.100000000000001" customHeight="1">
      <c r="A445" s="116" t="str">
        <f t="shared" si="237"/>
        <v/>
      </c>
      <c r="B445" s="181">
        <f t="shared" si="238"/>
        <v>0</v>
      </c>
      <c r="C445" s="228"/>
      <c r="D445" s="79" t="str">
        <f t="shared" si="239"/>
        <v/>
      </c>
      <c r="E445" s="221"/>
      <c r="F445" s="118">
        <f t="shared" si="240"/>
        <v>0</v>
      </c>
      <c r="G445" s="118">
        <f t="shared" si="241"/>
        <v>0</v>
      </c>
    </row>
    <row r="446" spans="1:7" ht="20.100000000000001" customHeight="1">
      <c r="A446" s="116" t="str">
        <f t="shared" si="237"/>
        <v/>
      </c>
      <c r="B446" s="181">
        <f t="shared" si="238"/>
        <v>0</v>
      </c>
      <c r="C446" s="227"/>
      <c r="D446" s="79" t="str">
        <f t="shared" si="239"/>
        <v/>
      </c>
      <c r="E446" s="220"/>
      <c r="F446" s="118">
        <f t="shared" si="240"/>
        <v>0</v>
      </c>
      <c r="G446" s="118">
        <f t="shared" si="241"/>
        <v>0</v>
      </c>
    </row>
    <row r="447" spans="1:7" ht="20.100000000000001" customHeight="1">
      <c r="A447" s="116" t="str">
        <f t="shared" si="237"/>
        <v/>
      </c>
      <c r="B447" s="181">
        <f t="shared" si="238"/>
        <v>0</v>
      </c>
      <c r="C447" s="228"/>
      <c r="D447" s="79" t="str">
        <f t="shared" si="239"/>
        <v/>
      </c>
      <c r="E447" s="221"/>
      <c r="F447" s="118">
        <f t="shared" si="240"/>
        <v>0</v>
      </c>
      <c r="G447" s="118">
        <f t="shared" si="241"/>
        <v>0</v>
      </c>
    </row>
    <row r="448" spans="1:7" ht="20.100000000000001" customHeight="1">
      <c r="A448" s="116" t="str">
        <f t="shared" si="237"/>
        <v/>
      </c>
      <c r="B448" s="181">
        <f t="shared" si="238"/>
        <v>0</v>
      </c>
      <c r="C448" s="228"/>
      <c r="D448" s="79" t="str">
        <f t="shared" si="239"/>
        <v/>
      </c>
      <c r="E448" s="221"/>
      <c r="F448" s="118">
        <f t="shared" si="240"/>
        <v>0</v>
      </c>
      <c r="G448" s="118">
        <f t="shared" si="241"/>
        <v>0</v>
      </c>
    </row>
    <row r="449" spans="1:7" ht="20.100000000000001" customHeight="1">
      <c r="A449" s="116" t="str">
        <f t="shared" si="237"/>
        <v/>
      </c>
      <c r="B449" s="181">
        <f t="shared" si="238"/>
        <v>0</v>
      </c>
      <c r="C449" s="228"/>
      <c r="D449" s="79" t="str">
        <f t="shared" si="239"/>
        <v/>
      </c>
      <c r="E449" s="221"/>
      <c r="F449" s="118">
        <f t="shared" si="240"/>
        <v>0</v>
      </c>
      <c r="G449" s="118">
        <f t="shared" si="241"/>
        <v>0</v>
      </c>
    </row>
    <row r="450" spans="1:7" ht="20.100000000000001" customHeight="1">
      <c r="A450" s="116" t="str">
        <f t="shared" si="237"/>
        <v/>
      </c>
      <c r="B450" s="181">
        <f t="shared" si="238"/>
        <v>0</v>
      </c>
      <c r="C450" s="228"/>
      <c r="D450" s="79" t="str">
        <f t="shared" si="239"/>
        <v/>
      </c>
      <c r="E450" s="221"/>
      <c r="F450" s="118">
        <f t="shared" si="240"/>
        <v>0</v>
      </c>
      <c r="G450" s="118">
        <f t="shared" si="241"/>
        <v>0</v>
      </c>
    </row>
    <row r="451" spans="1:7" ht="20.100000000000001" customHeight="1">
      <c r="A451" s="116" t="str">
        <f t="shared" si="237"/>
        <v/>
      </c>
      <c r="B451" s="181">
        <f t="shared" si="238"/>
        <v>0</v>
      </c>
      <c r="C451" s="228"/>
      <c r="D451" s="79" t="str">
        <f t="shared" si="239"/>
        <v/>
      </c>
      <c r="E451" s="221"/>
      <c r="F451" s="118">
        <f t="shared" si="240"/>
        <v>0</v>
      </c>
      <c r="G451" s="118">
        <f t="shared" si="241"/>
        <v>0</v>
      </c>
    </row>
    <row r="452" spans="1:7" ht="20.100000000000001" customHeight="1">
      <c r="A452" s="116" t="str">
        <f t="shared" si="237"/>
        <v/>
      </c>
      <c r="B452" s="181">
        <f t="shared" si="238"/>
        <v>0</v>
      </c>
      <c r="C452" s="228"/>
      <c r="D452" s="79" t="str">
        <f t="shared" si="239"/>
        <v/>
      </c>
      <c r="E452" s="221"/>
      <c r="F452" s="118">
        <f t="shared" si="240"/>
        <v>0</v>
      </c>
      <c r="G452" s="118">
        <f t="shared" si="241"/>
        <v>0</v>
      </c>
    </row>
    <row r="453" spans="1:7" ht="20.100000000000001" customHeight="1">
      <c r="A453" s="116" t="str">
        <f t="shared" si="237"/>
        <v/>
      </c>
      <c r="B453" s="181">
        <f t="shared" si="238"/>
        <v>0</v>
      </c>
      <c r="C453" s="228"/>
      <c r="D453" s="79" t="str">
        <f t="shared" si="239"/>
        <v/>
      </c>
      <c r="E453" s="221"/>
      <c r="F453" s="118">
        <f t="shared" si="240"/>
        <v>0</v>
      </c>
      <c r="G453" s="118">
        <f t="shared" si="241"/>
        <v>0</v>
      </c>
    </row>
    <row r="454" spans="1:7" ht="20.100000000000001" customHeight="1">
      <c r="A454" s="116" t="str">
        <f t="shared" si="237"/>
        <v/>
      </c>
      <c r="B454" s="181">
        <f t="shared" si="238"/>
        <v>0</v>
      </c>
      <c r="C454" s="228"/>
      <c r="D454" s="79" t="str">
        <f t="shared" si="239"/>
        <v/>
      </c>
      <c r="E454" s="221"/>
      <c r="F454" s="118">
        <f t="shared" si="240"/>
        <v>0</v>
      </c>
      <c r="G454" s="118">
        <f t="shared" si="241"/>
        <v>0</v>
      </c>
    </row>
    <row r="455" spans="1:7" ht="20.100000000000001" customHeight="1">
      <c r="A455" s="116" t="str">
        <f t="shared" si="237"/>
        <v/>
      </c>
      <c r="B455" s="181">
        <f t="shared" si="238"/>
        <v>0</v>
      </c>
      <c r="C455" s="228"/>
      <c r="D455" s="79" t="str">
        <f t="shared" si="239"/>
        <v/>
      </c>
      <c r="E455" s="221"/>
      <c r="F455" s="118">
        <f t="shared" si="240"/>
        <v>0</v>
      </c>
      <c r="G455" s="118">
        <f t="shared" si="241"/>
        <v>0</v>
      </c>
    </row>
    <row r="456" spans="1:7" ht="20.100000000000001" customHeight="1">
      <c r="A456" s="184"/>
      <c r="B456" s="185"/>
      <c r="C456" s="243"/>
      <c r="D456" s="161"/>
      <c r="E456" s="212"/>
      <c r="F456" s="488" t="s">
        <v>35</v>
      </c>
      <c r="G456" s="201">
        <f>SUBTOTAL(9,G432:G455)</f>
        <v>0</v>
      </c>
    </row>
    <row r="457" spans="1:7" ht="20.100000000000001" customHeight="1">
      <c r="A457" s="184"/>
      <c r="B457" s="185"/>
      <c r="C457" s="244" t="s">
        <v>731</v>
      </c>
      <c r="D457" s="161"/>
      <c r="E457" s="212"/>
      <c r="F457" s="163"/>
      <c r="G457" s="186"/>
    </row>
    <row r="458" spans="1:7" ht="20.100000000000001" customHeight="1">
      <c r="A458" s="116" t="str">
        <f t="shared" ref="A458:A460" si="242">IFERROR(VLOOKUP(C458,Tabla_Compatibilidad,4,FALSE),"")</f>
        <v/>
      </c>
      <c r="B458" s="181">
        <f t="shared" ref="B458:B460" si="243">IF(A458=0,0,VLOOKUP(A458,Tabla_Indices,5,FALSE))</f>
        <v>0</v>
      </c>
      <c r="C458" s="227"/>
      <c r="D458" s="79" t="str">
        <f t="shared" ref="D458:D460" si="244">IFERROR(VLOOKUP(C458,Tabla_Compatibilidad,2,FALSE),"")</f>
        <v/>
      </c>
      <c r="E458" s="221"/>
      <c r="F458" s="118">
        <f t="shared" ref="F458:F460" si="245">IFERROR(VLOOKUP(C458,Tabla_Compatibilidad,3,FALSE),0)</f>
        <v>0</v>
      </c>
      <c r="G458" s="118">
        <f t="shared" ref="G458:G460" si="246">ROUND(E458*F458,2)</f>
        <v>0</v>
      </c>
    </row>
    <row r="459" spans="1:7" ht="20.100000000000001" customHeight="1">
      <c r="A459" s="116" t="str">
        <f t="shared" si="242"/>
        <v/>
      </c>
      <c r="B459" s="181">
        <f t="shared" si="243"/>
        <v>0</v>
      </c>
      <c r="C459" s="227"/>
      <c r="D459" s="79" t="str">
        <f t="shared" si="244"/>
        <v/>
      </c>
      <c r="E459" s="221"/>
      <c r="F459" s="118">
        <f t="shared" si="245"/>
        <v>0</v>
      </c>
      <c r="G459" s="118">
        <f t="shared" si="246"/>
        <v>0</v>
      </c>
    </row>
    <row r="460" spans="1:7" ht="20.100000000000001" customHeight="1">
      <c r="A460" s="116" t="str">
        <f t="shared" si="242"/>
        <v/>
      </c>
      <c r="B460" s="181">
        <f t="shared" si="243"/>
        <v>0</v>
      </c>
      <c r="C460" s="227"/>
      <c r="D460" s="79" t="str">
        <f t="shared" si="244"/>
        <v/>
      </c>
      <c r="E460" s="221"/>
      <c r="F460" s="118">
        <f t="shared" si="245"/>
        <v>0</v>
      </c>
      <c r="G460" s="118">
        <f t="shared" si="246"/>
        <v>0</v>
      </c>
    </row>
    <row r="461" spans="1:7" ht="20.100000000000001" customHeight="1">
      <c r="A461" s="116" t="str">
        <f t="shared" ref="A461:A465" si="247">IFERROR(VLOOKUP(C461,Tabla_Compatibilidad,4,FALSE),"")</f>
        <v/>
      </c>
      <c r="B461" s="181">
        <f t="shared" ref="B461:B465" si="248">IF(A461=0,0,VLOOKUP(A461,Tabla_Indices,5,FALSE))</f>
        <v>0</v>
      </c>
      <c r="C461" s="227"/>
      <c r="D461" s="79" t="str">
        <f t="shared" ref="D461:D465" si="249">IFERROR(VLOOKUP(C461,Tabla_Compatibilidad,2,FALSE),"")</f>
        <v/>
      </c>
      <c r="E461" s="221"/>
      <c r="F461" s="118">
        <f t="shared" ref="F461:F465" si="250">IFERROR(VLOOKUP(C461,Tabla_Compatibilidad,3,FALSE),0)</f>
        <v>0</v>
      </c>
      <c r="G461" s="118">
        <f t="shared" ref="G461:G465" si="251">ROUND(E461*F461,2)</f>
        <v>0</v>
      </c>
    </row>
    <row r="462" spans="1:7" ht="20.100000000000001" customHeight="1">
      <c r="A462" s="116" t="str">
        <f t="shared" si="247"/>
        <v/>
      </c>
      <c r="B462" s="181">
        <f t="shared" si="248"/>
        <v>0</v>
      </c>
      <c r="C462" s="228"/>
      <c r="D462" s="79" t="str">
        <f t="shared" si="249"/>
        <v/>
      </c>
      <c r="E462" s="221"/>
      <c r="F462" s="118">
        <f t="shared" si="250"/>
        <v>0</v>
      </c>
      <c r="G462" s="118">
        <f t="shared" si="251"/>
        <v>0</v>
      </c>
    </row>
    <row r="463" spans="1:7" ht="20.100000000000001" customHeight="1">
      <c r="A463" s="116" t="str">
        <f t="shared" si="247"/>
        <v/>
      </c>
      <c r="B463" s="181">
        <f t="shared" si="248"/>
        <v>0</v>
      </c>
      <c r="C463" s="228"/>
      <c r="D463" s="79" t="str">
        <f t="shared" si="249"/>
        <v/>
      </c>
      <c r="E463" s="221"/>
      <c r="F463" s="118">
        <f t="shared" si="250"/>
        <v>0</v>
      </c>
      <c r="G463" s="118">
        <f t="shared" si="251"/>
        <v>0</v>
      </c>
    </row>
    <row r="464" spans="1:7" ht="20.100000000000001" customHeight="1">
      <c r="A464" s="116" t="str">
        <f t="shared" si="247"/>
        <v/>
      </c>
      <c r="B464" s="181">
        <f t="shared" si="248"/>
        <v>0</v>
      </c>
      <c r="C464" s="228"/>
      <c r="D464" s="79" t="str">
        <f t="shared" si="249"/>
        <v/>
      </c>
      <c r="E464" s="221"/>
      <c r="F464" s="118">
        <f t="shared" si="250"/>
        <v>0</v>
      </c>
      <c r="G464" s="118">
        <f t="shared" si="251"/>
        <v>0</v>
      </c>
    </row>
    <row r="465" spans="1:7" ht="20.100000000000001" customHeight="1">
      <c r="A465" s="116" t="str">
        <f t="shared" si="247"/>
        <v/>
      </c>
      <c r="B465" s="181">
        <f t="shared" si="248"/>
        <v>0</v>
      </c>
      <c r="C465" s="228"/>
      <c r="D465" s="79" t="str">
        <f t="shared" si="249"/>
        <v/>
      </c>
      <c r="E465" s="221"/>
      <c r="F465" s="118">
        <f t="shared" si="250"/>
        <v>0</v>
      </c>
      <c r="G465" s="118">
        <f t="shared" si="251"/>
        <v>0</v>
      </c>
    </row>
    <row r="466" spans="1:7" ht="20.100000000000001" customHeight="1">
      <c r="A466" s="184"/>
      <c r="B466" s="185"/>
      <c r="C466" s="243"/>
      <c r="D466" s="161"/>
      <c r="E466" s="212"/>
      <c r="F466" s="488" t="s">
        <v>36</v>
      </c>
      <c r="G466" s="201">
        <f>SUBTOTAL(9,G458:G465)</f>
        <v>0</v>
      </c>
    </row>
    <row r="467" spans="1:7" ht="20.100000000000001" customHeight="1">
      <c r="A467" s="184"/>
      <c r="B467" s="185"/>
      <c r="C467" s="244" t="s">
        <v>732</v>
      </c>
      <c r="D467" s="161"/>
      <c r="E467" s="212"/>
      <c r="F467" s="163"/>
      <c r="G467" s="186"/>
    </row>
    <row r="468" spans="1:7" ht="20.100000000000001" customHeight="1">
      <c r="A468" s="116" t="str">
        <f t="shared" ref="A468:A470" si="252">IFERROR(VLOOKUP(C468,Tabla_Compatibilidad,4,FALSE),"")</f>
        <v/>
      </c>
      <c r="B468" s="181">
        <f t="shared" ref="B468:B470" si="253">IF(A468=0,0,VLOOKUP(A468,Tabla_Indices,5,FALSE))</f>
        <v>0</v>
      </c>
      <c r="C468" s="229"/>
      <c r="D468" s="79" t="str">
        <f t="shared" ref="D468:D470" si="254">IFERROR(VLOOKUP(C468,Tabla_Compatibilidad,2,FALSE),"")</f>
        <v/>
      </c>
      <c r="E468" s="223"/>
      <c r="F468" s="118">
        <f t="shared" ref="F468:F470" si="255">IFERROR(VLOOKUP(C468,Tabla_Compatibilidad,3,FALSE),0)</f>
        <v>0</v>
      </c>
      <c r="G468" s="118">
        <f t="shared" ref="G468:G470" si="256">ROUND(E468*F468,2)</f>
        <v>0</v>
      </c>
    </row>
    <row r="469" spans="1:7" ht="20.100000000000001" customHeight="1">
      <c r="A469" s="116" t="str">
        <f t="shared" si="252"/>
        <v/>
      </c>
      <c r="B469" s="181">
        <f t="shared" si="253"/>
        <v>0</v>
      </c>
      <c r="C469" s="229"/>
      <c r="D469" s="79" t="str">
        <f t="shared" si="254"/>
        <v/>
      </c>
      <c r="E469" s="223"/>
      <c r="F469" s="118">
        <f t="shared" si="255"/>
        <v>0</v>
      </c>
      <c r="G469" s="118">
        <f t="shared" si="256"/>
        <v>0</v>
      </c>
    </row>
    <row r="470" spans="1:7" ht="20.100000000000001" customHeight="1">
      <c r="A470" s="116" t="str">
        <f t="shared" si="252"/>
        <v/>
      </c>
      <c r="B470" s="181">
        <f t="shared" si="253"/>
        <v>0</v>
      </c>
      <c r="C470" s="229"/>
      <c r="D470" s="79" t="str">
        <f t="shared" si="254"/>
        <v/>
      </c>
      <c r="E470" s="223"/>
      <c r="F470" s="118">
        <f t="shared" si="255"/>
        <v>0</v>
      </c>
      <c r="G470" s="118">
        <f t="shared" si="256"/>
        <v>0</v>
      </c>
    </row>
    <row r="471" spans="1:7" ht="20.100000000000001" customHeight="1">
      <c r="A471" s="116" t="str">
        <f t="shared" ref="A471:A477" si="257">IFERROR(VLOOKUP(C471,Tabla_Compatibilidad,4,FALSE),"")</f>
        <v/>
      </c>
      <c r="B471" s="181">
        <f t="shared" ref="B471:B477" si="258">IF(A471=0,0,VLOOKUP(A471,Tabla_Indices,5,FALSE))</f>
        <v>0</v>
      </c>
      <c r="C471" s="229"/>
      <c r="D471" s="79" t="str">
        <f t="shared" ref="D471:D477" si="259">IFERROR(VLOOKUP(C471,Tabla_Compatibilidad,2,FALSE),"")</f>
        <v/>
      </c>
      <c r="E471" s="223"/>
      <c r="F471" s="118">
        <f t="shared" ref="F471:F477" si="260">IFERROR(VLOOKUP(C471,Tabla_Compatibilidad,3,FALSE),0)</f>
        <v>0</v>
      </c>
      <c r="G471" s="118">
        <f t="shared" ref="G471:G477" si="261">ROUND(E471*F471,2)</f>
        <v>0</v>
      </c>
    </row>
    <row r="472" spans="1:7" ht="20.100000000000001" customHeight="1">
      <c r="A472" s="116" t="str">
        <f t="shared" si="257"/>
        <v/>
      </c>
      <c r="B472" s="181">
        <f t="shared" si="258"/>
        <v>0</v>
      </c>
      <c r="C472" s="229"/>
      <c r="D472" s="79" t="str">
        <f t="shared" si="259"/>
        <v/>
      </c>
      <c r="E472" s="221"/>
      <c r="F472" s="118">
        <f t="shared" si="260"/>
        <v>0</v>
      </c>
      <c r="G472" s="118">
        <f t="shared" si="261"/>
        <v>0</v>
      </c>
    </row>
    <row r="473" spans="1:7" ht="20.100000000000001" customHeight="1">
      <c r="A473" s="116" t="str">
        <f t="shared" si="257"/>
        <v/>
      </c>
      <c r="B473" s="181">
        <f t="shared" si="258"/>
        <v>0</v>
      </c>
      <c r="C473" s="229"/>
      <c r="D473" s="79" t="str">
        <f t="shared" si="259"/>
        <v/>
      </c>
      <c r="E473" s="221"/>
      <c r="F473" s="118">
        <f t="shared" si="260"/>
        <v>0</v>
      </c>
      <c r="G473" s="118">
        <f t="shared" si="261"/>
        <v>0</v>
      </c>
    </row>
    <row r="474" spans="1:7" ht="20.100000000000001" customHeight="1">
      <c r="A474" s="116" t="str">
        <f t="shared" si="257"/>
        <v/>
      </c>
      <c r="B474" s="181">
        <f t="shared" si="258"/>
        <v>0</v>
      </c>
      <c r="C474" s="229"/>
      <c r="D474" s="79" t="str">
        <f t="shared" si="259"/>
        <v/>
      </c>
      <c r="E474" s="221"/>
      <c r="F474" s="118">
        <f t="shared" si="260"/>
        <v>0</v>
      </c>
      <c r="G474" s="118">
        <f t="shared" si="261"/>
        <v>0</v>
      </c>
    </row>
    <row r="475" spans="1:7" ht="20.100000000000001" customHeight="1">
      <c r="A475" s="116" t="str">
        <f t="shared" si="257"/>
        <v/>
      </c>
      <c r="B475" s="181">
        <f t="shared" si="258"/>
        <v>0</v>
      </c>
      <c r="C475" s="228"/>
      <c r="D475" s="79" t="str">
        <f t="shared" si="259"/>
        <v/>
      </c>
      <c r="E475" s="221"/>
      <c r="F475" s="118">
        <f t="shared" si="260"/>
        <v>0</v>
      </c>
      <c r="G475" s="118">
        <f t="shared" si="261"/>
        <v>0</v>
      </c>
    </row>
    <row r="476" spans="1:7" ht="20.100000000000001" customHeight="1">
      <c r="A476" s="116" t="str">
        <f t="shared" si="257"/>
        <v/>
      </c>
      <c r="B476" s="181">
        <f t="shared" si="258"/>
        <v>0</v>
      </c>
      <c r="C476" s="228"/>
      <c r="D476" s="79" t="str">
        <f t="shared" si="259"/>
        <v/>
      </c>
      <c r="E476" s="221"/>
      <c r="F476" s="118">
        <f t="shared" si="260"/>
        <v>0</v>
      </c>
      <c r="G476" s="118">
        <f t="shared" si="261"/>
        <v>0</v>
      </c>
    </row>
    <row r="477" spans="1:7" ht="20.100000000000001" customHeight="1">
      <c r="A477" s="116" t="str">
        <f t="shared" si="257"/>
        <v/>
      </c>
      <c r="B477" s="181">
        <f t="shared" si="258"/>
        <v>0</v>
      </c>
      <c r="C477" s="228"/>
      <c r="D477" s="79" t="str">
        <f t="shared" si="259"/>
        <v/>
      </c>
      <c r="E477" s="221"/>
      <c r="F477" s="118">
        <f t="shared" si="260"/>
        <v>0</v>
      </c>
      <c r="G477" s="118">
        <f t="shared" si="261"/>
        <v>0</v>
      </c>
    </row>
    <row r="478" spans="1:7" ht="20.100000000000001" customHeight="1">
      <c r="A478" s="187"/>
      <c r="B478" s="188"/>
      <c r="C478" s="243"/>
      <c r="D478" s="161"/>
      <c r="E478" s="212"/>
      <c r="F478" s="488" t="s">
        <v>37</v>
      </c>
      <c r="G478" s="201">
        <f>SUBTOTAL(9,G468:G477)</f>
        <v>0</v>
      </c>
    </row>
    <row r="479" spans="1:7" ht="20.100000000000001" customHeight="1" thickBot="1">
      <c r="A479" s="189"/>
      <c r="B479" s="190"/>
      <c r="C479" s="245"/>
      <c r="D479" s="191"/>
      <c r="E479" s="213"/>
      <c r="F479" s="192"/>
      <c r="G479" s="193"/>
    </row>
    <row r="480" spans="1:7" ht="20.100000000000001" customHeight="1" thickBot="1">
      <c r="A480" s="194">
        <f>B428</f>
        <v>8</v>
      </c>
      <c r="B480" s="195" t="str">
        <f>C428</f>
        <v>Base de Tanque de Reserva</v>
      </c>
      <c r="C480" s="246"/>
      <c r="D480" s="196" t="s">
        <v>38</v>
      </c>
      <c r="E480" s="214"/>
      <c r="F480" s="197" t="s">
        <v>39</v>
      </c>
      <c r="G480" s="202">
        <f>SUBTOTAL(9,G432:G479)</f>
        <v>0</v>
      </c>
    </row>
    <row r="481" spans="1:7" ht="20.100000000000001" customHeight="1" thickTop="1" thickBot="1">
      <c r="C481" s="247"/>
      <c r="D481" s="198"/>
      <c r="E481" s="215"/>
      <c r="G481" s="200"/>
    </row>
    <row r="482" spans="1:7" ht="20.100000000000001" customHeight="1" thickTop="1">
      <c r="A482" s="145" t="s">
        <v>41</v>
      </c>
      <c r="B482" s="146"/>
      <c r="C482" s="248"/>
      <c r="D482" s="146"/>
      <c r="E482" s="216"/>
      <c r="F482" s="148"/>
      <c r="G482" s="149"/>
    </row>
    <row r="483" spans="1:7" ht="20.100000000000001" customHeight="1">
      <c r="A483" s="150" t="s">
        <v>728</v>
      </c>
      <c r="B483" s="144" t="str">
        <f>Comitente</f>
        <v>INSTITUTO PROVINCIAL DE LA VIVIENDA</v>
      </c>
      <c r="C483" s="249"/>
      <c r="D483" s="152"/>
      <c r="E483" s="217"/>
      <c r="F483" s="154"/>
      <c r="G483" s="155"/>
    </row>
    <row r="484" spans="1:7" ht="20.100000000000001" customHeight="1">
      <c r="A484" s="150" t="s">
        <v>729</v>
      </c>
      <c r="B484" s="144">
        <f>Contratista</f>
        <v>0</v>
      </c>
      <c r="C484" s="250"/>
      <c r="D484" s="156"/>
      <c r="E484" s="217"/>
      <c r="F484" s="157"/>
      <c r="G484" s="158"/>
    </row>
    <row r="485" spans="1:7" ht="20.100000000000001" customHeight="1">
      <c r="A485" s="150" t="s">
        <v>28</v>
      </c>
      <c r="B485" s="144" t="str">
        <f>Obra</f>
        <v>BARRIO NUESTRA SEÑORA DEL ROSARIO - 22 VIVIENDAS</v>
      </c>
      <c r="C485" s="250"/>
      <c r="D485" s="156"/>
      <c r="E485" s="217"/>
      <c r="F485" s="157" t="s">
        <v>42</v>
      </c>
      <c r="G485" s="542">
        <f>+$G$4</f>
        <v>0</v>
      </c>
    </row>
    <row r="486" spans="1:7" ht="20.100000000000001" customHeight="1">
      <c r="A486" s="159" t="s">
        <v>727</v>
      </c>
      <c r="B486" s="144" t="str">
        <f>Ubicación</f>
        <v>9 DE JULIO</v>
      </c>
      <c r="C486" s="251"/>
      <c r="D486" s="161"/>
      <c r="E486" s="212"/>
      <c r="F486" s="163"/>
      <c r="G486" s="164"/>
    </row>
    <row r="487" spans="1:7" ht="20.100000000000001" customHeight="1">
      <c r="A487" s="159" t="s">
        <v>43</v>
      </c>
      <c r="B487" s="165" t="s">
        <v>1159</v>
      </c>
      <c r="C487" s="243" t="s">
        <v>1182</v>
      </c>
      <c r="D487" s="167"/>
      <c r="E487" s="218"/>
      <c r="F487" s="163"/>
      <c r="G487" s="164"/>
    </row>
    <row r="488" spans="1:7" ht="20.100000000000001" customHeight="1">
      <c r="A488" s="159" t="s">
        <v>29</v>
      </c>
      <c r="B488" s="169">
        <v>9</v>
      </c>
      <c r="C488" s="166" t="str">
        <f>+VLOOKUP(B488,'P1'!$B$13:$E$92,2,FALSE)</f>
        <v>Carpeta Bajo Cerámico e=4cm</v>
      </c>
      <c r="D488" s="161"/>
      <c r="E488" s="212"/>
      <c r="F488" s="157" t="s">
        <v>30</v>
      </c>
      <c r="G488" s="161" t="str">
        <f>+VLOOKUP(B488,'P1'!$B$13:$E$92,3,FALSE)</f>
        <v>m2</v>
      </c>
    </row>
    <row r="489" spans="1:7" ht="20.100000000000001" customHeight="1">
      <c r="A489" s="170" t="s">
        <v>590</v>
      </c>
      <c r="B489" s="170"/>
      <c r="C489" s="604" t="s">
        <v>0</v>
      </c>
      <c r="D489" s="606" t="s">
        <v>31</v>
      </c>
      <c r="E489" s="600" t="s">
        <v>32</v>
      </c>
      <c r="F489" s="608" t="s">
        <v>33</v>
      </c>
      <c r="G489" s="610" t="s">
        <v>34</v>
      </c>
    </row>
    <row r="490" spans="1:7" s="110" customFormat="1" ht="20.100000000000001" customHeight="1">
      <c r="A490" s="172" t="s">
        <v>591</v>
      </c>
      <c r="B490" s="173" t="s">
        <v>592</v>
      </c>
      <c r="C490" s="605"/>
      <c r="D490" s="607"/>
      <c r="E490" s="601"/>
      <c r="F490" s="609"/>
      <c r="G490" s="611"/>
    </row>
    <row r="491" spans="1:7" ht="20.100000000000001" customHeight="1">
      <c r="A491" s="174"/>
      <c r="B491" s="175"/>
      <c r="C491" s="252" t="s">
        <v>730</v>
      </c>
      <c r="D491" s="177"/>
      <c r="E491" s="219"/>
      <c r="F491" s="179"/>
      <c r="G491" s="180"/>
    </row>
    <row r="492" spans="1:7" ht="20.100000000000001" customHeight="1">
      <c r="A492" s="116" t="str">
        <f t="shared" ref="A492:A497" si="262">IFERROR(VLOOKUP(C492,Tabla_Compatibilidad,4,FALSE),"")</f>
        <v/>
      </c>
      <c r="B492" s="181">
        <f t="shared" ref="B492:B497" si="263">IF(A492=0,0,VLOOKUP(A492,Tabla_Indices,5,FALSE))</f>
        <v>0</v>
      </c>
      <c r="C492" s="228"/>
      <c r="D492" s="79" t="str">
        <f t="shared" ref="D492:D497" si="264">IFERROR(VLOOKUP(C492,Tabla_Compatibilidad,2,FALSE),"")</f>
        <v/>
      </c>
      <c r="E492" s="221"/>
      <c r="F492" s="118">
        <f t="shared" ref="F492:F497" si="265">IFERROR(VLOOKUP(C492,Tabla_Compatibilidad,3,FALSE),0)</f>
        <v>0</v>
      </c>
      <c r="G492" s="118">
        <f t="shared" ref="G492:G497" si="266">ROUND(E492*F492,2)</f>
        <v>0</v>
      </c>
    </row>
    <row r="493" spans="1:7" ht="20.100000000000001" customHeight="1">
      <c r="A493" s="116" t="str">
        <f t="shared" si="262"/>
        <v/>
      </c>
      <c r="B493" s="181">
        <f t="shared" si="263"/>
        <v>0</v>
      </c>
      <c r="C493" s="228"/>
      <c r="D493" s="79" t="str">
        <f t="shared" si="264"/>
        <v/>
      </c>
      <c r="E493" s="221"/>
      <c r="F493" s="118">
        <f t="shared" si="265"/>
        <v>0</v>
      </c>
      <c r="G493" s="118">
        <f t="shared" si="266"/>
        <v>0</v>
      </c>
    </row>
    <row r="494" spans="1:7" ht="20.100000000000001" customHeight="1">
      <c r="A494" s="116" t="str">
        <f t="shared" si="262"/>
        <v/>
      </c>
      <c r="B494" s="181">
        <f t="shared" si="263"/>
        <v>0</v>
      </c>
      <c r="C494" s="228"/>
      <c r="D494" s="79" t="str">
        <f t="shared" si="264"/>
        <v/>
      </c>
      <c r="E494" s="221"/>
      <c r="F494" s="118">
        <f t="shared" si="265"/>
        <v>0</v>
      </c>
      <c r="G494" s="118">
        <f t="shared" si="266"/>
        <v>0</v>
      </c>
    </row>
    <row r="495" spans="1:7" ht="20.100000000000001" customHeight="1">
      <c r="A495" s="116" t="str">
        <f t="shared" si="262"/>
        <v/>
      </c>
      <c r="B495" s="181">
        <f t="shared" si="263"/>
        <v>0</v>
      </c>
      <c r="C495" s="228"/>
      <c r="D495" s="79" t="str">
        <f t="shared" si="264"/>
        <v/>
      </c>
      <c r="E495" s="221"/>
      <c r="F495" s="118">
        <f t="shared" si="265"/>
        <v>0</v>
      </c>
      <c r="G495" s="118">
        <f t="shared" si="266"/>
        <v>0</v>
      </c>
    </row>
    <row r="496" spans="1:7" ht="20.100000000000001" customHeight="1">
      <c r="A496" s="116" t="str">
        <f t="shared" si="262"/>
        <v/>
      </c>
      <c r="B496" s="181">
        <f t="shared" si="263"/>
        <v>0</v>
      </c>
      <c r="C496" s="228"/>
      <c r="D496" s="79" t="str">
        <f t="shared" si="264"/>
        <v/>
      </c>
      <c r="E496" s="221"/>
      <c r="F496" s="118">
        <f t="shared" si="265"/>
        <v>0</v>
      </c>
      <c r="G496" s="118">
        <f t="shared" si="266"/>
        <v>0</v>
      </c>
    </row>
    <row r="497" spans="1:7" ht="20.100000000000001" customHeight="1">
      <c r="A497" s="116" t="str">
        <f t="shared" si="262"/>
        <v/>
      </c>
      <c r="B497" s="181">
        <f t="shared" si="263"/>
        <v>0</v>
      </c>
      <c r="C497" s="228"/>
      <c r="D497" s="79" t="str">
        <f t="shared" si="264"/>
        <v/>
      </c>
      <c r="E497" s="221"/>
      <c r="F497" s="118">
        <f t="shared" si="265"/>
        <v>0</v>
      </c>
      <c r="G497" s="118">
        <f t="shared" si="266"/>
        <v>0</v>
      </c>
    </row>
    <row r="498" spans="1:7" ht="20.100000000000001" customHeight="1">
      <c r="A498" s="116" t="str">
        <f t="shared" ref="A498:A515" si="267">IFERROR(VLOOKUP(C498,Tabla_Compatibilidad,4,FALSE),"")</f>
        <v/>
      </c>
      <c r="B498" s="181">
        <f t="shared" ref="B498:B515" si="268">IF(A498=0,0,VLOOKUP(A498,Tabla_Indices,5,FALSE))</f>
        <v>0</v>
      </c>
      <c r="C498" s="228"/>
      <c r="D498" s="79" t="str">
        <f t="shared" ref="D498:D515" si="269">IFERROR(VLOOKUP(C498,Tabla_Compatibilidad,2,FALSE),"")</f>
        <v/>
      </c>
      <c r="E498" s="221"/>
      <c r="F498" s="118">
        <f t="shared" ref="F498:F515" si="270">IFERROR(VLOOKUP(C498,Tabla_Compatibilidad,3,FALSE),0)</f>
        <v>0</v>
      </c>
      <c r="G498" s="118">
        <f t="shared" ref="G498:G515" si="271">ROUND(E498*F498,2)</f>
        <v>0</v>
      </c>
    </row>
    <row r="499" spans="1:7" ht="20.100000000000001" customHeight="1">
      <c r="A499" s="116" t="str">
        <f t="shared" si="267"/>
        <v/>
      </c>
      <c r="B499" s="181">
        <f t="shared" si="268"/>
        <v>0</v>
      </c>
      <c r="C499" s="228"/>
      <c r="D499" s="79" t="str">
        <f t="shared" si="269"/>
        <v/>
      </c>
      <c r="E499" s="221"/>
      <c r="F499" s="118">
        <f t="shared" si="270"/>
        <v>0</v>
      </c>
      <c r="G499" s="118">
        <f t="shared" si="271"/>
        <v>0</v>
      </c>
    </row>
    <row r="500" spans="1:7" ht="20.100000000000001" customHeight="1">
      <c r="A500" s="116" t="str">
        <f t="shared" si="267"/>
        <v/>
      </c>
      <c r="B500" s="181">
        <f t="shared" si="268"/>
        <v>0</v>
      </c>
      <c r="C500" s="228"/>
      <c r="D500" s="79" t="str">
        <f t="shared" si="269"/>
        <v/>
      </c>
      <c r="E500" s="221"/>
      <c r="F500" s="118">
        <f t="shared" si="270"/>
        <v>0</v>
      </c>
      <c r="G500" s="118">
        <f t="shared" si="271"/>
        <v>0</v>
      </c>
    </row>
    <row r="501" spans="1:7" ht="20.100000000000001" customHeight="1">
      <c r="A501" s="116" t="str">
        <f t="shared" si="267"/>
        <v/>
      </c>
      <c r="B501" s="181">
        <f t="shared" si="268"/>
        <v>0</v>
      </c>
      <c r="C501" s="228"/>
      <c r="D501" s="79" t="str">
        <f t="shared" si="269"/>
        <v/>
      </c>
      <c r="E501" s="221"/>
      <c r="F501" s="118">
        <f t="shared" si="270"/>
        <v>0</v>
      </c>
      <c r="G501" s="118">
        <f t="shared" si="271"/>
        <v>0</v>
      </c>
    </row>
    <row r="502" spans="1:7" ht="20.100000000000001" customHeight="1">
      <c r="A502" s="116" t="str">
        <f t="shared" si="267"/>
        <v/>
      </c>
      <c r="B502" s="181">
        <f t="shared" si="268"/>
        <v>0</v>
      </c>
      <c r="C502" s="228"/>
      <c r="D502" s="79" t="str">
        <f t="shared" si="269"/>
        <v/>
      </c>
      <c r="E502" s="221"/>
      <c r="F502" s="118">
        <f t="shared" si="270"/>
        <v>0</v>
      </c>
      <c r="G502" s="118">
        <f t="shared" si="271"/>
        <v>0</v>
      </c>
    </row>
    <row r="503" spans="1:7" ht="20.100000000000001" customHeight="1">
      <c r="A503" s="116" t="str">
        <f t="shared" si="267"/>
        <v/>
      </c>
      <c r="B503" s="181">
        <f t="shared" si="268"/>
        <v>0</v>
      </c>
      <c r="C503" s="228"/>
      <c r="D503" s="79" t="str">
        <f t="shared" si="269"/>
        <v/>
      </c>
      <c r="E503" s="221"/>
      <c r="F503" s="118">
        <f t="shared" si="270"/>
        <v>0</v>
      </c>
      <c r="G503" s="118">
        <f t="shared" si="271"/>
        <v>0</v>
      </c>
    </row>
    <row r="504" spans="1:7" ht="20.100000000000001" customHeight="1">
      <c r="A504" s="116" t="str">
        <f t="shared" si="267"/>
        <v/>
      </c>
      <c r="B504" s="181">
        <f t="shared" si="268"/>
        <v>0</v>
      </c>
      <c r="C504" s="228"/>
      <c r="D504" s="79" t="str">
        <f t="shared" si="269"/>
        <v/>
      </c>
      <c r="E504" s="221"/>
      <c r="F504" s="118">
        <f t="shared" si="270"/>
        <v>0</v>
      </c>
      <c r="G504" s="118">
        <f t="shared" si="271"/>
        <v>0</v>
      </c>
    </row>
    <row r="505" spans="1:7" ht="20.100000000000001" customHeight="1">
      <c r="A505" s="116" t="str">
        <f t="shared" si="267"/>
        <v/>
      </c>
      <c r="B505" s="181">
        <f t="shared" si="268"/>
        <v>0</v>
      </c>
      <c r="C505" s="228"/>
      <c r="D505" s="79" t="str">
        <f t="shared" si="269"/>
        <v/>
      </c>
      <c r="E505" s="221"/>
      <c r="F505" s="118">
        <f t="shared" si="270"/>
        <v>0</v>
      </c>
      <c r="G505" s="118">
        <f t="shared" si="271"/>
        <v>0</v>
      </c>
    </row>
    <row r="506" spans="1:7" ht="20.100000000000001" customHeight="1">
      <c r="A506" s="116" t="str">
        <f t="shared" si="267"/>
        <v/>
      </c>
      <c r="B506" s="181">
        <f t="shared" si="268"/>
        <v>0</v>
      </c>
      <c r="C506" s="227"/>
      <c r="D506" s="79" t="str">
        <f t="shared" si="269"/>
        <v/>
      </c>
      <c r="E506" s="220"/>
      <c r="F506" s="118">
        <f t="shared" si="270"/>
        <v>0</v>
      </c>
      <c r="G506" s="118">
        <f t="shared" si="271"/>
        <v>0</v>
      </c>
    </row>
    <row r="507" spans="1:7" ht="20.100000000000001" customHeight="1">
      <c r="A507" s="116" t="str">
        <f t="shared" si="267"/>
        <v/>
      </c>
      <c r="B507" s="181">
        <f t="shared" si="268"/>
        <v>0</v>
      </c>
      <c r="C507" s="228"/>
      <c r="D507" s="79" t="str">
        <f t="shared" si="269"/>
        <v/>
      </c>
      <c r="E507" s="221"/>
      <c r="F507" s="118">
        <f t="shared" si="270"/>
        <v>0</v>
      </c>
      <c r="G507" s="118">
        <f t="shared" si="271"/>
        <v>0</v>
      </c>
    </row>
    <row r="508" spans="1:7" ht="20.100000000000001" customHeight="1">
      <c r="A508" s="116" t="str">
        <f t="shared" si="267"/>
        <v/>
      </c>
      <c r="B508" s="181">
        <f t="shared" si="268"/>
        <v>0</v>
      </c>
      <c r="C508" s="228"/>
      <c r="D508" s="79" t="str">
        <f t="shared" si="269"/>
        <v/>
      </c>
      <c r="E508" s="221"/>
      <c r="F508" s="118">
        <f t="shared" si="270"/>
        <v>0</v>
      </c>
      <c r="G508" s="118">
        <f t="shared" si="271"/>
        <v>0</v>
      </c>
    </row>
    <row r="509" spans="1:7" ht="20.100000000000001" customHeight="1">
      <c r="A509" s="116" t="str">
        <f t="shared" si="267"/>
        <v/>
      </c>
      <c r="B509" s="181">
        <f t="shared" si="268"/>
        <v>0</v>
      </c>
      <c r="C509" s="228"/>
      <c r="D509" s="79" t="str">
        <f t="shared" si="269"/>
        <v/>
      </c>
      <c r="E509" s="221"/>
      <c r="F509" s="118">
        <f t="shared" si="270"/>
        <v>0</v>
      </c>
      <c r="G509" s="118">
        <f t="shared" si="271"/>
        <v>0</v>
      </c>
    </row>
    <row r="510" spans="1:7" ht="20.100000000000001" customHeight="1">
      <c r="A510" s="116" t="str">
        <f t="shared" si="267"/>
        <v/>
      </c>
      <c r="B510" s="181">
        <f t="shared" si="268"/>
        <v>0</v>
      </c>
      <c r="C510" s="228"/>
      <c r="D510" s="79" t="str">
        <f t="shared" si="269"/>
        <v/>
      </c>
      <c r="E510" s="221"/>
      <c r="F510" s="118">
        <f t="shared" si="270"/>
        <v>0</v>
      </c>
      <c r="G510" s="118">
        <f t="shared" si="271"/>
        <v>0</v>
      </c>
    </row>
    <row r="511" spans="1:7" ht="20.100000000000001" customHeight="1">
      <c r="A511" s="116" t="str">
        <f t="shared" si="267"/>
        <v/>
      </c>
      <c r="B511" s="181">
        <f t="shared" si="268"/>
        <v>0</v>
      </c>
      <c r="C511" s="228"/>
      <c r="D511" s="79" t="str">
        <f t="shared" si="269"/>
        <v/>
      </c>
      <c r="E511" s="221"/>
      <c r="F511" s="118">
        <f t="shared" si="270"/>
        <v>0</v>
      </c>
      <c r="G511" s="118">
        <f t="shared" si="271"/>
        <v>0</v>
      </c>
    </row>
    <row r="512" spans="1:7" ht="20.100000000000001" customHeight="1">
      <c r="A512" s="116" t="str">
        <f t="shared" si="267"/>
        <v/>
      </c>
      <c r="B512" s="181">
        <f t="shared" si="268"/>
        <v>0</v>
      </c>
      <c r="C512" s="228"/>
      <c r="D512" s="79" t="str">
        <f t="shared" si="269"/>
        <v/>
      </c>
      <c r="E512" s="221"/>
      <c r="F512" s="118">
        <f t="shared" si="270"/>
        <v>0</v>
      </c>
      <c r="G512" s="118">
        <f t="shared" si="271"/>
        <v>0</v>
      </c>
    </row>
    <row r="513" spans="1:7" ht="20.100000000000001" customHeight="1">
      <c r="A513" s="116" t="str">
        <f t="shared" si="267"/>
        <v/>
      </c>
      <c r="B513" s="181">
        <f t="shared" si="268"/>
        <v>0</v>
      </c>
      <c r="C513" s="228"/>
      <c r="D513" s="79" t="str">
        <f t="shared" si="269"/>
        <v/>
      </c>
      <c r="E513" s="221"/>
      <c r="F513" s="118">
        <f t="shared" si="270"/>
        <v>0</v>
      </c>
      <c r="G513" s="118">
        <f t="shared" si="271"/>
        <v>0</v>
      </c>
    </row>
    <row r="514" spans="1:7" ht="20.100000000000001" customHeight="1">
      <c r="A514" s="116" t="str">
        <f t="shared" si="267"/>
        <v/>
      </c>
      <c r="B514" s="181">
        <f t="shared" si="268"/>
        <v>0</v>
      </c>
      <c r="C514" s="228"/>
      <c r="D514" s="79" t="str">
        <f t="shared" si="269"/>
        <v/>
      </c>
      <c r="E514" s="221"/>
      <c r="F514" s="118">
        <f t="shared" si="270"/>
        <v>0</v>
      </c>
      <c r="G514" s="118">
        <f t="shared" si="271"/>
        <v>0</v>
      </c>
    </row>
    <row r="515" spans="1:7" ht="20.100000000000001" customHeight="1">
      <c r="A515" s="116" t="str">
        <f t="shared" si="267"/>
        <v/>
      </c>
      <c r="B515" s="181">
        <f t="shared" si="268"/>
        <v>0</v>
      </c>
      <c r="C515" s="228"/>
      <c r="D515" s="79" t="str">
        <f t="shared" si="269"/>
        <v/>
      </c>
      <c r="E515" s="221"/>
      <c r="F515" s="118">
        <f t="shared" si="270"/>
        <v>0</v>
      </c>
      <c r="G515" s="118">
        <f t="shared" si="271"/>
        <v>0</v>
      </c>
    </row>
    <row r="516" spans="1:7" ht="20.100000000000001" customHeight="1">
      <c r="A516" s="184"/>
      <c r="B516" s="185"/>
      <c r="C516" s="243"/>
      <c r="D516" s="161"/>
      <c r="E516" s="212"/>
      <c r="F516" s="488" t="s">
        <v>35</v>
      </c>
      <c r="G516" s="201">
        <f>SUBTOTAL(9,G492:G515)</f>
        <v>0</v>
      </c>
    </row>
    <row r="517" spans="1:7" ht="20.100000000000001" customHeight="1">
      <c r="A517" s="184"/>
      <c r="B517" s="185"/>
      <c r="C517" s="244" t="s">
        <v>731</v>
      </c>
      <c r="D517" s="161"/>
      <c r="E517" s="212"/>
      <c r="F517" s="163"/>
      <c r="G517" s="186"/>
    </row>
    <row r="518" spans="1:7" ht="20.100000000000001" customHeight="1">
      <c r="A518" s="116" t="str">
        <f t="shared" ref="A518:A520" si="272">IFERROR(VLOOKUP(C518,Tabla_Compatibilidad,4,FALSE),"")</f>
        <v/>
      </c>
      <c r="B518" s="181">
        <f t="shared" ref="B518:B520" si="273">IF(A518=0,0,VLOOKUP(A518,Tabla_Indices,5,FALSE))</f>
        <v>0</v>
      </c>
      <c r="C518" s="227"/>
      <c r="D518" s="79" t="str">
        <f t="shared" ref="D518:D520" si="274">IFERROR(VLOOKUP(C518,Tabla_Compatibilidad,2,FALSE),"")</f>
        <v/>
      </c>
      <c r="E518" s="221"/>
      <c r="F518" s="118">
        <f t="shared" ref="F518:F520" si="275">IFERROR(VLOOKUP(C518,Tabla_Compatibilidad,3,FALSE),0)</f>
        <v>0</v>
      </c>
      <c r="G518" s="118">
        <f t="shared" ref="G518:G520" si="276">ROUND(E518*F518,2)</f>
        <v>0</v>
      </c>
    </row>
    <row r="519" spans="1:7" ht="20.100000000000001" customHeight="1">
      <c r="A519" s="116" t="str">
        <f t="shared" si="272"/>
        <v/>
      </c>
      <c r="B519" s="181">
        <f t="shared" si="273"/>
        <v>0</v>
      </c>
      <c r="C519" s="227"/>
      <c r="D519" s="79" t="str">
        <f t="shared" si="274"/>
        <v/>
      </c>
      <c r="E519" s="221"/>
      <c r="F519" s="118">
        <f t="shared" si="275"/>
        <v>0</v>
      </c>
      <c r="G519" s="118">
        <f t="shared" si="276"/>
        <v>0</v>
      </c>
    </row>
    <row r="520" spans="1:7" ht="20.100000000000001" customHeight="1">
      <c r="A520" s="116" t="str">
        <f t="shared" si="272"/>
        <v/>
      </c>
      <c r="B520" s="181">
        <f t="shared" si="273"/>
        <v>0</v>
      </c>
      <c r="C520" s="227"/>
      <c r="D520" s="79" t="str">
        <f t="shared" si="274"/>
        <v/>
      </c>
      <c r="E520" s="221"/>
      <c r="F520" s="118">
        <f t="shared" si="275"/>
        <v>0</v>
      </c>
      <c r="G520" s="118">
        <f t="shared" si="276"/>
        <v>0</v>
      </c>
    </row>
    <row r="521" spans="1:7" ht="20.100000000000001" customHeight="1">
      <c r="A521" s="116" t="str">
        <f t="shared" ref="A521:A525" si="277">IFERROR(VLOOKUP(C521,Tabla_Compatibilidad,4,FALSE),"")</f>
        <v/>
      </c>
      <c r="B521" s="181">
        <f t="shared" ref="B521:B525" si="278">IF(A521=0,0,VLOOKUP(A521,Tabla_Indices,5,FALSE))</f>
        <v>0</v>
      </c>
      <c r="C521" s="227"/>
      <c r="D521" s="79" t="str">
        <f t="shared" ref="D521:D525" si="279">IFERROR(VLOOKUP(C521,Tabla_Compatibilidad,2,FALSE),"")</f>
        <v/>
      </c>
      <c r="E521" s="221"/>
      <c r="F521" s="118">
        <f t="shared" ref="F521:F525" si="280">IFERROR(VLOOKUP(C521,Tabla_Compatibilidad,3,FALSE),0)</f>
        <v>0</v>
      </c>
      <c r="G521" s="118">
        <f t="shared" ref="G521:G525" si="281">ROUND(E521*F521,2)</f>
        <v>0</v>
      </c>
    </row>
    <row r="522" spans="1:7" ht="20.100000000000001" customHeight="1">
      <c r="A522" s="116" t="str">
        <f t="shared" si="277"/>
        <v/>
      </c>
      <c r="B522" s="181">
        <f t="shared" si="278"/>
        <v>0</v>
      </c>
      <c r="C522" s="228"/>
      <c r="D522" s="79" t="str">
        <f t="shared" si="279"/>
        <v/>
      </c>
      <c r="E522" s="221"/>
      <c r="F522" s="118">
        <f t="shared" si="280"/>
        <v>0</v>
      </c>
      <c r="G522" s="118">
        <f t="shared" si="281"/>
        <v>0</v>
      </c>
    </row>
    <row r="523" spans="1:7" ht="20.100000000000001" customHeight="1">
      <c r="A523" s="116" t="str">
        <f t="shared" si="277"/>
        <v/>
      </c>
      <c r="B523" s="181">
        <f t="shared" si="278"/>
        <v>0</v>
      </c>
      <c r="C523" s="228"/>
      <c r="D523" s="79" t="str">
        <f t="shared" si="279"/>
        <v/>
      </c>
      <c r="E523" s="221"/>
      <c r="F523" s="118">
        <f t="shared" si="280"/>
        <v>0</v>
      </c>
      <c r="G523" s="118">
        <f t="shared" si="281"/>
        <v>0</v>
      </c>
    </row>
    <row r="524" spans="1:7" ht="20.100000000000001" customHeight="1">
      <c r="A524" s="116" t="str">
        <f t="shared" si="277"/>
        <v/>
      </c>
      <c r="B524" s="181">
        <f t="shared" si="278"/>
        <v>0</v>
      </c>
      <c r="C524" s="228"/>
      <c r="D524" s="79" t="str">
        <f t="shared" si="279"/>
        <v/>
      </c>
      <c r="E524" s="221"/>
      <c r="F524" s="118">
        <f t="shared" si="280"/>
        <v>0</v>
      </c>
      <c r="G524" s="118">
        <f t="shared" si="281"/>
        <v>0</v>
      </c>
    </row>
    <row r="525" spans="1:7" ht="20.100000000000001" customHeight="1">
      <c r="A525" s="116" t="str">
        <f t="shared" si="277"/>
        <v/>
      </c>
      <c r="B525" s="181">
        <f t="shared" si="278"/>
        <v>0</v>
      </c>
      <c r="C525" s="228"/>
      <c r="D525" s="79" t="str">
        <f t="shared" si="279"/>
        <v/>
      </c>
      <c r="E525" s="221"/>
      <c r="F525" s="118">
        <f t="shared" si="280"/>
        <v>0</v>
      </c>
      <c r="G525" s="118">
        <f t="shared" si="281"/>
        <v>0</v>
      </c>
    </row>
    <row r="526" spans="1:7" ht="20.100000000000001" customHeight="1">
      <c r="A526" s="184"/>
      <c r="B526" s="185"/>
      <c r="C526" s="243"/>
      <c r="D526" s="161"/>
      <c r="E526" s="212"/>
      <c r="F526" s="488" t="s">
        <v>36</v>
      </c>
      <c r="G526" s="201">
        <f>SUBTOTAL(9,G518:G525)</f>
        <v>0</v>
      </c>
    </row>
    <row r="527" spans="1:7" ht="20.100000000000001" customHeight="1">
      <c r="A527" s="184"/>
      <c r="B527" s="185"/>
      <c r="C527" s="244" t="s">
        <v>732</v>
      </c>
      <c r="D527" s="161"/>
      <c r="E527" s="212"/>
      <c r="F527" s="163"/>
      <c r="G527" s="186"/>
    </row>
    <row r="528" spans="1:7" ht="20.100000000000001" customHeight="1">
      <c r="A528" s="116" t="str">
        <f t="shared" ref="A528:A531" si="282">IFERROR(VLOOKUP(C528,Tabla_Compatibilidad,4,FALSE),"")</f>
        <v/>
      </c>
      <c r="B528" s="181">
        <f t="shared" ref="B528:B531" si="283">IF(A528=0,0,VLOOKUP(A528,Tabla_Indices,5,FALSE))</f>
        <v>0</v>
      </c>
      <c r="C528" s="229"/>
      <c r="D528" s="79" t="str">
        <f t="shared" ref="D528:D531" si="284">IFERROR(VLOOKUP(C528,Tabla_Compatibilidad,2,FALSE),"")</f>
        <v/>
      </c>
      <c r="E528" s="221"/>
      <c r="F528" s="118">
        <f t="shared" ref="F528:F531" si="285">IFERROR(VLOOKUP(C528,Tabla_Compatibilidad,3,FALSE),0)</f>
        <v>0</v>
      </c>
      <c r="G528" s="118">
        <f t="shared" ref="G528:G531" si="286">ROUND(E528*F528,2)</f>
        <v>0</v>
      </c>
    </row>
    <row r="529" spans="1:7" ht="20.100000000000001" customHeight="1">
      <c r="A529" s="116" t="str">
        <f t="shared" si="282"/>
        <v/>
      </c>
      <c r="B529" s="181">
        <f t="shared" si="283"/>
        <v>0</v>
      </c>
      <c r="C529" s="229"/>
      <c r="D529" s="79" t="str">
        <f t="shared" si="284"/>
        <v/>
      </c>
      <c r="E529" s="221"/>
      <c r="F529" s="118">
        <f t="shared" si="285"/>
        <v>0</v>
      </c>
      <c r="G529" s="118">
        <f t="shared" si="286"/>
        <v>0</v>
      </c>
    </row>
    <row r="530" spans="1:7" ht="20.100000000000001" customHeight="1">
      <c r="A530" s="116" t="str">
        <f t="shared" si="282"/>
        <v/>
      </c>
      <c r="B530" s="181">
        <f t="shared" si="283"/>
        <v>0</v>
      </c>
      <c r="C530" s="229"/>
      <c r="D530" s="79" t="str">
        <f t="shared" si="284"/>
        <v/>
      </c>
      <c r="E530" s="221"/>
      <c r="F530" s="118">
        <f t="shared" si="285"/>
        <v>0</v>
      </c>
      <c r="G530" s="118">
        <f t="shared" si="286"/>
        <v>0</v>
      </c>
    </row>
    <row r="531" spans="1:7" ht="20.100000000000001" customHeight="1">
      <c r="A531" s="116" t="str">
        <f t="shared" si="282"/>
        <v/>
      </c>
      <c r="B531" s="181">
        <f t="shared" si="283"/>
        <v>0</v>
      </c>
      <c r="C531" s="229"/>
      <c r="D531" s="79" t="str">
        <f t="shared" si="284"/>
        <v/>
      </c>
      <c r="E531" s="221"/>
      <c r="F531" s="118">
        <f t="shared" si="285"/>
        <v>0</v>
      </c>
      <c r="G531" s="118">
        <f t="shared" si="286"/>
        <v>0</v>
      </c>
    </row>
    <row r="532" spans="1:7" ht="20.100000000000001" customHeight="1">
      <c r="A532" s="116" t="str">
        <f t="shared" ref="A532:A537" si="287">IFERROR(VLOOKUP(C532,Tabla_Compatibilidad,4,FALSE),"")</f>
        <v/>
      </c>
      <c r="B532" s="181">
        <f t="shared" ref="B532:B537" si="288">IF(A532=0,0,VLOOKUP(A532,Tabla_Indices,5,FALSE))</f>
        <v>0</v>
      </c>
      <c r="C532" s="229"/>
      <c r="D532" s="79" t="str">
        <f t="shared" ref="D532:D537" si="289">IFERROR(VLOOKUP(C532,Tabla_Compatibilidad,2,FALSE),"")</f>
        <v/>
      </c>
      <c r="E532" s="221"/>
      <c r="F532" s="118">
        <f t="shared" ref="F532:F537" si="290">IFERROR(VLOOKUP(C532,Tabla_Compatibilidad,3,FALSE),0)</f>
        <v>0</v>
      </c>
      <c r="G532" s="118">
        <f t="shared" ref="G532:G537" si="291">ROUND(E532*F532,2)</f>
        <v>0</v>
      </c>
    </row>
    <row r="533" spans="1:7" ht="20.100000000000001" customHeight="1">
      <c r="A533" s="116" t="str">
        <f t="shared" si="287"/>
        <v/>
      </c>
      <c r="B533" s="181">
        <f t="shared" si="288"/>
        <v>0</v>
      </c>
      <c r="C533" s="229"/>
      <c r="D533" s="79" t="str">
        <f t="shared" si="289"/>
        <v/>
      </c>
      <c r="E533" s="221"/>
      <c r="F533" s="118">
        <f t="shared" si="290"/>
        <v>0</v>
      </c>
      <c r="G533" s="118">
        <f t="shared" si="291"/>
        <v>0</v>
      </c>
    </row>
    <row r="534" spans="1:7" ht="20.100000000000001" customHeight="1">
      <c r="A534" s="116" t="str">
        <f t="shared" si="287"/>
        <v/>
      </c>
      <c r="B534" s="181">
        <f t="shared" si="288"/>
        <v>0</v>
      </c>
      <c r="C534" s="229"/>
      <c r="D534" s="79" t="str">
        <f t="shared" si="289"/>
        <v/>
      </c>
      <c r="E534" s="221"/>
      <c r="F534" s="118">
        <f t="shared" si="290"/>
        <v>0</v>
      </c>
      <c r="G534" s="118">
        <f t="shared" si="291"/>
        <v>0</v>
      </c>
    </row>
    <row r="535" spans="1:7" ht="20.100000000000001" customHeight="1">
      <c r="A535" s="116" t="str">
        <f t="shared" si="287"/>
        <v/>
      </c>
      <c r="B535" s="181">
        <f t="shared" si="288"/>
        <v>0</v>
      </c>
      <c r="C535" s="228"/>
      <c r="D535" s="79" t="str">
        <f t="shared" si="289"/>
        <v/>
      </c>
      <c r="E535" s="221"/>
      <c r="F535" s="118">
        <f t="shared" si="290"/>
        <v>0</v>
      </c>
      <c r="G535" s="118">
        <f t="shared" si="291"/>
        <v>0</v>
      </c>
    </row>
    <row r="536" spans="1:7" ht="20.100000000000001" customHeight="1">
      <c r="A536" s="116" t="str">
        <f t="shared" si="287"/>
        <v/>
      </c>
      <c r="B536" s="181">
        <f t="shared" si="288"/>
        <v>0</v>
      </c>
      <c r="C536" s="228"/>
      <c r="D536" s="79" t="str">
        <f t="shared" si="289"/>
        <v/>
      </c>
      <c r="E536" s="221"/>
      <c r="F536" s="118">
        <f t="shared" si="290"/>
        <v>0</v>
      </c>
      <c r="G536" s="118">
        <f t="shared" si="291"/>
        <v>0</v>
      </c>
    </row>
    <row r="537" spans="1:7" ht="20.100000000000001" customHeight="1">
      <c r="A537" s="116" t="str">
        <f t="shared" si="287"/>
        <v/>
      </c>
      <c r="B537" s="181">
        <f t="shared" si="288"/>
        <v>0</v>
      </c>
      <c r="C537" s="228"/>
      <c r="D537" s="79" t="str">
        <f t="shared" si="289"/>
        <v/>
      </c>
      <c r="E537" s="221"/>
      <c r="F537" s="118">
        <f t="shared" si="290"/>
        <v>0</v>
      </c>
      <c r="G537" s="118">
        <f t="shared" si="291"/>
        <v>0</v>
      </c>
    </row>
    <row r="538" spans="1:7" ht="20.100000000000001" customHeight="1">
      <c r="A538" s="187"/>
      <c r="B538" s="188"/>
      <c r="C538" s="243"/>
      <c r="D538" s="161"/>
      <c r="E538" s="212"/>
      <c r="F538" s="488" t="s">
        <v>37</v>
      </c>
      <c r="G538" s="201">
        <f>SUBTOTAL(9,G528:G537)</f>
        <v>0</v>
      </c>
    </row>
    <row r="539" spans="1:7" ht="20.100000000000001" customHeight="1" thickBot="1">
      <c r="A539" s="189"/>
      <c r="B539" s="190"/>
      <c r="C539" s="245"/>
      <c r="D539" s="191"/>
      <c r="E539" s="213"/>
      <c r="F539" s="192"/>
      <c r="G539" s="193"/>
    </row>
    <row r="540" spans="1:7" ht="20.100000000000001" customHeight="1" thickBot="1">
      <c r="A540" s="194">
        <f>B488</f>
        <v>9</v>
      </c>
      <c r="B540" s="195" t="str">
        <f>C488</f>
        <v>Carpeta Bajo Cerámico e=4cm</v>
      </c>
      <c r="C540" s="246"/>
      <c r="D540" s="196" t="s">
        <v>38</v>
      </c>
      <c r="E540" s="214"/>
      <c r="F540" s="197" t="s">
        <v>39</v>
      </c>
      <c r="G540" s="202">
        <f>SUBTOTAL(9,G492:G539)</f>
        <v>0</v>
      </c>
    </row>
    <row r="541" spans="1:7" ht="20.100000000000001" customHeight="1" thickTop="1" thickBot="1">
      <c r="C541" s="247"/>
      <c r="D541" s="198"/>
      <c r="E541" s="215"/>
      <c r="G541" s="200"/>
    </row>
    <row r="542" spans="1:7" ht="20.100000000000001" customHeight="1" thickTop="1">
      <c r="A542" s="145" t="s">
        <v>41</v>
      </c>
      <c r="B542" s="146"/>
      <c r="C542" s="248"/>
      <c r="D542" s="146"/>
      <c r="E542" s="216"/>
      <c r="F542" s="148"/>
      <c r="G542" s="149"/>
    </row>
    <row r="543" spans="1:7" ht="20.100000000000001" customHeight="1">
      <c r="A543" s="150" t="s">
        <v>728</v>
      </c>
      <c r="B543" s="144" t="str">
        <f>Comitente</f>
        <v>INSTITUTO PROVINCIAL DE LA VIVIENDA</v>
      </c>
      <c r="C543" s="249"/>
      <c r="D543" s="152"/>
      <c r="E543" s="217"/>
      <c r="F543" s="154"/>
      <c r="G543" s="155"/>
    </row>
    <row r="544" spans="1:7" ht="20.100000000000001" customHeight="1">
      <c r="A544" s="150" t="s">
        <v>729</v>
      </c>
      <c r="B544" s="144">
        <f>Contratista</f>
        <v>0</v>
      </c>
      <c r="C544" s="250"/>
      <c r="D544" s="156"/>
      <c r="E544" s="217"/>
      <c r="F544" s="157"/>
      <c r="G544" s="158"/>
    </row>
    <row r="545" spans="1:7" ht="20.100000000000001" customHeight="1">
      <c r="A545" s="150" t="s">
        <v>28</v>
      </c>
      <c r="B545" s="144" t="str">
        <f>Obra</f>
        <v>BARRIO NUESTRA SEÑORA DEL ROSARIO - 22 VIVIENDAS</v>
      </c>
      <c r="C545" s="250"/>
      <c r="D545" s="156"/>
      <c r="E545" s="217"/>
      <c r="F545" s="157" t="s">
        <v>42</v>
      </c>
      <c r="G545" s="542">
        <f>+$G$4</f>
        <v>0</v>
      </c>
    </row>
    <row r="546" spans="1:7" ht="20.100000000000001" customHeight="1">
      <c r="A546" s="159" t="s">
        <v>727</v>
      </c>
      <c r="B546" s="144" t="str">
        <f>Ubicación</f>
        <v>9 DE JULIO</v>
      </c>
      <c r="C546" s="251"/>
      <c r="D546" s="161"/>
      <c r="E546" s="212"/>
      <c r="F546" s="163"/>
      <c r="G546" s="164"/>
    </row>
    <row r="547" spans="1:7" ht="20.100000000000001" customHeight="1">
      <c r="A547" s="159" t="s">
        <v>43</v>
      </c>
      <c r="B547" s="165" t="s">
        <v>1159</v>
      </c>
      <c r="C547" s="243" t="s">
        <v>1182</v>
      </c>
      <c r="D547" s="167"/>
      <c r="E547" s="218"/>
      <c r="F547" s="163"/>
      <c r="G547" s="164"/>
    </row>
    <row r="548" spans="1:7" ht="20.100000000000001" customHeight="1">
      <c r="A548" s="159" t="s">
        <v>29</v>
      </c>
      <c r="B548" s="169">
        <v>10</v>
      </c>
      <c r="C548" s="166" t="str">
        <f>+VLOOKUP(B548,'P1'!$B$13:$E$92,2,FALSE)</f>
        <v>Aislaciones - Capa aisladora horizontal y vertical</v>
      </c>
      <c r="D548" s="161"/>
      <c r="E548" s="212"/>
      <c r="F548" s="157" t="s">
        <v>30</v>
      </c>
      <c r="G548" s="161" t="str">
        <f>+VLOOKUP(B548,'P1'!$B$13:$E$92,3,FALSE)</f>
        <v>m2</v>
      </c>
    </row>
    <row r="549" spans="1:7" ht="20.100000000000001" customHeight="1">
      <c r="A549" s="170" t="s">
        <v>590</v>
      </c>
      <c r="B549" s="170"/>
      <c r="C549" s="604" t="s">
        <v>0</v>
      </c>
      <c r="D549" s="606" t="s">
        <v>31</v>
      </c>
      <c r="E549" s="600" t="s">
        <v>32</v>
      </c>
      <c r="F549" s="608" t="s">
        <v>33</v>
      </c>
      <c r="G549" s="610" t="s">
        <v>34</v>
      </c>
    </row>
    <row r="550" spans="1:7" s="110" customFormat="1" ht="20.100000000000001" customHeight="1">
      <c r="A550" s="172" t="s">
        <v>591</v>
      </c>
      <c r="B550" s="173" t="s">
        <v>592</v>
      </c>
      <c r="C550" s="605"/>
      <c r="D550" s="607"/>
      <c r="E550" s="601"/>
      <c r="F550" s="609"/>
      <c r="G550" s="611"/>
    </row>
    <row r="551" spans="1:7" ht="20.100000000000001" customHeight="1">
      <c r="A551" s="174"/>
      <c r="B551" s="175"/>
      <c r="C551" s="252" t="s">
        <v>730</v>
      </c>
      <c r="D551" s="177"/>
      <c r="E551" s="219"/>
      <c r="F551" s="179"/>
      <c r="G551" s="180"/>
    </row>
    <row r="552" spans="1:7" ht="20.100000000000001" customHeight="1">
      <c r="A552" s="116" t="str">
        <f t="shared" ref="A552:A557" si="292">IFERROR(VLOOKUP(C552,Tabla_Compatibilidad,4,FALSE),"")</f>
        <v/>
      </c>
      <c r="B552" s="181">
        <f t="shared" ref="B552:B557" si="293">IF(A552=0,0,VLOOKUP(A552,Tabla_Indices,5,FALSE))</f>
        <v>0</v>
      </c>
      <c r="C552" s="228"/>
      <c r="D552" s="79" t="str">
        <f t="shared" ref="D552:D557" si="294">IFERROR(VLOOKUP(C552,Tabla_Compatibilidad,2,FALSE),"")</f>
        <v/>
      </c>
      <c r="E552" s="221"/>
      <c r="F552" s="118">
        <f t="shared" ref="F552:F557" si="295">IFERROR(VLOOKUP(C552,Tabla_Compatibilidad,3,FALSE),0)</f>
        <v>0</v>
      </c>
      <c r="G552" s="118">
        <f t="shared" ref="G552:G557" si="296">ROUND(E552*F552,2)</f>
        <v>0</v>
      </c>
    </row>
    <row r="553" spans="1:7" ht="20.100000000000001" customHeight="1">
      <c r="A553" s="116" t="str">
        <f t="shared" si="292"/>
        <v/>
      </c>
      <c r="B553" s="181">
        <f t="shared" si="293"/>
        <v>0</v>
      </c>
      <c r="C553" s="228"/>
      <c r="D553" s="79" t="str">
        <f t="shared" si="294"/>
        <v/>
      </c>
      <c r="E553" s="221"/>
      <c r="F553" s="118">
        <f t="shared" si="295"/>
        <v>0</v>
      </c>
      <c r="G553" s="118">
        <f t="shared" si="296"/>
        <v>0</v>
      </c>
    </row>
    <row r="554" spans="1:7" ht="20.100000000000001" customHeight="1">
      <c r="A554" s="116" t="str">
        <f t="shared" si="292"/>
        <v/>
      </c>
      <c r="B554" s="181">
        <f t="shared" si="293"/>
        <v>0</v>
      </c>
      <c r="C554" s="228"/>
      <c r="D554" s="79" t="str">
        <f t="shared" si="294"/>
        <v/>
      </c>
      <c r="E554" s="221"/>
      <c r="F554" s="118">
        <f t="shared" si="295"/>
        <v>0</v>
      </c>
      <c r="G554" s="118">
        <f t="shared" si="296"/>
        <v>0</v>
      </c>
    </row>
    <row r="555" spans="1:7" ht="20.100000000000001" customHeight="1">
      <c r="A555" s="116" t="str">
        <f t="shared" si="292"/>
        <v/>
      </c>
      <c r="B555" s="181">
        <f t="shared" si="293"/>
        <v>0</v>
      </c>
      <c r="C555" s="228"/>
      <c r="D555" s="79" t="str">
        <f t="shared" si="294"/>
        <v/>
      </c>
      <c r="E555" s="221"/>
      <c r="F555" s="118">
        <f t="shared" si="295"/>
        <v>0</v>
      </c>
      <c r="G555" s="118">
        <f t="shared" si="296"/>
        <v>0</v>
      </c>
    </row>
    <row r="556" spans="1:7" ht="20.100000000000001" customHeight="1">
      <c r="A556" s="116" t="str">
        <f t="shared" si="292"/>
        <v/>
      </c>
      <c r="B556" s="181">
        <f t="shared" si="293"/>
        <v>0</v>
      </c>
      <c r="C556" s="228"/>
      <c r="D556" s="79" t="str">
        <f t="shared" si="294"/>
        <v/>
      </c>
      <c r="E556" s="221"/>
      <c r="F556" s="118">
        <f t="shared" si="295"/>
        <v>0</v>
      </c>
      <c r="G556" s="118">
        <f t="shared" si="296"/>
        <v>0</v>
      </c>
    </row>
    <row r="557" spans="1:7" ht="20.100000000000001" customHeight="1">
      <c r="A557" s="116" t="str">
        <f t="shared" si="292"/>
        <v/>
      </c>
      <c r="B557" s="181">
        <f t="shared" si="293"/>
        <v>0</v>
      </c>
      <c r="C557" s="228"/>
      <c r="D557" s="79" t="str">
        <f t="shared" si="294"/>
        <v/>
      </c>
      <c r="E557" s="221"/>
      <c r="F557" s="118">
        <f t="shared" si="295"/>
        <v>0</v>
      </c>
      <c r="G557" s="118">
        <f t="shared" si="296"/>
        <v>0</v>
      </c>
    </row>
    <row r="558" spans="1:7" ht="20.100000000000001" customHeight="1">
      <c r="A558" s="116" t="str">
        <f t="shared" ref="A558:A575" si="297">IFERROR(VLOOKUP(C558,Tabla_Compatibilidad,4,FALSE),"")</f>
        <v/>
      </c>
      <c r="B558" s="181">
        <f t="shared" ref="B558:B575" si="298">IF(A558=0,0,VLOOKUP(A558,Tabla_Indices,5,FALSE))</f>
        <v>0</v>
      </c>
      <c r="C558" s="228"/>
      <c r="D558" s="79" t="str">
        <f t="shared" ref="D558:D575" si="299">IFERROR(VLOOKUP(C558,Tabla_Compatibilidad,2,FALSE),"")</f>
        <v/>
      </c>
      <c r="E558" s="221"/>
      <c r="F558" s="118">
        <f t="shared" ref="F558:F575" si="300">IFERROR(VLOOKUP(C558,Tabla_Compatibilidad,3,FALSE),0)</f>
        <v>0</v>
      </c>
      <c r="G558" s="118">
        <f t="shared" ref="G558:G575" si="301">ROUND(E558*F558,2)</f>
        <v>0</v>
      </c>
    </row>
    <row r="559" spans="1:7" ht="20.100000000000001" customHeight="1">
      <c r="A559" s="116" t="str">
        <f t="shared" si="297"/>
        <v/>
      </c>
      <c r="B559" s="181">
        <f t="shared" si="298"/>
        <v>0</v>
      </c>
      <c r="C559" s="228"/>
      <c r="D559" s="79" t="str">
        <f t="shared" si="299"/>
        <v/>
      </c>
      <c r="E559" s="221"/>
      <c r="F559" s="118">
        <f t="shared" si="300"/>
        <v>0</v>
      </c>
      <c r="G559" s="118">
        <f t="shared" si="301"/>
        <v>0</v>
      </c>
    </row>
    <row r="560" spans="1:7" ht="20.100000000000001" customHeight="1">
      <c r="A560" s="116" t="str">
        <f t="shared" si="297"/>
        <v/>
      </c>
      <c r="B560" s="181">
        <f t="shared" si="298"/>
        <v>0</v>
      </c>
      <c r="C560" s="228"/>
      <c r="D560" s="79" t="str">
        <f t="shared" si="299"/>
        <v/>
      </c>
      <c r="E560" s="221"/>
      <c r="F560" s="118">
        <f t="shared" si="300"/>
        <v>0</v>
      </c>
      <c r="G560" s="118">
        <f t="shared" si="301"/>
        <v>0</v>
      </c>
    </row>
    <row r="561" spans="1:7" ht="20.100000000000001" customHeight="1">
      <c r="A561" s="116" t="str">
        <f t="shared" si="297"/>
        <v/>
      </c>
      <c r="B561" s="181">
        <f t="shared" si="298"/>
        <v>0</v>
      </c>
      <c r="C561" s="228"/>
      <c r="D561" s="79" t="str">
        <f t="shared" si="299"/>
        <v/>
      </c>
      <c r="E561" s="221"/>
      <c r="F561" s="118">
        <f t="shared" si="300"/>
        <v>0</v>
      </c>
      <c r="G561" s="118">
        <f t="shared" si="301"/>
        <v>0</v>
      </c>
    </row>
    <row r="562" spans="1:7" ht="20.100000000000001" customHeight="1">
      <c r="A562" s="116" t="str">
        <f t="shared" si="297"/>
        <v/>
      </c>
      <c r="B562" s="181">
        <f t="shared" si="298"/>
        <v>0</v>
      </c>
      <c r="C562" s="228"/>
      <c r="D562" s="79" t="str">
        <f t="shared" si="299"/>
        <v/>
      </c>
      <c r="E562" s="221"/>
      <c r="F562" s="118">
        <f t="shared" si="300"/>
        <v>0</v>
      </c>
      <c r="G562" s="118">
        <f t="shared" si="301"/>
        <v>0</v>
      </c>
    </row>
    <row r="563" spans="1:7" ht="20.100000000000001" customHeight="1">
      <c r="A563" s="116" t="str">
        <f t="shared" si="297"/>
        <v/>
      </c>
      <c r="B563" s="181">
        <f t="shared" si="298"/>
        <v>0</v>
      </c>
      <c r="C563" s="228"/>
      <c r="D563" s="79" t="str">
        <f t="shared" si="299"/>
        <v/>
      </c>
      <c r="E563" s="221"/>
      <c r="F563" s="118">
        <f t="shared" si="300"/>
        <v>0</v>
      </c>
      <c r="G563" s="118">
        <f t="shared" si="301"/>
        <v>0</v>
      </c>
    </row>
    <row r="564" spans="1:7" ht="20.100000000000001" customHeight="1">
      <c r="A564" s="116" t="str">
        <f t="shared" si="297"/>
        <v/>
      </c>
      <c r="B564" s="181">
        <f t="shared" si="298"/>
        <v>0</v>
      </c>
      <c r="C564" s="228"/>
      <c r="D564" s="79" t="str">
        <f t="shared" si="299"/>
        <v/>
      </c>
      <c r="E564" s="221"/>
      <c r="F564" s="118">
        <f t="shared" si="300"/>
        <v>0</v>
      </c>
      <c r="G564" s="118">
        <f t="shared" si="301"/>
        <v>0</v>
      </c>
    </row>
    <row r="565" spans="1:7" ht="20.100000000000001" customHeight="1">
      <c r="A565" s="116" t="str">
        <f t="shared" si="297"/>
        <v/>
      </c>
      <c r="B565" s="181">
        <f t="shared" si="298"/>
        <v>0</v>
      </c>
      <c r="C565" s="228"/>
      <c r="D565" s="79" t="str">
        <f t="shared" si="299"/>
        <v/>
      </c>
      <c r="E565" s="221"/>
      <c r="F565" s="118">
        <f t="shared" si="300"/>
        <v>0</v>
      </c>
      <c r="G565" s="118">
        <f t="shared" si="301"/>
        <v>0</v>
      </c>
    </row>
    <row r="566" spans="1:7" ht="20.100000000000001" customHeight="1">
      <c r="A566" s="116" t="str">
        <f t="shared" si="297"/>
        <v/>
      </c>
      <c r="B566" s="181">
        <f t="shared" si="298"/>
        <v>0</v>
      </c>
      <c r="C566" s="227"/>
      <c r="D566" s="79" t="str">
        <f t="shared" si="299"/>
        <v/>
      </c>
      <c r="E566" s="220"/>
      <c r="F566" s="118">
        <f t="shared" si="300"/>
        <v>0</v>
      </c>
      <c r="G566" s="118">
        <f t="shared" si="301"/>
        <v>0</v>
      </c>
    </row>
    <row r="567" spans="1:7" ht="20.100000000000001" customHeight="1">
      <c r="A567" s="116" t="str">
        <f t="shared" si="297"/>
        <v/>
      </c>
      <c r="B567" s="181">
        <f t="shared" si="298"/>
        <v>0</v>
      </c>
      <c r="C567" s="228"/>
      <c r="D567" s="79" t="str">
        <f t="shared" si="299"/>
        <v/>
      </c>
      <c r="E567" s="221"/>
      <c r="F567" s="118">
        <f t="shared" si="300"/>
        <v>0</v>
      </c>
      <c r="G567" s="118">
        <f t="shared" si="301"/>
        <v>0</v>
      </c>
    </row>
    <row r="568" spans="1:7" ht="20.100000000000001" customHeight="1">
      <c r="A568" s="116" t="str">
        <f t="shared" si="297"/>
        <v/>
      </c>
      <c r="B568" s="181">
        <f t="shared" si="298"/>
        <v>0</v>
      </c>
      <c r="C568" s="228"/>
      <c r="D568" s="79" t="str">
        <f t="shared" si="299"/>
        <v/>
      </c>
      <c r="E568" s="221"/>
      <c r="F568" s="118">
        <f t="shared" si="300"/>
        <v>0</v>
      </c>
      <c r="G568" s="118">
        <f t="shared" si="301"/>
        <v>0</v>
      </c>
    </row>
    <row r="569" spans="1:7" ht="20.100000000000001" customHeight="1">
      <c r="A569" s="116" t="str">
        <f t="shared" si="297"/>
        <v/>
      </c>
      <c r="B569" s="181">
        <f t="shared" si="298"/>
        <v>0</v>
      </c>
      <c r="C569" s="228"/>
      <c r="D569" s="79" t="str">
        <f t="shared" si="299"/>
        <v/>
      </c>
      <c r="E569" s="221"/>
      <c r="F569" s="118">
        <f t="shared" si="300"/>
        <v>0</v>
      </c>
      <c r="G569" s="118">
        <f t="shared" si="301"/>
        <v>0</v>
      </c>
    </row>
    <row r="570" spans="1:7" ht="20.100000000000001" customHeight="1">
      <c r="A570" s="116" t="str">
        <f t="shared" si="297"/>
        <v/>
      </c>
      <c r="B570" s="181">
        <f t="shared" si="298"/>
        <v>0</v>
      </c>
      <c r="C570" s="228"/>
      <c r="D570" s="79" t="str">
        <f t="shared" si="299"/>
        <v/>
      </c>
      <c r="E570" s="221"/>
      <c r="F570" s="118">
        <f t="shared" si="300"/>
        <v>0</v>
      </c>
      <c r="G570" s="118">
        <f t="shared" si="301"/>
        <v>0</v>
      </c>
    </row>
    <row r="571" spans="1:7" ht="20.100000000000001" customHeight="1">
      <c r="A571" s="116" t="str">
        <f t="shared" si="297"/>
        <v/>
      </c>
      <c r="B571" s="181">
        <f t="shared" si="298"/>
        <v>0</v>
      </c>
      <c r="C571" s="228"/>
      <c r="D571" s="79" t="str">
        <f t="shared" si="299"/>
        <v/>
      </c>
      <c r="E571" s="221"/>
      <c r="F571" s="118">
        <f t="shared" si="300"/>
        <v>0</v>
      </c>
      <c r="G571" s="118">
        <f t="shared" si="301"/>
        <v>0</v>
      </c>
    </row>
    <row r="572" spans="1:7" ht="20.100000000000001" customHeight="1">
      <c r="A572" s="116" t="str">
        <f t="shared" si="297"/>
        <v/>
      </c>
      <c r="B572" s="181">
        <f t="shared" si="298"/>
        <v>0</v>
      </c>
      <c r="C572" s="228"/>
      <c r="D572" s="79" t="str">
        <f t="shared" si="299"/>
        <v/>
      </c>
      <c r="E572" s="221"/>
      <c r="F572" s="118">
        <f t="shared" si="300"/>
        <v>0</v>
      </c>
      <c r="G572" s="118">
        <f t="shared" si="301"/>
        <v>0</v>
      </c>
    </row>
    <row r="573" spans="1:7" ht="20.100000000000001" customHeight="1">
      <c r="A573" s="116" t="str">
        <f t="shared" si="297"/>
        <v/>
      </c>
      <c r="B573" s="181">
        <f t="shared" si="298"/>
        <v>0</v>
      </c>
      <c r="C573" s="228"/>
      <c r="D573" s="79" t="str">
        <f t="shared" si="299"/>
        <v/>
      </c>
      <c r="E573" s="221"/>
      <c r="F573" s="118">
        <f t="shared" si="300"/>
        <v>0</v>
      </c>
      <c r="G573" s="118">
        <f t="shared" si="301"/>
        <v>0</v>
      </c>
    </row>
    <row r="574" spans="1:7" ht="20.100000000000001" customHeight="1">
      <c r="A574" s="116" t="str">
        <f t="shared" si="297"/>
        <v/>
      </c>
      <c r="B574" s="181">
        <f t="shared" si="298"/>
        <v>0</v>
      </c>
      <c r="C574" s="228"/>
      <c r="D574" s="79" t="str">
        <f t="shared" si="299"/>
        <v/>
      </c>
      <c r="E574" s="221"/>
      <c r="F574" s="118">
        <f t="shared" si="300"/>
        <v>0</v>
      </c>
      <c r="G574" s="118">
        <f t="shared" si="301"/>
        <v>0</v>
      </c>
    </row>
    <row r="575" spans="1:7" ht="20.100000000000001" customHeight="1">
      <c r="A575" s="116" t="str">
        <f t="shared" si="297"/>
        <v/>
      </c>
      <c r="B575" s="181">
        <f t="shared" si="298"/>
        <v>0</v>
      </c>
      <c r="C575" s="228"/>
      <c r="D575" s="79" t="str">
        <f t="shared" si="299"/>
        <v/>
      </c>
      <c r="E575" s="221"/>
      <c r="F575" s="118">
        <f t="shared" si="300"/>
        <v>0</v>
      </c>
      <c r="G575" s="118">
        <f t="shared" si="301"/>
        <v>0</v>
      </c>
    </row>
    <row r="576" spans="1:7" ht="20.100000000000001" customHeight="1">
      <c r="A576" s="184"/>
      <c r="B576" s="185"/>
      <c r="C576" s="243"/>
      <c r="D576" s="161"/>
      <c r="E576" s="212"/>
      <c r="F576" s="488" t="s">
        <v>35</v>
      </c>
      <c r="G576" s="201">
        <f>SUBTOTAL(9,G552:G575)</f>
        <v>0</v>
      </c>
    </row>
    <row r="577" spans="1:7" ht="20.100000000000001" customHeight="1">
      <c r="A577" s="184"/>
      <c r="B577" s="185"/>
      <c r="C577" s="244" t="s">
        <v>731</v>
      </c>
      <c r="D577" s="161"/>
      <c r="E577" s="212"/>
      <c r="F577" s="163"/>
      <c r="G577" s="186"/>
    </row>
    <row r="578" spans="1:7" ht="20.100000000000001" customHeight="1">
      <c r="A578" s="116" t="str">
        <f t="shared" ref="A578:A580" si="302">IFERROR(VLOOKUP(C578,Tabla_Compatibilidad,4,FALSE),"")</f>
        <v/>
      </c>
      <c r="B578" s="181">
        <f t="shared" ref="B578:B580" si="303">IF(A578=0,0,VLOOKUP(A578,Tabla_Indices,5,FALSE))</f>
        <v>0</v>
      </c>
      <c r="C578" s="227"/>
      <c r="D578" s="79" t="str">
        <f t="shared" ref="D578:D580" si="304">IFERROR(VLOOKUP(C578,Tabla_Compatibilidad,2,FALSE),"")</f>
        <v/>
      </c>
      <c r="E578" s="221"/>
      <c r="F578" s="118">
        <f t="shared" ref="F578:F580" si="305">IFERROR(VLOOKUP(C578,Tabla_Compatibilidad,3,FALSE),0)</f>
        <v>0</v>
      </c>
      <c r="G578" s="118">
        <f t="shared" ref="G578:G580" si="306">ROUND(E578*F578,2)</f>
        <v>0</v>
      </c>
    </row>
    <row r="579" spans="1:7" ht="20.100000000000001" customHeight="1">
      <c r="A579" s="116" t="str">
        <f t="shared" si="302"/>
        <v/>
      </c>
      <c r="B579" s="181">
        <f t="shared" si="303"/>
        <v>0</v>
      </c>
      <c r="C579" s="227"/>
      <c r="D579" s="79" t="str">
        <f t="shared" si="304"/>
        <v/>
      </c>
      <c r="E579" s="221"/>
      <c r="F579" s="118">
        <f t="shared" si="305"/>
        <v>0</v>
      </c>
      <c r="G579" s="118">
        <f t="shared" si="306"/>
        <v>0</v>
      </c>
    </row>
    <row r="580" spans="1:7" ht="20.100000000000001" customHeight="1">
      <c r="A580" s="116" t="str">
        <f t="shared" si="302"/>
        <v/>
      </c>
      <c r="B580" s="181">
        <f t="shared" si="303"/>
        <v>0</v>
      </c>
      <c r="C580" s="227"/>
      <c r="D580" s="79" t="str">
        <f t="shared" si="304"/>
        <v/>
      </c>
      <c r="E580" s="221"/>
      <c r="F580" s="118">
        <f t="shared" si="305"/>
        <v>0</v>
      </c>
      <c r="G580" s="118">
        <f t="shared" si="306"/>
        <v>0</v>
      </c>
    </row>
    <row r="581" spans="1:7" ht="20.100000000000001" customHeight="1">
      <c r="A581" s="116" t="str">
        <f t="shared" ref="A581:A585" si="307">IFERROR(VLOOKUP(C581,Tabla_Compatibilidad,4,FALSE),"")</f>
        <v/>
      </c>
      <c r="B581" s="181">
        <f t="shared" ref="B581:B585" si="308">IF(A581=0,0,VLOOKUP(A581,Tabla_Indices,5,FALSE))</f>
        <v>0</v>
      </c>
      <c r="C581" s="227"/>
      <c r="D581" s="79" t="str">
        <f t="shared" ref="D581:D585" si="309">IFERROR(VLOOKUP(C581,Tabla_Compatibilidad,2,FALSE),"")</f>
        <v/>
      </c>
      <c r="E581" s="221"/>
      <c r="F581" s="118">
        <f t="shared" ref="F581:F585" si="310">IFERROR(VLOOKUP(C581,Tabla_Compatibilidad,3,FALSE),0)</f>
        <v>0</v>
      </c>
      <c r="G581" s="118">
        <f t="shared" ref="G581:G585" si="311">ROUND(E581*F581,2)</f>
        <v>0</v>
      </c>
    </row>
    <row r="582" spans="1:7" ht="20.100000000000001" customHeight="1">
      <c r="A582" s="116" t="str">
        <f t="shared" si="307"/>
        <v/>
      </c>
      <c r="B582" s="181">
        <f t="shared" si="308"/>
        <v>0</v>
      </c>
      <c r="C582" s="228"/>
      <c r="D582" s="79" t="str">
        <f t="shared" si="309"/>
        <v/>
      </c>
      <c r="E582" s="221"/>
      <c r="F582" s="118">
        <f t="shared" si="310"/>
        <v>0</v>
      </c>
      <c r="G582" s="118">
        <f t="shared" si="311"/>
        <v>0</v>
      </c>
    </row>
    <row r="583" spans="1:7" ht="20.100000000000001" customHeight="1">
      <c r="A583" s="116" t="str">
        <f t="shared" si="307"/>
        <v/>
      </c>
      <c r="B583" s="181">
        <f t="shared" si="308"/>
        <v>0</v>
      </c>
      <c r="C583" s="228"/>
      <c r="D583" s="79" t="str">
        <f t="shared" si="309"/>
        <v/>
      </c>
      <c r="E583" s="221"/>
      <c r="F583" s="118">
        <f t="shared" si="310"/>
        <v>0</v>
      </c>
      <c r="G583" s="118">
        <f t="shared" si="311"/>
        <v>0</v>
      </c>
    </row>
    <row r="584" spans="1:7" ht="20.100000000000001" customHeight="1">
      <c r="A584" s="116" t="str">
        <f t="shared" si="307"/>
        <v/>
      </c>
      <c r="B584" s="181">
        <f t="shared" si="308"/>
        <v>0</v>
      </c>
      <c r="C584" s="228"/>
      <c r="D584" s="79" t="str">
        <f t="shared" si="309"/>
        <v/>
      </c>
      <c r="E584" s="221"/>
      <c r="F584" s="118">
        <f t="shared" si="310"/>
        <v>0</v>
      </c>
      <c r="G584" s="118">
        <f t="shared" si="311"/>
        <v>0</v>
      </c>
    </row>
    <row r="585" spans="1:7" ht="20.100000000000001" customHeight="1">
      <c r="A585" s="116" t="str">
        <f t="shared" si="307"/>
        <v/>
      </c>
      <c r="B585" s="181">
        <f t="shared" si="308"/>
        <v>0</v>
      </c>
      <c r="C585" s="228"/>
      <c r="D585" s="79" t="str">
        <f t="shared" si="309"/>
        <v/>
      </c>
      <c r="E585" s="221"/>
      <c r="F585" s="118">
        <f t="shared" si="310"/>
        <v>0</v>
      </c>
      <c r="G585" s="118">
        <f t="shared" si="311"/>
        <v>0</v>
      </c>
    </row>
    <row r="586" spans="1:7" ht="20.100000000000001" customHeight="1">
      <c r="A586" s="184"/>
      <c r="B586" s="185"/>
      <c r="C586" s="243"/>
      <c r="D586" s="161"/>
      <c r="E586" s="212"/>
      <c r="F586" s="488" t="s">
        <v>36</v>
      </c>
      <c r="G586" s="201">
        <f>SUBTOTAL(9,G578:G585)</f>
        <v>0</v>
      </c>
    </row>
    <row r="587" spans="1:7" ht="20.100000000000001" customHeight="1">
      <c r="A587" s="184"/>
      <c r="B587" s="185"/>
      <c r="C587" s="244" t="s">
        <v>732</v>
      </c>
      <c r="D587" s="161"/>
      <c r="E587" s="212"/>
      <c r="F587" s="163"/>
      <c r="G587" s="186"/>
    </row>
    <row r="588" spans="1:7" ht="20.100000000000001" customHeight="1">
      <c r="A588" s="116" t="str">
        <f t="shared" ref="A588:A592" si="312">IFERROR(VLOOKUP(C588,Tabla_Compatibilidad,4,FALSE),"")</f>
        <v/>
      </c>
      <c r="B588" s="181">
        <f t="shared" ref="B588:B592" si="313">IF(A588=0,0,VLOOKUP(A588,Tabla_Indices,5,FALSE))</f>
        <v>0</v>
      </c>
      <c r="C588" s="229"/>
      <c r="D588" s="79" t="str">
        <f t="shared" ref="D588:D592" si="314">IFERROR(VLOOKUP(C588,Tabla_Compatibilidad,2,FALSE),"")</f>
        <v/>
      </c>
      <c r="E588" s="221"/>
      <c r="F588" s="118">
        <f t="shared" ref="F588:F592" si="315">IFERROR(VLOOKUP(C588,Tabla_Compatibilidad,3,FALSE),0)</f>
        <v>0</v>
      </c>
      <c r="G588" s="118">
        <f t="shared" ref="G588:G592" si="316">ROUND(E588*F588,2)</f>
        <v>0</v>
      </c>
    </row>
    <row r="589" spans="1:7" ht="20.100000000000001" customHeight="1">
      <c r="A589" s="116" t="str">
        <f t="shared" si="312"/>
        <v/>
      </c>
      <c r="B589" s="181">
        <f t="shared" si="313"/>
        <v>0</v>
      </c>
      <c r="C589" s="229"/>
      <c r="D589" s="79" t="str">
        <f t="shared" si="314"/>
        <v/>
      </c>
      <c r="E589" s="221"/>
      <c r="F589" s="118">
        <f t="shared" si="315"/>
        <v>0</v>
      </c>
      <c r="G589" s="118">
        <f t="shared" si="316"/>
        <v>0</v>
      </c>
    </row>
    <row r="590" spans="1:7" ht="20.100000000000001" customHeight="1">
      <c r="A590" s="116" t="str">
        <f t="shared" si="312"/>
        <v/>
      </c>
      <c r="B590" s="181">
        <f t="shared" si="313"/>
        <v>0</v>
      </c>
      <c r="C590" s="229"/>
      <c r="D590" s="79" t="str">
        <f t="shared" si="314"/>
        <v/>
      </c>
      <c r="E590" s="221"/>
      <c r="F590" s="118">
        <f t="shared" si="315"/>
        <v>0</v>
      </c>
      <c r="G590" s="118">
        <f t="shared" si="316"/>
        <v>0</v>
      </c>
    </row>
    <row r="591" spans="1:7" ht="20.100000000000001" customHeight="1">
      <c r="A591" s="116" t="str">
        <f t="shared" si="312"/>
        <v/>
      </c>
      <c r="B591" s="181">
        <f t="shared" si="313"/>
        <v>0</v>
      </c>
      <c r="C591" s="229"/>
      <c r="D591" s="79" t="str">
        <f t="shared" si="314"/>
        <v/>
      </c>
      <c r="E591" s="221"/>
      <c r="F591" s="118">
        <f t="shared" si="315"/>
        <v>0</v>
      </c>
      <c r="G591" s="118">
        <f t="shared" si="316"/>
        <v>0</v>
      </c>
    </row>
    <row r="592" spans="1:7" ht="20.100000000000001" customHeight="1">
      <c r="A592" s="116" t="str">
        <f t="shared" si="312"/>
        <v/>
      </c>
      <c r="B592" s="181">
        <f t="shared" si="313"/>
        <v>0</v>
      </c>
      <c r="C592" s="229"/>
      <c r="D592" s="79" t="str">
        <f t="shared" si="314"/>
        <v/>
      </c>
      <c r="E592" s="221"/>
      <c r="F592" s="118">
        <f t="shared" si="315"/>
        <v>0</v>
      </c>
      <c r="G592" s="118">
        <f t="shared" si="316"/>
        <v>0</v>
      </c>
    </row>
    <row r="593" spans="1:7" ht="20.100000000000001" customHeight="1">
      <c r="A593" s="116" t="str">
        <f t="shared" ref="A593:A597" si="317">IFERROR(VLOOKUP(C593,Tabla_Compatibilidad,4,FALSE),"")</f>
        <v/>
      </c>
      <c r="B593" s="181">
        <f t="shared" ref="B593:B597" si="318">IF(A593=0,0,VLOOKUP(A593,Tabla_Indices,5,FALSE))</f>
        <v>0</v>
      </c>
      <c r="C593" s="229"/>
      <c r="D593" s="79" t="str">
        <f t="shared" ref="D593:D597" si="319">IFERROR(VLOOKUP(C593,Tabla_Compatibilidad,2,FALSE),"")</f>
        <v/>
      </c>
      <c r="E593" s="221"/>
      <c r="F593" s="118">
        <f t="shared" ref="F593:F597" si="320">IFERROR(VLOOKUP(C593,Tabla_Compatibilidad,3,FALSE),0)</f>
        <v>0</v>
      </c>
      <c r="G593" s="118">
        <f t="shared" ref="G593:G597" si="321">ROUND(E593*F593,2)</f>
        <v>0</v>
      </c>
    </row>
    <row r="594" spans="1:7" ht="20.100000000000001" customHeight="1">
      <c r="A594" s="116" t="str">
        <f t="shared" si="317"/>
        <v/>
      </c>
      <c r="B594" s="181">
        <f t="shared" si="318"/>
        <v>0</v>
      </c>
      <c r="C594" s="229"/>
      <c r="D594" s="79" t="str">
        <f t="shared" si="319"/>
        <v/>
      </c>
      <c r="E594" s="221"/>
      <c r="F594" s="118">
        <f t="shared" si="320"/>
        <v>0</v>
      </c>
      <c r="G594" s="118">
        <f t="shared" si="321"/>
        <v>0</v>
      </c>
    </row>
    <row r="595" spans="1:7" ht="20.100000000000001" customHeight="1">
      <c r="A595" s="116" t="str">
        <f t="shared" si="317"/>
        <v/>
      </c>
      <c r="B595" s="181">
        <f t="shared" si="318"/>
        <v>0</v>
      </c>
      <c r="C595" s="228"/>
      <c r="D595" s="79" t="str">
        <f t="shared" si="319"/>
        <v/>
      </c>
      <c r="E595" s="221"/>
      <c r="F595" s="118">
        <f t="shared" si="320"/>
        <v>0</v>
      </c>
      <c r="G595" s="118">
        <f t="shared" si="321"/>
        <v>0</v>
      </c>
    </row>
    <row r="596" spans="1:7" ht="20.100000000000001" customHeight="1">
      <c r="A596" s="116" t="str">
        <f t="shared" si="317"/>
        <v/>
      </c>
      <c r="B596" s="181">
        <f t="shared" si="318"/>
        <v>0</v>
      </c>
      <c r="C596" s="228"/>
      <c r="D596" s="79" t="str">
        <f t="shared" si="319"/>
        <v/>
      </c>
      <c r="E596" s="221"/>
      <c r="F596" s="118">
        <f t="shared" si="320"/>
        <v>0</v>
      </c>
      <c r="G596" s="118">
        <f t="shared" si="321"/>
        <v>0</v>
      </c>
    </row>
    <row r="597" spans="1:7" ht="20.100000000000001" customHeight="1">
      <c r="A597" s="116" t="str">
        <f t="shared" si="317"/>
        <v/>
      </c>
      <c r="B597" s="181">
        <f t="shared" si="318"/>
        <v>0</v>
      </c>
      <c r="C597" s="228"/>
      <c r="D597" s="79" t="str">
        <f t="shared" si="319"/>
        <v/>
      </c>
      <c r="E597" s="221"/>
      <c r="F597" s="118">
        <f t="shared" si="320"/>
        <v>0</v>
      </c>
      <c r="G597" s="118">
        <f t="shared" si="321"/>
        <v>0</v>
      </c>
    </row>
    <row r="598" spans="1:7" ht="20.100000000000001" customHeight="1">
      <c r="A598" s="187"/>
      <c r="B598" s="188"/>
      <c r="C598" s="243"/>
      <c r="D598" s="161"/>
      <c r="E598" s="212"/>
      <c r="F598" s="488" t="s">
        <v>37</v>
      </c>
      <c r="G598" s="201">
        <f>SUBTOTAL(9,G588:G597)</f>
        <v>0</v>
      </c>
    </row>
    <row r="599" spans="1:7" ht="20.100000000000001" customHeight="1" thickBot="1">
      <c r="A599" s="189"/>
      <c r="B599" s="190"/>
      <c r="C599" s="245"/>
      <c r="D599" s="191"/>
      <c r="E599" s="213"/>
      <c r="F599" s="192"/>
      <c r="G599" s="193"/>
    </row>
    <row r="600" spans="1:7" ht="20.100000000000001" customHeight="1" thickBot="1">
      <c r="A600" s="194">
        <f>B548</f>
        <v>10</v>
      </c>
      <c r="B600" s="195" t="str">
        <f>C548</f>
        <v>Aislaciones - Capa aisladora horizontal y vertical</v>
      </c>
      <c r="C600" s="246"/>
      <c r="D600" s="196" t="s">
        <v>38</v>
      </c>
      <c r="E600" s="214"/>
      <c r="F600" s="197" t="s">
        <v>39</v>
      </c>
      <c r="G600" s="202">
        <f>SUBTOTAL(9,G552:G599)</f>
        <v>0</v>
      </c>
    </row>
    <row r="601" spans="1:7" ht="20.100000000000001" customHeight="1" thickTop="1" thickBot="1">
      <c r="C601" s="247"/>
      <c r="D601" s="198"/>
      <c r="E601" s="215"/>
      <c r="G601" s="200"/>
    </row>
    <row r="602" spans="1:7" ht="20.100000000000001" customHeight="1" thickTop="1">
      <c r="A602" s="145" t="s">
        <v>41</v>
      </c>
      <c r="B602" s="146"/>
      <c r="C602" s="248"/>
      <c r="D602" s="146"/>
      <c r="E602" s="216"/>
      <c r="F602" s="148"/>
      <c r="G602" s="149"/>
    </row>
    <row r="603" spans="1:7" ht="20.100000000000001" customHeight="1">
      <c r="A603" s="150" t="s">
        <v>728</v>
      </c>
      <c r="B603" s="144" t="str">
        <f>Comitente</f>
        <v>INSTITUTO PROVINCIAL DE LA VIVIENDA</v>
      </c>
      <c r="C603" s="249"/>
      <c r="D603" s="152"/>
      <c r="E603" s="217"/>
      <c r="F603" s="154"/>
      <c r="G603" s="155"/>
    </row>
    <row r="604" spans="1:7" ht="20.100000000000001" customHeight="1">
      <c r="A604" s="150" t="s">
        <v>729</v>
      </c>
      <c r="B604" s="144">
        <f>Contratista</f>
        <v>0</v>
      </c>
      <c r="C604" s="250"/>
      <c r="D604" s="156"/>
      <c r="E604" s="217"/>
      <c r="F604" s="157"/>
      <c r="G604" s="158"/>
    </row>
    <row r="605" spans="1:7" ht="20.100000000000001" customHeight="1">
      <c r="A605" s="150" t="s">
        <v>28</v>
      </c>
      <c r="B605" s="144" t="str">
        <f>Obra</f>
        <v>BARRIO NUESTRA SEÑORA DEL ROSARIO - 22 VIVIENDAS</v>
      </c>
      <c r="C605" s="250"/>
      <c r="D605" s="156"/>
      <c r="E605" s="217"/>
      <c r="F605" s="157" t="s">
        <v>42</v>
      </c>
      <c r="G605" s="542">
        <f>+$G$4</f>
        <v>0</v>
      </c>
    </row>
    <row r="606" spans="1:7" ht="20.100000000000001" customHeight="1">
      <c r="A606" s="159" t="s">
        <v>727</v>
      </c>
      <c r="B606" s="144" t="str">
        <f>Ubicación</f>
        <v>9 DE JULIO</v>
      </c>
      <c r="C606" s="251"/>
      <c r="D606" s="161"/>
      <c r="E606" s="212"/>
      <c r="F606" s="163"/>
      <c r="G606" s="164"/>
    </row>
    <row r="607" spans="1:7" ht="20.100000000000001" customHeight="1">
      <c r="A607" s="159" t="s">
        <v>43</v>
      </c>
      <c r="B607" s="165" t="s">
        <v>1159</v>
      </c>
      <c r="C607" s="243" t="s">
        <v>1182</v>
      </c>
      <c r="D607" s="167"/>
      <c r="E607" s="218"/>
      <c r="F607" s="163"/>
      <c r="G607" s="164"/>
    </row>
    <row r="608" spans="1:7" ht="20.100000000000001" customHeight="1">
      <c r="A608" s="159" t="s">
        <v>29</v>
      </c>
      <c r="B608" s="169">
        <v>11</v>
      </c>
      <c r="C608" s="166" t="str">
        <f>+VLOOKUP(B608,'P1'!$B$13:$E$92,2,FALSE)</f>
        <v>Mampostería Ladrillón Cerámico Macizo (soga) Armada 2Ø6 c/50cm, c/gancho Ø6 c/20cm</v>
      </c>
      <c r="D608" s="161"/>
      <c r="E608" s="212"/>
      <c r="F608" s="157" t="s">
        <v>30</v>
      </c>
      <c r="G608" s="161" t="str">
        <f>+VLOOKUP(B608,'P1'!$B$13:$E$92,3,FALSE)</f>
        <v>m2</v>
      </c>
    </row>
    <row r="609" spans="1:7" ht="20.100000000000001" customHeight="1">
      <c r="A609" s="170" t="s">
        <v>590</v>
      </c>
      <c r="B609" s="170"/>
      <c r="C609" s="604" t="s">
        <v>0</v>
      </c>
      <c r="D609" s="606" t="s">
        <v>31</v>
      </c>
      <c r="E609" s="600" t="s">
        <v>32</v>
      </c>
      <c r="F609" s="608" t="s">
        <v>33</v>
      </c>
      <c r="G609" s="610" t="s">
        <v>34</v>
      </c>
    </row>
    <row r="610" spans="1:7" s="110" customFormat="1" ht="20.100000000000001" customHeight="1">
      <c r="A610" s="172" t="s">
        <v>591</v>
      </c>
      <c r="B610" s="173" t="s">
        <v>592</v>
      </c>
      <c r="C610" s="605"/>
      <c r="D610" s="607"/>
      <c r="E610" s="601"/>
      <c r="F610" s="609"/>
      <c r="G610" s="611"/>
    </row>
    <row r="611" spans="1:7" ht="20.100000000000001" customHeight="1">
      <c r="A611" s="174"/>
      <c r="B611" s="175"/>
      <c r="C611" s="252" t="s">
        <v>730</v>
      </c>
      <c r="D611" s="177"/>
      <c r="E611" s="219"/>
      <c r="F611" s="179"/>
      <c r="G611" s="180"/>
    </row>
    <row r="612" spans="1:7" ht="20.100000000000001" customHeight="1">
      <c r="A612" s="116" t="str">
        <f t="shared" ref="A612:A617" si="322">IFERROR(VLOOKUP(C612,Tabla_Compatibilidad,4,FALSE),"")</f>
        <v/>
      </c>
      <c r="B612" s="181">
        <f t="shared" ref="B612:B617" si="323">IF(A612=0,0,VLOOKUP(A612,Tabla_Indices,5,FALSE))</f>
        <v>0</v>
      </c>
      <c r="C612" s="228"/>
      <c r="D612" s="79" t="str">
        <f t="shared" ref="D612:D617" si="324">IFERROR(VLOOKUP(C612,Tabla_Compatibilidad,2,FALSE),"")</f>
        <v/>
      </c>
      <c r="E612" s="221"/>
      <c r="F612" s="118">
        <f t="shared" ref="F612:F617" si="325">IFERROR(VLOOKUP(C612,Tabla_Compatibilidad,3,FALSE),0)</f>
        <v>0</v>
      </c>
      <c r="G612" s="118">
        <f t="shared" ref="G612:G617" si="326">ROUND(E612*F612,2)</f>
        <v>0</v>
      </c>
    </row>
    <row r="613" spans="1:7" ht="20.100000000000001" customHeight="1">
      <c r="A613" s="116" t="str">
        <f t="shared" si="322"/>
        <v/>
      </c>
      <c r="B613" s="181">
        <f t="shared" si="323"/>
        <v>0</v>
      </c>
      <c r="C613" s="228"/>
      <c r="D613" s="79" t="str">
        <f t="shared" si="324"/>
        <v/>
      </c>
      <c r="E613" s="221"/>
      <c r="F613" s="118">
        <f t="shared" si="325"/>
        <v>0</v>
      </c>
      <c r="G613" s="118">
        <f t="shared" si="326"/>
        <v>0</v>
      </c>
    </row>
    <row r="614" spans="1:7" ht="20.100000000000001" customHeight="1">
      <c r="A614" s="116" t="str">
        <f t="shared" si="322"/>
        <v/>
      </c>
      <c r="B614" s="181">
        <f t="shared" si="323"/>
        <v>0</v>
      </c>
      <c r="C614" s="228"/>
      <c r="D614" s="79" t="str">
        <f t="shared" si="324"/>
        <v/>
      </c>
      <c r="E614" s="221"/>
      <c r="F614" s="118">
        <f t="shared" si="325"/>
        <v>0</v>
      </c>
      <c r="G614" s="118">
        <f t="shared" si="326"/>
        <v>0</v>
      </c>
    </row>
    <row r="615" spans="1:7" ht="20.100000000000001" customHeight="1">
      <c r="A615" s="116" t="str">
        <f t="shared" si="322"/>
        <v/>
      </c>
      <c r="B615" s="181">
        <f t="shared" si="323"/>
        <v>0</v>
      </c>
      <c r="C615" s="228"/>
      <c r="D615" s="79" t="str">
        <f t="shared" si="324"/>
        <v/>
      </c>
      <c r="E615" s="221"/>
      <c r="F615" s="118">
        <f t="shared" si="325"/>
        <v>0</v>
      </c>
      <c r="G615" s="118">
        <f t="shared" si="326"/>
        <v>0</v>
      </c>
    </row>
    <row r="616" spans="1:7" ht="20.100000000000001" customHeight="1">
      <c r="A616" s="116" t="str">
        <f t="shared" si="322"/>
        <v/>
      </c>
      <c r="B616" s="181">
        <f t="shared" si="323"/>
        <v>0</v>
      </c>
      <c r="C616" s="228"/>
      <c r="D616" s="79" t="str">
        <f t="shared" si="324"/>
        <v/>
      </c>
      <c r="E616" s="221"/>
      <c r="F616" s="118">
        <f t="shared" si="325"/>
        <v>0</v>
      </c>
      <c r="G616" s="118">
        <f t="shared" si="326"/>
        <v>0</v>
      </c>
    </row>
    <row r="617" spans="1:7" ht="20.100000000000001" customHeight="1">
      <c r="A617" s="116" t="str">
        <f t="shared" si="322"/>
        <v/>
      </c>
      <c r="B617" s="181">
        <f t="shared" si="323"/>
        <v>0</v>
      </c>
      <c r="C617" s="228"/>
      <c r="D617" s="79" t="str">
        <f t="shared" si="324"/>
        <v/>
      </c>
      <c r="E617" s="221"/>
      <c r="F617" s="118">
        <f t="shared" si="325"/>
        <v>0</v>
      </c>
      <c r="G617" s="118">
        <f t="shared" si="326"/>
        <v>0</v>
      </c>
    </row>
    <row r="618" spans="1:7" ht="20.100000000000001" customHeight="1">
      <c r="A618" s="116" t="str">
        <f t="shared" ref="A618:A635" si="327">IFERROR(VLOOKUP(C618,Tabla_Compatibilidad,4,FALSE),"")</f>
        <v/>
      </c>
      <c r="B618" s="181">
        <f t="shared" ref="B618:B635" si="328">IF(A618=0,0,VLOOKUP(A618,Tabla_Indices,5,FALSE))</f>
        <v>0</v>
      </c>
      <c r="C618" s="228"/>
      <c r="D618" s="79" t="str">
        <f t="shared" ref="D618:D635" si="329">IFERROR(VLOOKUP(C618,Tabla_Compatibilidad,2,FALSE),"")</f>
        <v/>
      </c>
      <c r="E618" s="221"/>
      <c r="F618" s="118">
        <f t="shared" ref="F618:F635" si="330">IFERROR(VLOOKUP(C618,Tabla_Compatibilidad,3,FALSE),0)</f>
        <v>0</v>
      </c>
      <c r="G618" s="118">
        <f t="shared" ref="G618:G635" si="331">ROUND(E618*F618,2)</f>
        <v>0</v>
      </c>
    </row>
    <row r="619" spans="1:7" ht="20.100000000000001" customHeight="1">
      <c r="A619" s="116" t="str">
        <f t="shared" si="327"/>
        <v/>
      </c>
      <c r="B619" s="181">
        <f t="shared" si="328"/>
        <v>0</v>
      </c>
      <c r="C619" s="228"/>
      <c r="D619" s="79" t="str">
        <f t="shared" si="329"/>
        <v/>
      </c>
      <c r="E619" s="221"/>
      <c r="F619" s="118">
        <f t="shared" si="330"/>
        <v>0</v>
      </c>
      <c r="G619" s="118">
        <f t="shared" si="331"/>
        <v>0</v>
      </c>
    </row>
    <row r="620" spans="1:7" ht="20.100000000000001" customHeight="1">
      <c r="A620" s="116" t="str">
        <f t="shared" si="327"/>
        <v/>
      </c>
      <c r="B620" s="181">
        <f t="shared" si="328"/>
        <v>0</v>
      </c>
      <c r="C620" s="228"/>
      <c r="D620" s="79" t="str">
        <f t="shared" si="329"/>
        <v/>
      </c>
      <c r="E620" s="221"/>
      <c r="F620" s="118">
        <f t="shared" si="330"/>
        <v>0</v>
      </c>
      <c r="G620" s="118">
        <f t="shared" si="331"/>
        <v>0</v>
      </c>
    </row>
    <row r="621" spans="1:7" ht="20.100000000000001" customHeight="1">
      <c r="A621" s="116" t="str">
        <f t="shared" si="327"/>
        <v/>
      </c>
      <c r="B621" s="181">
        <f t="shared" si="328"/>
        <v>0</v>
      </c>
      <c r="C621" s="228"/>
      <c r="D621" s="79" t="str">
        <f t="shared" si="329"/>
        <v/>
      </c>
      <c r="E621" s="221"/>
      <c r="F621" s="118">
        <f t="shared" si="330"/>
        <v>0</v>
      </c>
      <c r="G621" s="118">
        <f t="shared" si="331"/>
        <v>0</v>
      </c>
    </row>
    <row r="622" spans="1:7" ht="20.100000000000001" customHeight="1">
      <c r="A622" s="116" t="str">
        <f t="shared" si="327"/>
        <v/>
      </c>
      <c r="B622" s="181">
        <f t="shared" si="328"/>
        <v>0</v>
      </c>
      <c r="C622" s="228"/>
      <c r="D622" s="79" t="str">
        <f t="shared" si="329"/>
        <v/>
      </c>
      <c r="E622" s="221"/>
      <c r="F622" s="118">
        <f t="shared" si="330"/>
        <v>0</v>
      </c>
      <c r="G622" s="118">
        <f t="shared" si="331"/>
        <v>0</v>
      </c>
    </row>
    <row r="623" spans="1:7" ht="20.100000000000001" customHeight="1">
      <c r="A623" s="116" t="str">
        <f t="shared" si="327"/>
        <v/>
      </c>
      <c r="B623" s="181">
        <f t="shared" si="328"/>
        <v>0</v>
      </c>
      <c r="C623" s="228"/>
      <c r="D623" s="79" t="str">
        <f t="shared" si="329"/>
        <v/>
      </c>
      <c r="E623" s="221"/>
      <c r="F623" s="118">
        <f t="shared" si="330"/>
        <v>0</v>
      </c>
      <c r="G623" s="118">
        <f t="shared" si="331"/>
        <v>0</v>
      </c>
    </row>
    <row r="624" spans="1:7" ht="20.100000000000001" customHeight="1">
      <c r="A624" s="116" t="str">
        <f t="shared" si="327"/>
        <v/>
      </c>
      <c r="B624" s="181">
        <f t="shared" si="328"/>
        <v>0</v>
      </c>
      <c r="C624" s="228"/>
      <c r="D624" s="79" t="str">
        <f t="shared" si="329"/>
        <v/>
      </c>
      <c r="E624" s="221"/>
      <c r="F624" s="118">
        <f t="shared" si="330"/>
        <v>0</v>
      </c>
      <c r="G624" s="118">
        <f t="shared" si="331"/>
        <v>0</v>
      </c>
    </row>
    <row r="625" spans="1:7" ht="20.100000000000001" customHeight="1">
      <c r="A625" s="116" t="str">
        <f t="shared" si="327"/>
        <v/>
      </c>
      <c r="B625" s="181">
        <f t="shared" si="328"/>
        <v>0</v>
      </c>
      <c r="C625" s="228"/>
      <c r="D625" s="79" t="str">
        <f t="shared" si="329"/>
        <v/>
      </c>
      <c r="E625" s="221"/>
      <c r="F625" s="118">
        <f t="shared" si="330"/>
        <v>0</v>
      </c>
      <c r="G625" s="118">
        <f t="shared" si="331"/>
        <v>0</v>
      </c>
    </row>
    <row r="626" spans="1:7" ht="20.100000000000001" customHeight="1">
      <c r="A626" s="116" t="str">
        <f t="shared" si="327"/>
        <v/>
      </c>
      <c r="B626" s="181">
        <f t="shared" si="328"/>
        <v>0</v>
      </c>
      <c r="C626" s="227"/>
      <c r="D626" s="79" t="str">
        <f t="shared" si="329"/>
        <v/>
      </c>
      <c r="E626" s="220"/>
      <c r="F626" s="118">
        <f t="shared" si="330"/>
        <v>0</v>
      </c>
      <c r="G626" s="118">
        <f t="shared" si="331"/>
        <v>0</v>
      </c>
    </row>
    <row r="627" spans="1:7" ht="20.100000000000001" customHeight="1">
      <c r="A627" s="116" t="str">
        <f t="shared" si="327"/>
        <v/>
      </c>
      <c r="B627" s="181">
        <f t="shared" si="328"/>
        <v>0</v>
      </c>
      <c r="C627" s="228"/>
      <c r="D627" s="79" t="str">
        <f t="shared" si="329"/>
        <v/>
      </c>
      <c r="E627" s="221"/>
      <c r="F627" s="118">
        <f t="shared" si="330"/>
        <v>0</v>
      </c>
      <c r="G627" s="118">
        <f t="shared" si="331"/>
        <v>0</v>
      </c>
    </row>
    <row r="628" spans="1:7" ht="20.100000000000001" customHeight="1">
      <c r="A628" s="116" t="str">
        <f t="shared" si="327"/>
        <v/>
      </c>
      <c r="B628" s="181">
        <f t="shared" si="328"/>
        <v>0</v>
      </c>
      <c r="C628" s="228"/>
      <c r="D628" s="79" t="str">
        <f t="shared" si="329"/>
        <v/>
      </c>
      <c r="E628" s="221"/>
      <c r="F628" s="118">
        <f t="shared" si="330"/>
        <v>0</v>
      </c>
      <c r="G628" s="118">
        <f t="shared" si="331"/>
        <v>0</v>
      </c>
    </row>
    <row r="629" spans="1:7" ht="20.100000000000001" customHeight="1">
      <c r="A629" s="116" t="str">
        <f t="shared" si="327"/>
        <v/>
      </c>
      <c r="B629" s="181">
        <f t="shared" si="328"/>
        <v>0</v>
      </c>
      <c r="C629" s="228"/>
      <c r="D629" s="79" t="str">
        <f t="shared" si="329"/>
        <v/>
      </c>
      <c r="E629" s="221"/>
      <c r="F629" s="118">
        <f t="shared" si="330"/>
        <v>0</v>
      </c>
      <c r="G629" s="118">
        <f t="shared" si="331"/>
        <v>0</v>
      </c>
    </row>
    <row r="630" spans="1:7" ht="20.100000000000001" customHeight="1">
      <c r="A630" s="116" t="str">
        <f t="shared" si="327"/>
        <v/>
      </c>
      <c r="B630" s="181">
        <f t="shared" si="328"/>
        <v>0</v>
      </c>
      <c r="C630" s="228"/>
      <c r="D630" s="79" t="str">
        <f t="shared" si="329"/>
        <v/>
      </c>
      <c r="E630" s="221"/>
      <c r="F630" s="118">
        <f t="shared" si="330"/>
        <v>0</v>
      </c>
      <c r="G630" s="118">
        <f t="shared" si="331"/>
        <v>0</v>
      </c>
    </row>
    <row r="631" spans="1:7" ht="20.100000000000001" customHeight="1">
      <c r="A631" s="116" t="str">
        <f t="shared" si="327"/>
        <v/>
      </c>
      <c r="B631" s="181">
        <f t="shared" si="328"/>
        <v>0</v>
      </c>
      <c r="C631" s="228"/>
      <c r="D631" s="79" t="str">
        <f t="shared" si="329"/>
        <v/>
      </c>
      <c r="E631" s="221"/>
      <c r="F631" s="118">
        <f t="shared" si="330"/>
        <v>0</v>
      </c>
      <c r="G631" s="118">
        <f t="shared" si="331"/>
        <v>0</v>
      </c>
    </row>
    <row r="632" spans="1:7" ht="20.100000000000001" customHeight="1">
      <c r="A632" s="116" t="str">
        <f t="shared" si="327"/>
        <v/>
      </c>
      <c r="B632" s="181">
        <f t="shared" si="328"/>
        <v>0</v>
      </c>
      <c r="C632" s="228"/>
      <c r="D632" s="79" t="str">
        <f t="shared" si="329"/>
        <v/>
      </c>
      <c r="E632" s="221"/>
      <c r="F632" s="118">
        <f t="shared" si="330"/>
        <v>0</v>
      </c>
      <c r="G632" s="118">
        <f t="shared" si="331"/>
        <v>0</v>
      </c>
    </row>
    <row r="633" spans="1:7" ht="20.100000000000001" customHeight="1">
      <c r="A633" s="116" t="str">
        <f t="shared" si="327"/>
        <v/>
      </c>
      <c r="B633" s="181">
        <f t="shared" si="328"/>
        <v>0</v>
      </c>
      <c r="C633" s="228"/>
      <c r="D633" s="79" t="str">
        <f t="shared" si="329"/>
        <v/>
      </c>
      <c r="E633" s="221"/>
      <c r="F633" s="118">
        <f t="shared" si="330"/>
        <v>0</v>
      </c>
      <c r="G633" s="118">
        <f t="shared" si="331"/>
        <v>0</v>
      </c>
    </row>
    <row r="634" spans="1:7" ht="20.100000000000001" customHeight="1">
      <c r="A634" s="116" t="str">
        <f t="shared" si="327"/>
        <v/>
      </c>
      <c r="B634" s="181">
        <f t="shared" si="328"/>
        <v>0</v>
      </c>
      <c r="C634" s="228"/>
      <c r="D634" s="79" t="str">
        <f t="shared" si="329"/>
        <v/>
      </c>
      <c r="E634" s="221"/>
      <c r="F634" s="118">
        <f t="shared" si="330"/>
        <v>0</v>
      </c>
      <c r="G634" s="118">
        <f t="shared" si="331"/>
        <v>0</v>
      </c>
    </row>
    <row r="635" spans="1:7" ht="20.100000000000001" customHeight="1">
      <c r="A635" s="116" t="str">
        <f t="shared" si="327"/>
        <v/>
      </c>
      <c r="B635" s="181">
        <f t="shared" si="328"/>
        <v>0</v>
      </c>
      <c r="C635" s="228"/>
      <c r="D635" s="79" t="str">
        <f t="shared" si="329"/>
        <v/>
      </c>
      <c r="E635" s="221"/>
      <c r="F635" s="118">
        <f t="shared" si="330"/>
        <v>0</v>
      </c>
      <c r="G635" s="118">
        <f t="shared" si="331"/>
        <v>0</v>
      </c>
    </row>
    <row r="636" spans="1:7" ht="20.100000000000001" customHeight="1">
      <c r="A636" s="184"/>
      <c r="B636" s="185"/>
      <c r="C636" s="243"/>
      <c r="D636" s="161"/>
      <c r="E636" s="212"/>
      <c r="F636" s="488" t="s">
        <v>35</v>
      </c>
      <c r="G636" s="201">
        <f>SUBTOTAL(9,G612:G635)</f>
        <v>0</v>
      </c>
    </row>
    <row r="637" spans="1:7" ht="20.100000000000001" customHeight="1">
      <c r="A637" s="184"/>
      <c r="B637" s="185"/>
      <c r="C637" s="244" t="s">
        <v>731</v>
      </c>
      <c r="D637" s="161"/>
      <c r="E637" s="212"/>
      <c r="F637" s="163"/>
      <c r="G637" s="186"/>
    </row>
    <row r="638" spans="1:7" ht="20.100000000000001" customHeight="1">
      <c r="A638" s="116" t="str">
        <f t="shared" ref="A638:A639" si="332">IFERROR(VLOOKUP(C638,Tabla_Compatibilidad,4,FALSE),"")</f>
        <v/>
      </c>
      <c r="B638" s="181">
        <f t="shared" ref="B638:B639" si="333">IF(A638=0,0,VLOOKUP(A638,Tabla_Indices,5,FALSE))</f>
        <v>0</v>
      </c>
      <c r="C638" s="227"/>
      <c r="D638" s="79" t="str">
        <f t="shared" ref="D638:D639" si="334">IFERROR(VLOOKUP(C638,Tabla_Compatibilidad,2,FALSE),"")</f>
        <v/>
      </c>
      <c r="E638" s="221"/>
      <c r="F638" s="118">
        <f t="shared" ref="F638:F639" si="335">IFERROR(VLOOKUP(C638,Tabla_Compatibilidad,3,FALSE),0)</f>
        <v>0</v>
      </c>
      <c r="G638" s="118">
        <f t="shared" ref="G638:G639" si="336">ROUND(E638*F638,2)</f>
        <v>0</v>
      </c>
    </row>
    <row r="639" spans="1:7" ht="20.100000000000001" customHeight="1">
      <c r="A639" s="116" t="str">
        <f t="shared" si="332"/>
        <v/>
      </c>
      <c r="B639" s="181">
        <f t="shared" si="333"/>
        <v>0</v>
      </c>
      <c r="C639" s="227"/>
      <c r="D639" s="79" t="str">
        <f t="shared" si="334"/>
        <v/>
      </c>
      <c r="E639" s="221"/>
      <c r="F639" s="118">
        <f t="shared" si="335"/>
        <v>0</v>
      </c>
      <c r="G639" s="118">
        <f t="shared" si="336"/>
        <v>0</v>
      </c>
    </row>
    <row r="640" spans="1:7" ht="20.100000000000001" customHeight="1">
      <c r="A640" s="116" t="str">
        <f t="shared" ref="A640:A645" si="337">IFERROR(VLOOKUP(C640,Tabla_Compatibilidad,4,FALSE),"")</f>
        <v/>
      </c>
      <c r="B640" s="181">
        <f t="shared" ref="B640:B645" si="338">IF(A640=0,0,VLOOKUP(A640,Tabla_Indices,5,FALSE))</f>
        <v>0</v>
      </c>
      <c r="C640" s="227"/>
      <c r="D640" s="79" t="str">
        <f t="shared" ref="D640:D645" si="339">IFERROR(VLOOKUP(C640,Tabla_Compatibilidad,2,FALSE),"")</f>
        <v/>
      </c>
      <c r="E640" s="221"/>
      <c r="F640" s="118">
        <f t="shared" ref="F640:F645" si="340">IFERROR(VLOOKUP(C640,Tabla_Compatibilidad,3,FALSE),0)</f>
        <v>0</v>
      </c>
      <c r="G640" s="118">
        <f t="shared" ref="G640:G645" si="341">ROUND(E640*F640,2)</f>
        <v>0</v>
      </c>
    </row>
    <row r="641" spans="1:7" ht="20.100000000000001" customHeight="1">
      <c r="A641" s="116" t="str">
        <f t="shared" si="337"/>
        <v/>
      </c>
      <c r="B641" s="181">
        <f t="shared" si="338"/>
        <v>0</v>
      </c>
      <c r="C641" s="227"/>
      <c r="D641" s="79" t="str">
        <f t="shared" si="339"/>
        <v/>
      </c>
      <c r="E641" s="221"/>
      <c r="F641" s="118">
        <f t="shared" si="340"/>
        <v>0</v>
      </c>
      <c r="G641" s="118">
        <f t="shared" si="341"/>
        <v>0</v>
      </c>
    </row>
    <row r="642" spans="1:7" ht="20.100000000000001" customHeight="1">
      <c r="A642" s="116" t="str">
        <f t="shared" si="337"/>
        <v/>
      </c>
      <c r="B642" s="181">
        <f t="shared" si="338"/>
        <v>0</v>
      </c>
      <c r="C642" s="228"/>
      <c r="D642" s="79" t="str">
        <f t="shared" si="339"/>
        <v/>
      </c>
      <c r="E642" s="221"/>
      <c r="F642" s="118">
        <f t="shared" si="340"/>
        <v>0</v>
      </c>
      <c r="G642" s="118">
        <f t="shared" si="341"/>
        <v>0</v>
      </c>
    </row>
    <row r="643" spans="1:7" ht="20.100000000000001" customHeight="1">
      <c r="A643" s="116" t="str">
        <f t="shared" si="337"/>
        <v/>
      </c>
      <c r="B643" s="181">
        <f t="shared" si="338"/>
        <v>0</v>
      </c>
      <c r="C643" s="228"/>
      <c r="D643" s="79" t="str">
        <f t="shared" si="339"/>
        <v/>
      </c>
      <c r="E643" s="221"/>
      <c r="F643" s="118">
        <f t="shared" si="340"/>
        <v>0</v>
      </c>
      <c r="G643" s="118">
        <f t="shared" si="341"/>
        <v>0</v>
      </c>
    </row>
    <row r="644" spans="1:7" ht="20.100000000000001" customHeight="1">
      <c r="A644" s="116" t="str">
        <f t="shared" si="337"/>
        <v/>
      </c>
      <c r="B644" s="181">
        <f t="shared" si="338"/>
        <v>0</v>
      </c>
      <c r="C644" s="228"/>
      <c r="D644" s="79" t="str">
        <f t="shared" si="339"/>
        <v/>
      </c>
      <c r="E644" s="221"/>
      <c r="F644" s="118">
        <f t="shared" si="340"/>
        <v>0</v>
      </c>
      <c r="G644" s="118">
        <f t="shared" si="341"/>
        <v>0</v>
      </c>
    </row>
    <row r="645" spans="1:7" ht="20.100000000000001" customHeight="1">
      <c r="A645" s="116" t="str">
        <f t="shared" si="337"/>
        <v/>
      </c>
      <c r="B645" s="181">
        <f t="shared" si="338"/>
        <v>0</v>
      </c>
      <c r="C645" s="228"/>
      <c r="D645" s="79" t="str">
        <f t="shared" si="339"/>
        <v/>
      </c>
      <c r="E645" s="221"/>
      <c r="F645" s="118">
        <f t="shared" si="340"/>
        <v>0</v>
      </c>
      <c r="G645" s="118">
        <f t="shared" si="341"/>
        <v>0</v>
      </c>
    </row>
    <row r="646" spans="1:7" ht="20.100000000000001" customHeight="1">
      <c r="A646" s="184"/>
      <c r="B646" s="185"/>
      <c r="C646" s="243"/>
      <c r="D646" s="161"/>
      <c r="E646" s="212"/>
      <c r="F646" s="488" t="s">
        <v>36</v>
      </c>
      <c r="G646" s="201">
        <f>SUBTOTAL(9,G638:G645)</f>
        <v>0</v>
      </c>
    </row>
    <row r="647" spans="1:7" ht="20.100000000000001" customHeight="1">
      <c r="A647" s="184"/>
      <c r="B647" s="185"/>
      <c r="C647" s="244" t="s">
        <v>732</v>
      </c>
      <c r="D647" s="161"/>
      <c r="E647" s="212"/>
      <c r="F647" s="163"/>
      <c r="G647" s="186"/>
    </row>
    <row r="648" spans="1:7" ht="20.100000000000001" customHeight="1">
      <c r="A648" s="116" t="str">
        <f t="shared" ref="A648:A649" si="342">IFERROR(VLOOKUP(C648,Tabla_Compatibilidad,4,FALSE),"")</f>
        <v/>
      </c>
      <c r="B648" s="181">
        <f t="shared" ref="B648:B649" si="343">IF(A648=0,0,VLOOKUP(A648,Tabla_Indices,5,FALSE))</f>
        <v>0</v>
      </c>
      <c r="C648" s="229"/>
      <c r="D648" s="79" t="str">
        <f t="shared" ref="D648:D649" si="344">IFERROR(VLOOKUP(C648,Tabla_Compatibilidad,2,FALSE),"")</f>
        <v/>
      </c>
      <c r="E648" s="221"/>
      <c r="F648" s="118">
        <f t="shared" ref="F648:F649" si="345">IFERROR(VLOOKUP(C648,Tabla_Compatibilidad,3,FALSE),0)</f>
        <v>0</v>
      </c>
      <c r="G648" s="118">
        <f t="shared" ref="G648:G649" si="346">ROUND(E648*F648,2)</f>
        <v>0</v>
      </c>
    </row>
    <row r="649" spans="1:7" ht="20.100000000000001" customHeight="1">
      <c r="A649" s="116" t="str">
        <f t="shared" si="342"/>
        <v/>
      </c>
      <c r="B649" s="181">
        <f t="shared" si="343"/>
        <v>0</v>
      </c>
      <c r="C649" s="229"/>
      <c r="D649" s="79" t="str">
        <f t="shared" si="344"/>
        <v/>
      </c>
      <c r="E649" s="221"/>
      <c r="F649" s="118">
        <f t="shared" si="345"/>
        <v>0</v>
      </c>
      <c r="G649" s="118">
        <f t="shared" si="346"/>
        <v>0</v>
      </c>
    </row>
    <row r="650" spans="1:7" ht="20.100000000000001" customHeight="1">
      <c r="A650" s="116" t="str">
        <f t="shared" ref="A650:A652" si="347">IFERROR(VLOOKUP(C650,Tabla_Compatibilidad,4,FALSE),"")</f>
        <v/>
      </c>
      <c r="B650" s="181">
        <f t="shared" ref="B650:B652" si="348">IF(A650=0,0,VLOOKUP(A650,Tabla_Indices,5,FALSE))</f>
        <v>0</v>
      </c>
      <c r="C650" s="229"/>
      <c r="D650" s="79" t="str">
        <f t="shared" ref="D650:D652" si="349">IFERROR(VLOOKUP(C650,Tabla_Compatibilidad,2,FALSE),"")</f>
        <v/>
      </c>
      <c r="E650" s="221"/>
      <c r="F650" s="118">
        <f t="shared" ref="F650:F652" si="350">IFERROR(VLOOKUP(C650,Tabla_Compatibilidad,3,FALSE),0)</f>
        <v>0</v>
      </c>
      <c r="G650" s="118">
        <f t="shared" ref="G650:G652" si="351">ROUND(E650*F650,2)</f>
        <v>0</v>
      </c>
    </row>
    <row r="651" spans="1:7" ht="20.100000000000001" customHeight="1">
      <c r="A651" s="116" t="str">
        <f t="shared" si="347"/>
        <v/>
      </c>
      <c r="B651" s="181">
        <f t="shared" si="348"/>
        <v>0</v>
      </c>
      <c r="C651" s="229"/>
      <c r="D651" s="79" t="str">
        <f t="shared" si="349"/>
        <v/>
      </c>
      <c r="E651" s="221"/>
      <c r="F651" s="118">
        <f t="shared" si="350"/>
        <v>0</v>
      </c>
      <c r="G651" s="118">
        <f t="shared" si="351"/>
        <v>0</v>
      </c>
    </row>
    <row r="652" spans="1:7" ht="20.100000000000001" customHeight="1">
      <c r="A652" s="116" t="str">
        <f t="shared" si="347"/>
        <v/>
      </c>
      <c r="B652" s="181">
        <f t="shared" si="348"/>
        <v>0</v>
      </c>
      <c r="C652" s="229"/>
      <c r="D652" s="79" t="str">
        <f t="shared" si="349"/>
        <v/>
      </c>
      <c r="E652" s="221"/>
      <c r="F652" s="118">
        <f t="shared" si="350"/>
        <v>0</v>
      </c>
      <c r="G652" s="118">
        <f t="shared" si="351"/>
        <v>0</v>
      </c>
    </row>
    <row r="653" spans="1:7" ht="20.100000000000001" customHeight="1">
      <c r="A653" s="116" t="str">
        <f t="shared" ref="A653:A657" si="352">IFERROR(VLOOKUP(C653,Tabla_Compatibilidad,4,FALSE),"")</f>
        <v/>
      </c>
      <c r="B653" s="181">
        <f t="shared" ref="B653:B657" si="353">IF(A653=0,0,VLOOKUP(A653,Tabla_Indices,5,FALSE))</f>
        <v>0</v>
      </c>
      <c r="C653" s="229"/>
      <c r="D653" s="79" t="str">
        <f t="shared" ref="D653:D656" si="354">IFERROR(VLOOKUP(C653,Tabla_Compatibilidad,2,FALSE),"")</f>
        <v/>
      </c>
      <c r="E653" s="221"/>
      <c r="F653" s="118">
        <f t="shared" ref="F653:F657" si="355">IFERROR(VLOOKUP(C653,Tabla_Compatibilidad,3,FALSE),0)</f>
        <v>0</v>
      </c>
      <c r="G653" s="118">
        <f t="shared" ref="G653:G657" si="356">ROUND(E653*F653,2)</f>
        <v>0</v>
      </c>
    </row>
    <row r="654" spans="1:7" ht="20.100000000000001" customHeight="1">
      <c r="A654" s="116" t="str">
        <f t="shared" si="352"/>
        <v/>
      </c>
      <c r="B654" s="181">
        <f t="shared" si="353"/>
        <v>0</v>
      </c>
      <c r="C654" s="229"/>
      <c r="D654" s="79" t="str">
        <f t="shared" si="354"/>
        <v/>
      </c>
      <c r="E654" s="221"/>
      <c r="F654" s="118">
        <f t="shared" si="355"/>
        <v>0</v>
      </c>
      <c r="G654" s="118">
        <f t="shared" si="356"/>
        <v>0</v>
      </c>
    </row>
    <row r="655" spans="1:7" ht="20.100000000000001" customHeight="1">
      <c r="A655" s="116" t="str">
        <f t="shared" si="352"/>
        <v/>
      </c>
      <c r="B655" s="181">
        <f t="shared" si="353"/>
        <v>0</v>
      </c>
      <c r="C655" s="228"/>
      <c r="D655" s="79" t="str">
        <f t="shared" si="354"/>
        <v/>
      </c>
      <c r="E655" s="221"/>
      <c r="F655" s="118">
        <f t="shared" si="355"/>
        <v>0</v>
      </c>
      <c r="G655" s="118">
        <f t="shared" si="356"/>
        <v>0</v>
      </c>
    </row>
    <row r="656" spans="1:7" ht="20.100000000000001" customHeight="1">
      <c r="A656" s="116" t="str">
        <f t="shared" si="352"/>
        <v/>
      </c>
      <c r="B656" s="181">
        <f t="shared" si="353"/>
        <v>0</v>
      </c>
      <c r="C656" s="228"/>
      <c r="D656" s="79" t="str">
        <f t="shared" si="354"/>
        <v/>
      </c>
      <c r="E656" s="221"/>
      <c r="F656" s="118">
        <f t="shared" si="355"/>
        <v>0</v>
      </c>
      <c r="G656" s="118">
        <f t="shared" si="356"/>
        <v>0</v>
      </c>
    </row>
    <row r="657" spans="1:7" ht="20.100000000000001" customHeight="1">
      <c r="A657" s="116" t="str">
        <f t="shared" si="352"/>
        <v/>
      </c>
      <c r="B657" s="181">
        <f t="shared" si="353"/>
        <v>0</v>
      </c>
      <c r="C657" s="228"/>
      <c r="D657" s="79" t="str">
        <f t="shared" ref="D657" si="357">IFERROR(VLOOKUP(C657,Tabla_Compatibilidad,2,FALSE),"")</f>
        <v/>
      </c>
      <c r="E657" s="221"/>
      <c r="F657" s="118">
        <f t="shared" si="355"/>
        <v>0</v>
      </c>
      <c r="G657" s="118">
        <f t="shared" si="356"/>
        <v>0</v>
      </c>
    </row>
    <row r="658" spans="1:7" ht="20.100000000000001" customHeight="1">
      <c r="A658" s="187"/>
      <c r="B658" s="188"/>
      <c r="C658" s="243"/>
      <c r="D658" s="161"/>
      <c r="E658" s="212"/>
      <c r="F658" s="488" t="s">
        <v>37</v>
      </c>
      <c r="G658" s="201">
        <f>SUBTOTAL(9,G648:G657)</f>
        <v>0</v>
      </c>
    </row>
    <row r="659" spans="1:7" ht="20.100000000000001" customHeight="1" thickBot="1">
      <c r="A659" s="189"/>
      <c r="B659" s="190"/>
      <c r="C659" s="245"/>
      <c r="D659" s="191"/>
      <c r="E659" s="213"/>
      <c r="F659" s="192"/>
      <c r="G659" s="193"/>
    </row>
    <row r="660" spans="1:7" ht="20.100000000000001" customHeight="1" thickBot="1">
      <c r="A660" s="194">
        <f>B608</f>
        <v>11</v>
      </c>
      <c r="B660" s="195" t="str">
        <f>C608</f>
        <v>Mampostería Ladrillón Cerámico Macizo (soga) Armada 2Ø6 c/50cm, c/gancho Ø6 c/20cm</v>
      </c>
      <c r="C660" s="246"/>
      <c r="D660" s="196" t="s">
        <v>38</v>
      </c>
      <c r="E660" s="214"/>
      <c r="F660" s="197" t="s">
        <v>39</v>
      </c>
      <c r="G660" s="202">
        <f>SUBTOTAL(9,G612:G659)</f>
        <v>0</v>
      </c>
    </row>
    <row r="661" spans="1:7" ht="20.100000000000001" customHeight="1" thickTop="1" thickBot="1">
      <c r="C661" s="247"/>
      <c r="D661" s="198"/>
      <c r="E661" s="215"/>
      <c r="G661" s="200"/>
    </row>
    <row r="662" spans="1:7" ht="20.100000000000001" customHeight="1" thickTop="1">
      <c r="A662" s="145" t="s">
        <v>41</v>
      </c>
      <c r="B662" s="146"/>
      <c r="C662" s="248"/>
      <c r="D662" s="146"/>
      <c r="E662" s="216"/>
      <c r="F662" s="148"/>
      <c r="G662" s="149"/>
    </row>
    <row r="663" spans="1:7" ht="20.100000000000001" customHeight="1">
      <c r="A663" s="150" t="s">
        <v>728</v>
      </c>
      <c r="B663" s="144" t="str">
        <f>Comitente</f>
        <v>INSTITUTO PROVINCIAL DE LA VIVIENDA</v>
      </c>
      <c r="C663" s="249"/>
      <c r="D663" s="152"/>
      <c r="E663" s="217"/>
      <c r="F663" s="154"/>
      <c r="G663" s="155"/>
    </row>
    <row r="664" spans="1:7" ht="20.100000000000001" customHeight="1">
      <c r="A664" s="150" t="s">
        <v>729</v>
      </c>
      <c r="B664" s="144">
        <f>Contratista</f>
        <v>0</v>
      </c>
      <c r="C664" s="250"/>
      <c r="D664" s="156"/>
      <c r="E664" s="217"/>
      <c r="F664" s="157"/>
      <c r="G664" s="158"/>
    </row>
    <row r="665" spans="1:7" ht="20.100000000000001" customHeight="1">
      <c r="A665" s="150" t="s">
        <v>28</v>
      </c>
      <c r="B665" s="144" t="str">
        <f>Obra</f>
        <v>BARRIO NUESTRA SEÑORA DEL ROSARIO - 22 VIVIENDAS</v>
      </c>
      <c r="C665" s="250"/>
      <c r="D665" s="156"/>
      <c r="E665" s="217"/>
      <c r="F665" s="157" t="s">
        <v>42</v>
      </c>
      <c r="G665" s="542">
        <f>+$G$4</f>
        <v>0</v>
      </c>
    </row>
    <row r="666" spans="1:7" ht="20.100000000000001" customHeight="1">
      <c r="A666" s="159" t="s">
        <v>727</v>
      </c>
      <c r="B666" s="144" t="str">
        <f>Ubicación</f>
        <v>9 DE JULIO</v>
      </c>
      <c r="C666" s="251"/>
      <c r="D666" s="161"/>
      <c r="E666" s="212"/>
      <c r="F666" s="163"/>
      <c r="G666" s="164"/>
    </row>
    <row r="667" spans="1:7" ht="20.100000000000001" customHeight="1">
      <c r="A667" s="159" t="s">
        <v>43</v>
      </c>
      <c r="B667" s="165" t="s">
        <v>1159</v>
      </c>
      <c r="C667" s="243" t="s">
        <v>1182</v>
      </c>
      <c r="D667" s="167"/>
      <c r="E667" s="218"/>
      <c r="F667" s="163"/>
      <c r="G667" s="164"/>
    </row>
    <row r="668" spans="1:7" ht="20.100000000000001" customHeight="1">
      <c r="A668" s="159" t="s">
        <v>29</v>
      </c>
      <c r="B668" s="169">
        <v>12</v>
      </c>
      <c r="C668" s="166" t="str">
        <f>+VLOOKUP(B668,'P1'!$B$13:$E$92,2,FALSE)</f>
        <v>Mampostería Ladrillón Cerámico Macizo (panderete) Armada 2Ø6 c/40cm, c/gancho Ø6 c/20cm</v>
      </c>
      <c r="D668" s="161"/>
      <c r="E668" s="212"/>
      <c r="F668" s="157" t="s">
        <v>30</v>
      </c>
      <c r="G668" s="161" t="str">
        <f>+VLOOKUP(B668,'P1'!$B$13:$E$92,3,FALSE)</f>
        <v>m2</v>
      </c>
    </row>
    <row r="669" spans="1:7" ht="20.100000000000001" customHeight="1">
      <c r="A669" s="170" t="s">
        <v>590</v>
      </c>
      <c r="B669" s="170"/>
      <c r="C669" s="604" t="s">
        <v>0</v>
      </c>
      <c r="D669" s="606" t="s">
        <v>31</v>
      </c>
      <c r="E669" s="600" t="s">
        <v>32</v>
      </c>
      <c r="F669" s="608" t="s">
        <v>33</v>
      </c>
      <c r="G669" s="610" t="s">
        <v>34</v>
      </c>
    </row>
    <row r="670" spans="1:7" s="110" customFormat="1" ht="20.100000000000001" customHeight="1">
      <c r="A670" s="172" t="s">
        <v>591</v>
      </c>
      <c r="B670" s="173" t="s">
        <v>592</v>
      </c>
      <c r="C670" s="605"/>
      <c r="D670" s="607"/>
      <c r="E670" s="601"/>
      <c r="F670" s="609"/>
      <c r="G670" s="611"/>
    </row>
    <row r="671" spans="1:7" ht="20.100000000000001" customHeight="1">
      <c r="A671" s="174"/>
      <c r="B671" s="175"/>
      <c r="C671" s="252" t="s">
        <v>730</v>
      </c>
      <c r="D671" s="177"/>
      <c r="E671" s="219"/>
      <c r="F671" s="179"/>
      <c r="G671" s="180"/>
    </row>
    <row r="672" spans="1:7" ht="20.100000000000001" customHeight="1">
      <c r="A672" s="116" t="str">
        <f t="shared" ref="A672:A676" si="358">IFERROR(VLOOKUP(C672,Tabla_Compatibilidad,4,FALSE),"")</f>
        <v/>
      </c>
      <c r="B672" s="181">
        <f t="shared" ref="B672:B676" si="359">IF(A672=0,0,VLOOKUP(A672,Tabla_Indices,5,FALSE))</f>
        <v>0</v>
      </c>
      <c r="C672" s="228"/>
      <c r="D672" s="79" t="str">
        <f t="shared" ref="D672:D676" si="360">IFERROR(VLOOKUP(C672,Tabla_Compatibilidad,2,FALSE),"")</f>
        <v/>
      </c>
      <c r="E672" s="221"/>
      <c r="F672" s="118">
        <f t="shared" ref="F672:F676" si="361">IFERROR(VLOOKUP(C672,Tabla_Compatibilidad,3,FALSE),0)</f>
        <v>0</v>
      </c>
      <c r="G672" s="118">
        <f t="shared" ref="G672:G676" si="362">ROUND(E672*F672,2)</f>
        <v>0</v>
      </c>
    </row>
    <row r="673" spans="1:7" ht="20.100000000000001" customHeight="1">
      <c r="A673" s="116" t="str">
        <f t="shared" si="358"/>
        <v/>
      </c>
      <c r="B673" s="181">
        <f t="shared" si="359"/>
        <v>0</v>
      </c>
      <c r="C673" s="228"/>
      <c r="D673" s="79" t="str">
        <f t="shared" si="360"/>
        <v/>
      </c>
      <c r="E673" s="221"/>
      <c r="F673" s="118">
        <f t="shared" si="361"/>
        <v>0</v>
      </c>
      <c r="G673" s="118">
        <f t="shared" si="362"/>
        <v>0</v>
      </c>
    </row>
    <row r="674" spans="1:7" ht="20.100000000000001" customHeight="1">
      <c r="A674" s="116" t="str">
        <f t="shared" si="358"/>
        <v/>
      </c>
      <c r="B674" s="181">
        <f t="shared" si="359"/>
        <v>0</v>
      </c>
      <c r="C674" s="228"/>
      <c r="D674" s="79" t="str">
        <f t="shared" si="360"/>
        <v/>
      </c>
      <c r="E674" s="221"/>
      <c r="F674" s="118">
        <f t="shared" si="361"/>
        <v>0</v>
      </c>
      <c r="G674" s="118">
        <f t="shared" si="362"/>
        <v>0</v>
      </c>
    </row>
    <row r="675" spans="1:7" ht="20.100000000000001" customHeight="1">
      <c r="A675" s="116" t="str">
        <f t="shared" si="358"/>
        <v/>
      </c>
      <c r="B675" s="181">
        <f t="shared" si="359"/>
        <v>0</v>
      </c>
      <c r="C675" s="228"/>
      <c r="D675" s="79" t="str">
        <f t="shared" si="360"/>
        <v/>
      </c>
      <c r="E675" s="221"/>
      <c r="F675" s="118">
        <f t="shared" si="361"/>
        <v>0</v>
      </c>
      <c r="G675" s="118">
        <f t="shared" si="362"/>
        <v>0</v>
      </c>
    </row>
    <row r="676" spans="1:7" ht="20.100000000000001" customHeight="1">
      <c r="A676" s="116" t="str">
        <f t="shared" si="358"/>
        <v/>
      </c>
      <c r="B676" s="181">
        <f t="shared" si="359"/>
        <v>0</v>
      </c>
      <c r="C676" s="228"/>
      <c r="D676" s="79" t="str">
        <f t="shared" si="360"/>
        <v/>
      </c>
      <c r="E676" s="221"/>
      <c r="F676" s="118">
        <f t="shared" si="361"/>
        <v>0</v>
      </c>
      <c r="G676" s="118">
        <f t="shared" si="362"/>
        <v>0</v>
      </c>
    </row>
    <row r="677" spans="1:7" ht="20.100000000000001" customHeight="1">
      <c r="A677" s="116" t="str">
        <f t="shared" ref="A677:A695" si="363">IFERROR(VLOOKUP(C677,Tabla_Compatibilidad,4,FALSE),"")</f>
        <v/>
      </c>
      <c r="B677" s="181">
        <f t="shared" ref="B677:B695" si="364">IF(A677=0,0,VLOOKUP(A677,Tabla_Indices,5,FALSE))</f>
        <v>0</v>
      </c>
      <c r="C677" s="228"/>
      <c r="D677" s="79" t="str">
        <f t="shared" ref="D677:D695" si="365">IFERROR(VLOOKUP(C677,Tabla_Compatibilidad,2,FALSE),"")</f>
        <v/>
      </c>
      <c r="E677" s="221"/>
      <c r="F677" s="118">
        <f t="shared" ref="F677:F695" si="366">IFERROR(VLOOKUP(C677,Tabla_Compatibilidad,3,FALSE),0)</f>
        <v>0</v>
      </c>
      <c r="G677" s="118">
        <f t="shared" ref="G677:G695" si="367">ROUND(E677*F677,2)</f>
        <v>0</v>
      </c>
    </row>
    <row r="678" spans="1:7" ht="20.100000000000001" customHeight="1">
      <c r="A678" s="116" t="str">
        <f t="shared" si="363"/>
        <v/>
      </c>
      <c r="B678" s="181">
        <f t="shared" si="364"/>
        <v>0</v>
      </c>
      <c r="C678" s="228"/>
      <c r="D678" s="79" t="str">
        <f t="shared" si="365"/>
        <v/>
      </c>
      <c r="E678" s="221"/>
      <c r="F678" s="118">
        <f t="shared" si="366"/>
        <v>0</v>
      </c>
      <c r="G678" s="118">
        <f t="shared" si="367"/>
        <v>0</v>
      </c>
    </row>
    <row r="679" spans="1:7" ht="20.100000000000001" customHeight="1">
      <c r="A679" s="116" t="str">
        <f t="shared" si="363"/>
        <v/>
      </c>
      <c r="B679" s="181">
        <f t="shared" si="364"/>
        <v>0</v>
      </c>
      <c r="C679" s="228"/>
      <c r="D679" s="79" t="str">
        <f t="shared" si="365"/>
        <v/>
      </c>
      <c r="E679" s="221"/>
      <c r="F679" s="118">
        <f t="shared" si="366"/>
        <v>0</v>
      </c>
      <c r="G679" s="118">
        <f t="shared" si="367"/>
        <v>0</v>
      </c>
    </row>
    <row r="680" spans="1:7" ht="20.100000000000001" customHeight="1">
      <c r="A680" s="116" t="str">
        <f t="shared" si="363"/>
        <v/>
      </c>
      <c r="B680" s="181">
        <f t="shared" si="364"/>
        <v>0</v>
      </c>
      <c r="C680" s="228"/>
      <c r="D680" s="79" t="str">
        <f t="shared" si="365"/>
        <v/>
      </c>
      <c r="E680" s="221"/>
      <c r="F680" s="118">
        <f t="shared" si="366"/>
        <v>0</v>
      </c>
      <c r="G680" s="118">
        <f t="shared" si="367"/>
        <v>0</v>
      </c>
    </row>
    <row r="681" spans="1:7" ht="20.100000000000001" customHeight="1">
      <c r="A681" s="116" t="str">
        <f t="shared" si="363"/>
        <v/>
      </c>
      <c r="B681" s="181">
        <f t="shared" si="364"/>
        <v>0</v>
      </c>
      <c r="C681" s="228"/>
      <c r="D681" s="79" t="str">
        <f t="shared" si="365"/>
        <v/>
      </c>
      <c r="E681" s="221"/>
      <c r="F681" s="118">
        <f t="shared" si="366"/>
        <v>0</v>
      </c>
      <c r="G681" s="118">
        <f t="shared" si="367"/>
        <v>0</v>
      </c>
    </row>
    <row r="682" spans="1:7" ht="20.100000000000001" customHeight="1">
      <c r="A682" s="116" t="str">
        <f t="shared" si="363"/>
        <v/>
      </c>
      <c r="B682" s="181">
        <f t="shared" si="364"/>
        <v>0</v>
      </c>
      <c r="C682" s="228"/>
      <c r="D682" s="79" t="str">
        <f t="shared" si="365"/>
        <v/>
      </c>
      <c r="E682" s="221"/>
      <c r="F682" s="118">
        <f t="shared" si="366"/>
        <v>0</v>
      </c>
      <c r="G682" s="118">
        <f t="shared" si="367"/>
        <v>0</v>
      </c>
    </row>
    <row r="683" spans="1:7" ht="20.100000000000001" customHeight="1">
      <c r="A683" s="116" t="str">
        <f t="shared" si="363"/>
        <v/>
      </c>
      <c r="B683" s="181">
        <f t="shared" si="364"/>
        <v>0</v>
      </c>
      <c r="C683" s="228"/>
      <c r="D683" s="79" t="str">
        <f t="shared" si="365"/>
        <v/>
      </c>
      <c r="E683" s="221"/>
      <c r="F683" s="118">
        <f t="shared" si="366"/>
        <v>0</v>
      </c>
      <c r="G683" s="118">
        <f t="shared" si="367"/>
        <v>0</v>
      </c>
    </row>
    <row r="684" spans="1:7" ht="20.100000000000001" customHeight="1">
      <c r="A684" s="116" t="str">
        <f t="shared" si="363"/>
        <v/>
      </c>
      <c r="B684" s="181">
        <f t="shared" si="364"/>
        <v>0</v>
      </c>
      <c r="C684" s="228"/>
      <c r="D684" s="79" t="str">
        <f t="shared" si="365"/>
        <v/>
      </c>
      <c r="E684" s="221"/>
      <c r="F684" s="118">
        <f t="shared" si="366"/>
        <v>0</v>
      </c>
      <c r="G684" s="118">
        <f t="shared" si="367"/>
        <v>0</v>
      </c>
    </row>
    <row r="685" spans="1:7" ht="20.100000000000001" customHeight="1">
      <c r="A685" s="116" t="str">
        <f t="shared" si="363"/>
        <v/>
      </c>
      <c r="B685" s="181">
        <f t="shared" si="364"/>
        <v>0</v>
      </c>
      <c r="C685" s="228"/>
      <c r="D685" s="79" t="str">
        <f t="shared" si="365"/>
        <v/>
      </c>
      <c r="E685" s="221"/>
      <c r="F685" s="118">
        <f t="shared" si="366"/>
        <v>0</v>
      </c>
      <c r="G685" s="118">
        <f t="shared" si="367"/>
        <v>0</v>
      </c>
    </row>
    <row r="686" spans="1:7" ht="20.100000000000001" customHeight="1">
      <c r="A686" s="116" t="str">
        <f t="shared" si="363"/>
        <v/>
      </c>
      <c r="B686" s="181">
        <f t="shared" si="364"/>
        <v>0</v>
      </c>
      <c r="C686" s="227"/>
      <c r="D686" s="79" t="str">
        <f t="shared" si="365"/>
        <v/>
      </c>
      <c r="E686" s="220"/>
      <c r="F686" s="118">
        <f t="shared" si="366"/>
        <v>0</v>
      </c>
      <c r="G686" s="118">
        <f t="shared" si="367"/>
        <v>0</v>
      </c>
    </row>
    <row r="687" spans="1:7" ht="20.100000000000001" customHeight="1">
      <c r="A687" s="116" t="str">
        <f t="shared" si="363"/>
        <v/>
      </c>
      <c r="B687" s="181">
        <f t="shared" si="364"/>
        <v>0</v>
      </c>
      <c r="C687" s="228"/>
      <c r="D687" s="79" t="str">
        <f t="shared" si="365"/>
        <v/>
      </c>
      <c r="E687" s="221"/>
      <c r="F687" s="118">
        <f t="shared" si="366"/>
        <v>0</v>
      </c>
      <c r="G687" s="118">
        <f t="shared" si="367"/>
        <v>0</v>
      </c>
    </row>
    <row r="688" spans="1:7" ht="20.100000000000001" customHeight="1">
      <c r="A688" s="116" t="str">
        <f t="shared" si="363"/>
        <v/>
      </c>
      <c r="B688" s="181">
        <f t="shared" si="364"/>
        <v>0</v>
      </c>
      <c r="C688" s="228"/>
      <c r="D688" s="79" t="str">
        <f t="shared" si="365"/>
        <v/>
      </c>
      <c r="E688" s="221"/>
      <c r="F688" s="118">
        <f t="shared" si="366"/>
        <v>0</v>
      </c>
      <c r="G688" s="118">
        <f t="shared" si="367"/>
        <v>0</v>
      </c>
    </row>
    <row r="689" spans="1:7" ht="20.100000000000001" customHeight="1">
      <c r="A689" s="116" t="str">
        <f t="shared" si="363"/>
        <v/>
      </c>
      <c r="B689" s="181">
        <f t="shared" si="364"/>
        <v>0</v>
      </c>
      <c r="C689" s="228"/>
      <c r="D689" s="79" t="str">
        <f t="shared" si="365"/>
        <v/>
      </c>
      <c r="E689" s="221"/>
      <c r="F689" s="118">
        <f t="shared" si="366"/>
        <v>0</v>
      </c>
      <c r="G689" s="118">
        <f t="shared" si="367"/>
        <v>0</v>
      </c>
    </row>
    <row r="690" spans="1:7" ht="20.100000000000001" customHeight="1">
      <c r="A690" s="116" t="str">
        <f t="shared" si="363"/>
        <v/>
      </c>
      <c r="B690" s="181">
        <f t="shared" si="364"/>
        <v>0</v>
      </c>
      <c r="C690" s="228"/>
      <c r="D690" s="79" t="str">
        <f t="shared" si="365"/>
        <v/>
      </c>
      <c r="E690" s="221"/>
      <c r="F690" s="118">
        <f t="shared" si="366"/>
        <v>0</v>
      </c>
      <c r="G690" s="118">
        <f t="shared" si="367"/>
        <v>0</v>
      </c>
    </row>
    <row r="691" spans="1:7" ht="20.100000000000001" customHeight="1">
      <c r="A691" s="116" t="str">
        <f t="shared" si="363"/>
        <v/>
      </c>
      <c r="B691" s="181">
        <f t="shared" si="364"/>
        <v>0</v>
      </c>
      <c r="C691" s="228"/>
      <c r="D691" s="79" t="str">
        <f t="shared" si="365"/>
        <v/>
      </c>
      <c r="E691" s="221"/>
      <c r="F691" s="118">
        <f t="shared" si="366"/>
        <v>0</v>
      </c>
      <c r="G691" s="118">
        <f t="shared" si="367"/>
        <v>0</v>
      </c>
    </row>
    <row r="692" spans="1:7" ht="20.100000000000001" customHeight="1">
      <c r="A692" s="116" t="str">
        <f t="shared" si="363"/>
        <v/>
      </c>
      <c r="B692" s="181">
        <f t="shared" si="364"/>
        <v>0</v>
      </c>
      <c r="C692" s="228"/>
      <c r="D692" s="79" t="str">
        <f t="shared" si="365"/>
        <v/>
      </c>
      <c r="E692" s="221"/>
      <c r="F692" s="118">
        <f t="shared" si="366"/>
        <v>0</v>
      </c>
      <c r="G692" s="118">
        <f t="shared" si="367"/>
        <v>0</v>
      </c>
    </row>
    <row r="693" spans="1:7" ht="20.100000000000001" customHeight="1">
      <c r="A693" s="116" t="str">
        <f t="shared" si="363"/>
        <v/>
      </c>
      <c r="B693" s="181">
        <f t="shared" si="364"/>
        <v>0</v>
      </c>
      <c r="C693" s="228"/>
      <c r="D693" s="79" t="str">
        <f t="shared" si="365"/>
        <v/>
      </c>
      <c r="E693" s="221"/>
      <c r="F693" s="118">
        <f t="shared" si="366"/>
        <v>0</v>
      </c>
      <c r="G693" s="118">
        <f t="shared" si="367"/>
        <v>0</v>
      </c>
    </row>
    <row r="694" spans="1:7" ht="20.100000000000001" customHeight="1">
      <c r="A694" s="116" t="str">
        <f t="shared" si="363"/>
        <v/>
      </c>
      <c r="B694" s="181">
        <f t="shared" si="364"/>
        <v>0</v>
      </c>
      <c r="C694" s="228"/>
      <c r="D694" s="79" t="str">
        <f t="shared" si="365"/>
        <v/>
      </c>
      <c r="E694" s="221"/>
      <c r="F694" s="118">
        <f t="shared" si="366"/>
        <v>0</v>
      </c>
      <c r="G694" s="118">
        <f t="shared" si="367"/>
        <v>0</v>
      </c>
    </row>
    <row r="695" spans="1:7" ht="20.100000000000001" customHeight="1">
      <c r="A695" s="116" t="str">
        <f t="shared" si="363"/>
        <v/>
      </c>
      <c r="B695" s="181">
        <f t="shared" si="364"/>
        <v>0</v>
      </c>
      <c r="C695" s="228"/>
      <c r="D695" s="79" t="str">
        <f t="shared" si="365"/>
        <v/>
      </c>
      <c r="E695" s="221"/>
      <c r="F695" s="118">
        <f t="shared" si="366"/>
        <v>0</v>
      </c>
      <c r="G695" s="118">
        <f t="shared" si="367"/>
        <v>0</v>
      </c>
    </row>
    <row r="696" spans="1:7" ht="20.100000000000001" customHeight="1">
      <c r="A696" s="184"/>
      <c r="B696" s="185"/>
      <c r="C696" s="243"/>
      <c r="D696" s="161"/>
      <c r="E696" s="212"/>
      <c r="F696" s="488" t="s">
        <v>35</v>
      </c>
      <c r="G696" s="201">
        <f>SUBTOTAL(9,G672:G695)</f>
        <v>0</v>
      </c>
    </row>
    <row r="697" spans="1:7" ht="20.100000000000001" customHeight="1">
      <c r="A697" s="184"/>
      <c r="B697" s="185"/>
      <c r="C697" s="244" t="s">
        <v>731</v>
      </c>
      <c r="D697" s="161"/>
      <c r="E697" s="212"/>
      <c r="F697" s="163"/>
      <c r="G697" s="186"/>
    </row>
    <row r="698" spans="1:7" ht="20.100000000000001" customHeight="1">
      <c r="A698" s="116" t="str">
        <f t="shared" ref="A698:A699" si="368">IFERROR(VLOOKUP(C698,Tabla_Compatibilidad,4,FALSE),"")</f>
        <v/>
      </c>
      <c r="B698" s="181">
        <f t="shared" ref="B698:B699" si="369">IF(A698=0,0,VLOOKUP(A698,Tabla_Indices,5,FALSE))</f>
        <v>0</v>
      </c>
      <c r="C698" s="227"/>
      <c r="D698" s="79" t="str">
        <f t="shared" ref="D698:D699" si="370">IFERROR(VLOOKUP(C698,Tabla_Compatibilidad,2,FALSE),"")</f>
        <v/>
      </c>
      <c r="E698" s="221"/>
      <c r="F698" s="118">
        <f t="shared" ref="F698:F699" si="371">IFERROR(VLOOKUP(C698,Tabla_Compatibilidad,3,FALSE),0)</f>
        <v>0</v>
      </c>
      <c r="G698" s="118">
        <f t="shared" ref="G698:G699" si="372">ROUND(E698*F698,2)</f>
        <v>0</v>
      </c>
    </row>
    <row r="699" spans="1:7" ht="20.100000000000001" customHeight="1">
      <c r="A699" s="116" t="str">
        <f t="shared" si="368"/>
        <v/>
      </c>
      <c r="B699" s="181">
        <f t="shared" si="369"/>
        <v>0</v>
      </c>
      <c r="C699" s="227"/>
      <c r="D699" s="79" t="str">
        <f t="shared" si="370"/>
        <v/>
      </c>
      <c r="E699" s="221"/>
      <c r="F699" s="118">
        <f t="shared" si="371"/>
        <v>0</v>
      </c>
      <c r="G699" s="118">
        <f t="shared" si="372"/>
        <v>0</v>
      </c>
    </row>
    <row r="700" spans="1:7" ht="20.100000000000001" customHeight="1">
      <c r="A700" s="116" t="str">
        <f t="shared" ref="A700:A705" si="373">IFERROR(VLOOKUP(C700,Tabla_Compatibilidad,4,FALSE),"")</f>
        <v/>
      </c>
      <c r="B700" s="181">
        <f t="shared" ref="B700:B705" si="374">IF(A700=0,0,VLOOKUP(A700,Tabla_Indices,5,FALSE))</f>
        <v>0</v>
      </c>
      <c r="C700" s="227"/>
      <c r="D700" s="79" t="str">
        <f t="shared" ref="D700:D705" si="375">IFERROR(VLOOKUP(C700,Tabla_Compatibilidad,2,FALSE),"")</f>
        <v/>
      </c>
      <c r="E700" s="221"/>
      <c r="F700" s="118">
        <f t="shared" ref="F700:F705" si="376">IFERROR(VLOOKUP(C700,Tabla_Compatibilidad,3,FALSE),0)</f>
        <v>0</v>
      </c>
      <c r="G700" s="118">
        <f t="shared" ref="G700:G705" si="377">ROUND(E700*F700,2)</f>
        <v>0</v>
      </c>
    </row>
    <row r="701" spans="1:7" ht="20.100000000000001" customHeight="1">
      <c r="A701" s="116" t="str">
        <f t="shared" si="373"/>
        <v/>
      </c>
      <c r="B701" s="181">
        <f t="shared" si="374"/>
        <v>0</v>
      </c>
      <c r="C701" s="227"/>
      <c r="D701" s="79" t="str">
        <f t="shared" si="375"/>
        <v/>
      </c>
      <c r="E701" s="221"/>
      <c r="F701" s="118">
        <f t="shared" si="376"/>
        <v>0</v>
      </c>
      <c r="G701" s="118">
        <f t="shared" si="377"/>
        <v>0</v>
      </c>
    </row>
    <row r="702" spans="1:7" ht="20.100000000000001" customHeight="1">
      <c r="A702" s="116" t="str">
        <f t="shared" si="373"/>
        <v/>
      </c>
      <c r="B702" s="181">
        <f t="shared" si="374"/>
        <v>0</v>
      </c>
      <c r="C702" s="228"/>
      <c r="D702" s="79" t="str">
        <f t="shared" si="375"/>
        <v/>
      </c>
      <c r="E702" s="221"/>
      <c r="F702" s="118">
        <f t="shared" si="376"/>
        <v>0</v>
      </c>
      <c r="G702" s="118">
        <f t="shared" si="377"/>
        <v>0</v>
      </c>
    </row>
    <row r="703" spans="1:7" ht="20.100000000000001" customHeight="1">
      <c r="A703" s="116" t="str">
        <f t="shared" si="373"/>
        <v/>
      </c>
      <c r="B703" s="181">
        <f t="shared" si="374"/>
        <v>0</v>
      </c>
      <c r="C703" s="228"/>
      <c r="D703" s="79" t="str">
        <f t="shared" si="375"/>
        <v/>
      </c>
      <c r="E703" s="221"/>
      <c r="F703" s="118">
        <f t="shared" si="376"/>
        <v>0</v>
      </c>
      <c r="G703" s="118">
        <f t="shared" si="377"/>
        <v>0</v>
      </c>
    </row>
    <row r="704" spans="1:7" ht="20.100000000000001" customHeight="1">
      <c r="A704" s="116" t="str">
        <f t="shared" si="373"/>
        <v/>
      </c>
      <c r="B704" s="181">
        <f t="shared" si="374"/>
        <v>0</v>
      </c>
      <c r="C704" s="228"/>
      <c r="D704" s="79" t="str">
        <f t="shared" si="375"/>
        <v/>
      </c>
      <c r="E704" s="221"/>
      <c r="F704" s="118">
        <f t="shared" si="376"/>
        <v>0</v>
      </c>
      <c r="G704" s="118">
        <f t="shared" si="377"/>
        <v>0</v>
      </c>
    </row>
    <row r="705" spans="1:7" ht="20.100000000000001" customHeight="1">
      <c r="A705" s="116" t="str">
        <f t="shared" si="373"/>
        <v/>
      </c>
      <c r="B705" s="181">
        <f t="shared" si="374"/>
        <v>0</v>
      </c>
      <c r="C705" s="228"/>
      <c r="D705" s="79" t="str">
        <f t="shared" si="375"/>
        <v/>
      </c>
      <c r="E705" s="221"/>
      <c r="F705" s="118">
        <f t="shared" si="376"/>
        <v>0</v>
      </c>
      <c r="G705" s="118">
        <f t="shared" si="377"/>
        <v>0</v>
      </c>
    </row>
    <row r="706" spans="1:7" ht="20.100000000000001" customHeight="1">
      <c r="A706" s="184"/>
      <c r="B706" s="185"/>
      <c r="C706" s="243"/>
      <c r="D706" s="161"/>
      <c r="E706" s="212"/>
      <c r="F706" s="488" t="s">
        <v>36</v>
      </c>
      <c r="G706" s="201">
        <f>SUBTOTAL(9,G698:G705)</f>
        <v>0</v>
      </c>
    </row>
    <row r="707" spans="1:7" ht="20.100000000000001" customHeight="1">
      <c r="A707" s="184"/>
      <c r="B707" s="185"/>
      <c r="C707" s="244" t="s">
        <v>732</v>
      </c>
      <c r="D707" s="161"/>
      <c r="E707" s="212"/>
      <c r="F707" s="163"/>
      <c r="G707" s="186"/>
    </row>
    <row r="708" spans="1:7" ht="20.100000000000001" customHeight="1">
      <c r="A708" s="116" t="str">
        <f t="shared" ref="A708:A711" si="378">IFERROR(VLOOKUP(C708,Tabla_Compatibilidad,4,FALSE),"")</f>
        <v/>
      </c>
      <c r="B708" s="181">
        <f t="shared" ref="B708:B711" si="379">IF(A708=0,0,VLOOKUP(A708,Tabla_Indices,5,FALSE))</f>
        <v>0</v>
      </c>
      <c r="C708" s="229"/>
      <c r="D708" s="79" t="str">
        <f t="shared" ref="D708:D711" si="380">IFERROR(VLOOKUP(C708,Tabla_Compatibilidad,2,FALSE),"")</f>
        <v/>
      </c>
      <c r="E708" s="221"/>
      <c r="F708" s="118">
        <f t="shared" ref="F708:F711" si="381">IFERROR(VLOOKUP(C708,Tabla_Compatibilidad,3,FALSE),0)</f>
        <v>0</v>
      </c>
      <c r="G708" s="118">
        <f t="shared" ref="G708:G711" si="382">ROUND(E708*F708,2)</f>
        <v>0</v>
      </c>
    </row>
    <row r="709" spans="1:7" ht="20.100000000000001" customHeight="1">
      <c r="A709" s="116" t="str">
        <f t="shared" si="378"/>
        <v/>
      </c>
      <c r="B709" s="181">
        <f t="shared" si="379"/>
        <v>0</v>
      </c>
      <c r="C709" s="229"/>
      <c r="D709" s="79" t="str">
        <f t="shared" si="380"/>
        <v/>
      </c>
      <c r="E709" s="221"/>
      <c r="F709" s="118">
        <f t="shared" si="381"/>
        <v>0</v>
      </c>
      <c r="G709" s="118">
        <f t="shared" si="382"/>
        <v>0</v>
      </c>
    </row>
    <row r="710" spans="1:7" ht="20.100000000000001" customHeight="1">
      <c r="A710" s="116" t="str">
        <f t="shared" si="378"/>
        <v/>
      </c>
      <c r="B710" s="181">
        <f t="shared" si="379"/>
        <v>0</v>
      </c>
      <c r="C710" s="229"/>
      <c r="D710" s="79" t="str">
        <f t="shared" si="380"/>
        <v/>
      </c>
      <c r="E710" s="221"/>
      <c r="F710" s="118">
        <f t="shared" si="381"/>
        <v>0</v>
      </c>
      <c r="G710" s="118">
        <f t="shared" si="382"/>
        <v>0</v>
      </c>
    </row>
    <row r="711" spans="1:7" ht="20.100000000000001" customHeight="1">
      <c r="A711" s="116" t="str">
        <f t="shared" si="378"/>
        <v/>
      </c>
      <c r="B711" s="181">
        <f t="shared" si="379"/>
        <v>0</v>
      </c>
      <c r="C711" s="229"/>
      <c r="D711" s="79" t="str">
        <f t="shared" si="380"/>
        <v/>
      </c>
      <c r="E711" s="221"/>
      <c r="F711" s="118">
        <f t="shared" si="381"/>
        <v>0</v>
      </c>
      <c r="G711" s="118">
        <f t="shared" si="382"/>
        <v>0</v>
      </c>
    </row>
    <row r="712" spans="1:7" ht="20.100000000000001" customHeight="1">
      <c r="A712" s="116" t="str">
        <f t="shared" ref="A712:A717" si="383">IFERROR(VLOOKUP(C712,Tabla_Compatibilidad,4,FALSE),"")</f>
        <v/>
      </c>
      <c r="B712" s="181">
        <f t="shared" ref="B712:B717" si="384">IF(A712=0,0,VLOOKUP(A712,Tabla_Indices,5,FALSE))</f>
        <v>0</v>
      </c>
      <c r="C712" s="229"/>
      <c r="D712" s="79" t="str">
        <f t="shared" ref="D712:D717" si="385">IFERROR(VLOOKUP(C712,Tabla_Compatibilidad,2,FALSE),"")</f>
        <v/>
      </c>
      <c r="E712" s="221"/>
      <c r="F712" s="118">
        <f t="shared" ref="F712:F717" si="386">IFERROR(VLOOKUP(C712,Tabla_Compatibilidad,3,FALSE),0)</f>
        <v>0</v>
      </c>
      <c r="G712" s="118">
        <f t="shared" ref="G712:G717" si="387">ROUND(E712*F712,2)</f>
        <v>0</v>
      </c>
    </row>
    <row r="713" spans="1:7" ht="20.100000000000001" customHeight="1">
      <c r="A713" s="116" t="str">
        <f t="shared" si="383"/>
        <v/>
      </c>
      <c r="B713" s="181">
        <f t="shared" si="384"/>
        <v>0</v>
      </c>
      <c r="C713" s="229"/>
      <c r="D713" s="79" t="str">
        <f t="shared" si="385"/>
        <v/>
      </c>
      <c r="E713" s="221"/>
      <c r="F713" s="118">
        <f t="shared" si="386"/>
        <v>0</v>
      </c>
      <c r="G713" s="118">
        <f t="shared" si="387"/>
        <v>0</v>
      </c>
    </row>
    <row r="714" spans="1:7" ht="20.100000000000001" customHeight="1">
      <c r="A714" s="116" t="str">
        <f t="shared" si="383"/>
        <v/>
      </c>
      <c r="B714" s="181">
        <f t="shared" si="384"/>
        <v>0</v>
      </c>
      <c r="C714" s="229"/>
      <c r="D714" s="79" t="str">
        <f t="shared" si="385"/>
        <v/>
      </c>
      <c r="E714" s="221"/>
      <c r="F714" s="118">
        <f t="shared" si="386"/>
        <v>0</v>
      </c>
      <c r="G714" s="118">
        <f t="shared" si="387"/>
        <v>0</v>
      </c>
    </row>
    <row r="715" spans="1:7" ht="20.100000000000001" customHeight="1">
      <c r="A715" s="116" t="str">
        <f t="shared" si="383"/>
        <v/>
      </c>
      <c r="B715" s="181">
        <f t="shared" si="384"/>
        <v>0</v>
      </c>
      <c r="C715" s="228"/>
      <c r="D715" s="79" t="str">
        <f t="shared" si="385"/>
        <v/>
      </c>
      <c r="E715" s="221"/>
      <c r="F715" s="118">
        <f t="shared" si="386"/>
        <v>0</v>
      </c>
      <c r="G715" s="118">
        <f t="shared" si="387"/>
        <v>0</v>
      </c>
    </row>
    <row r="716" spans="1:7" ht="20.100000000000001" customHeight="1">
      <c r="A716" s="116" t="str">
        <f t="shared" si="383"/>
        <v/>
      </c>
      <c r="B716" s="181">
        <f t="shared" si="384"/>
        <v>0</v>
      </c>
      <c r="C716" s="228"/>
      <c r="D716" s="79" t="str">
        <f t="shared" si="385"/>
        <v/>
      </c>
      <c r="E716" s="221"/>
      <c r="F716" s="118">
        <f t="shared" si="386"/>
        <v>0</v>
      </c>
      <c r="G716" s="118">
        <f t="shared" si="387"/>
        <v>0</v>
      </c>
    </row>
    <row r="717" spans="1:7" ht="20.100000000000001" customHeight="1">
      <c r="A717" s="116" t="str">
        <f t="shared" si="383"/>
        <v/>
      </c>
      <c r="B717" s="181">
        <f t="shared" si="384"/>
        <v>0</v>
      </c>
      <c r="C717" s="228"/>
      <c r="D717" s="79" t="str">
        <f t="shared" si="385"/>
        <v/>
      </c>
      <c r="E717" s="221"/>
      <c r="F717" s="118">
        <f t="shared" si="386"/>
        <v>0</v>
      </c>
      <c r="G717" s="118">
        <f t="shared" si="387"/>
        <v>0</v>
      </c>
    </row>
    <row r="718" spans="1:7" ht="20.100000000000001" customHeight="1">
      <c r="A718" s="187"/>
      <c r="B718" s="188"/>
      <c r="C718" s="243"/>
      <c r="D718" s="161"/>
      <c r="E718" s="212"/>
      <c r="F718" s="488" t="s">
        <v>37</v>
      </c>
      <c r="G718" s="201">
        <f>SUBTOTAL(9,G708:G717)</f>
        <v>0</v>
      </c>
    </row>
    <row r="719" spans="1:7" ht="20.100000000000001" customHeight="1" thickBot="1">
      <c r="A719" s="189"/>
      <c r="B719" s="190"/>
      <c r="C719" s="245"/>
      <c r="D719" s="191"/>
      <c r="E719" s="213"/>
      <c r="F719" s="192"/>
      <c r="G719" s="193"/>
    </row>
    <row r="720" spans="1:7" ht="20.100000000000001" customHeight="1" thickBot="1">
      <c r="A720" s="194">
        <f>B668</f>
        <v>12</v>
      </c>
      <c r="B720" s="195" t="str">
        <f>C668</f>
        <v>Mampostería Ladrillón Cerámico Macizo (panderete) Armada 2Ø6 c/40cm, c/gancho Ø6 c/20cm</v>
      </c>
      <c r="C720" s="246"/>
      <c r="D720" s="196" t="s">
        <v>38</v>
      </c>
      <c r="E720" s="214"/>
      <c r="F720" s="197" t="s">
        <v>39</v>
      </c>
      <c r="G720" s="202">
        <f>SUBTOTAL(9,G672:G719)</f>
        <v>0</v>
      </c>
    </row>
    <row r="721" spans="1:7" ht="20.100000000000001" customHeight="1" thickTop="1" thickBot="1">
      <c r="C721" s="247"/>
      <c r="D721" s="198"/>
      <c r="E721" s="215"/>
      <c r="G721" s="200"/>
    </row>
    <row r="722" spans="1:7" ht="20.100000000000001" customHeight="1" thickTop="1">
      <c r="A722" s="145" t="s">
        <v>41</v>
      </c>
      <c r="B722" s="146"/>
      <c r="C722" s="248"/>
      <c r="D722" s="146"/>
      <c r="E722" s="216"/>
      <c r="F722" s="148"/>
      <c r="G722" s="149"/>
    </row>
    <row r="723" spans="1:7" ht="20.100000000000001" customHeight="1">
      <c r="A723" s="150" t="s">
        <v>728</v>
      </c>
      <c r="B723" s="144" t="str">
        <f>Comitente</f>
        <v>INSTITUTO PROVINCIAL DE LA VIVIENDA</v>
      </c>
      <c r="C723" s="249"/>
      <c r="D723" s="152"/>
      <c r="E723" s="217"/>
      <c r="F723" s="154"/>
      <c r="G723" s="155"/>
    </row>
    <row r="724" spans="1:7" ht="20.100000000000001" customHeight="1">
      <c r="A724" s="150" t="s">
        <v>729</v>
      </c>
      <c r="B724" s="144">
        <f>Contratista</f>
        <v>0</v>
      </c>
      <c r="C724" s="250"/>
      <c r="D724" s="156"/>
      <c r="E724" s="217"/>
      <c r="F724" s="157"/>
      <c r="G724" s="158"/>
    </row>
    <row r="725" spans="1:7" ht="20.100000000000001" customHeight="1">
      <c r="A725" s="150" t="s">
        <v>28</v>
      </c>
      <c r="B725" s="144" t="str">
        <f>Obra</f>
        <v>BARRIO NUESTRA SEÑORA DEL ROSARIO - 22 VIVIENDAS</v>
      </c>
      <c r="C725" s="250"/>
      <c r="D725" s="156"/>
      <c r="E725" s="217"/>
      <c r="F725" s="157" t="s">
        <v>42</v>
      </c>
      <c r="G725" s="542">
        <f>+$G$4</f>
        <v>0</v>
      </c>
    </row>
    <row r="726" spans="1:7" ht="20.100000000000001" customHeight="1">
      <c r="A726" s="159" t="s">
        <v>727</v>
      </c>
      <c r="B726" s="144" t="str">
        <f>Ubicación</f>
        <v>9 DE JULIO</v>
      </c>
      <c r="C726" s="251"/>
      <c r="D726" s="161"/>
      <c r="E726" s="212"/>
      <c r="F726" s="163"/>
      <c r="G726" s="164"/>
    </row>
    <row r="727" spans="1:7" ht="20.100000000000001" customHeight="1">
      <c r="A727" s="159" t="s">
        <v>43</v>
      </c>
      <c r="B727" s="165" t="s">
        <v>1159</v>
      </c>
      <c r="C727" s="243" t="s">
        <v>1182</v>
      </c>
      <c r="D727" s="167"/>
      <c r="E727" s="218"/>
      <c r="F727" s="163"/>
      <c r="G727" s="164"/>
    </row>
    <row r="728" spans="1:7" ht="20.100000000000001" customHeight="1">
      <c r="A728" s="159" t="s">
        <v>29</v>
      </c>
      <c r="B728" s="169">
        <v>13</v>
      </c>
      <c r="C728" s="166" t="str">
        <f>+VLOOKUP(B728,'P1'!$B$13:$E$92,2,FALSE)</f>
        <v>Techo de Madera (rollizo Ø 16cm, machimbre 3/4", pintura asfaltica, polietileno de 200 micrones, barniz protector insecticida )</v>
      </c>
      <c r="D728" s="161"/>
      <c r="E728" s="212"/>
      <c r="F728" s="157" t="s">
        <v>30</v>
      </c>
      <c r="G728" s="161" t="str">
        <f>+VLOOKUP(B728,'P1'!$B$13:$E$92,3,FALSE)</f>
        <v>m2</v>
      </c>
    </row>
    <row r="729" spans="1:7" ht="20.100000000000001" customHeight="1">
      <c r="A729" s="170" t="s">
        <v>590</v>
      </c>
      <c r="B729" s="170"/>
      <c r="C729" s="604" t="s">
        <v>0</v>
      </c>
      <c r="D729" s="606" t="s">
        <v>31</v>
      </c>
      <c r="E729" s="600" t="s">
        <v>32</v>
      </c>
      <c r="F729" s="608" t="s">
        <v>33</v>
      </c>
      <c r="G729" s="610" t="s">
        <v>34</v>
      </c>
    </row>
    <row r="730" spans="1:7" s="110" customFormat="1" ht="20.100000000000001" customHeight="1">
      <c r="A730" s="172" t="s">
        <v>591</v>
      </c>
      <c r="B730" s="173" t="s">
        <v>592</v>
      </c>
      <c r="C730" s="605"/>
      <c r="D730" s="607"/>
      <c r="E730" s="601"/>
      <c r="F730" s="609"/>
      <c r="G730" s="611"/>
    </row>
    <row r="731" spans="1:7" ht="20.100000000000001" customHeight="1">
      <c r="A731" s="174"/>
      <c r="B731" s="175"/>
      <c r="C731" s="252" t="s">
        <v>730</v>
      </c>
      <c r="D731" s="177"/>
      <c r="E731" s="219"/>
      <c r="F731" s="179"/>
      <c r="G731" s="180"/>
    </row>
    <row r="732" spans="1:7" ht="20.100000000000001" customHeight="1">
      <c r="A732" s="116" t="str">
        <f t="shared" ref="A732:A738" si="388">IFERROR(VLOOKUP(C732,Tabla_Compatibilidad,4,FALSE),"")</f>
        <v/>
      </c>
      <c r="B732" s="181">
        <f t="shared" ref="B732:B738" si="389">IF(A732=0,0,VLOOKUP(A732,Tabla_Indices,5,FALSE))</f>
        <v>0</v>
      </c>
      <c r="C732" s="228"/>
      <c r="D732" s="79" t="str">
        <f t="shared" ref="D732:D738" si="390">IFERROR(VLOOKUP(C732,Tabla_Compatibilidad,2,FALSE),"")</f>
        <v/>
      </c>
      <c r="E732" s="221"/>
      <c r="F732" s="118">
        <f t="shared" ref="F732:F738" si="391">IFERROR(VLOOKUP(C732,Tabla_Compatibilidad,3,FALSE),0)</f>
        <v>0</v>
      </c>
      <c r="G732" s="118">
        <f t="shared" ref="G732:G738" si="392">ROUND(E732*F732,2)</f>
        <v>0</v>
      </c>
    </row>
    <row r="733" spans="1:7" ht="20.100000000000001" customHeight="1">
      <c r="A733" s="116" t="str">
        <f t="shared" si="388"/>
        <v/>
      </c>
      <c r="B733" s="181">
        <f t="shared" si="389"/>
        <v>0</v>
      </c>
      <c r="C733" s="228"/>
      <c r="D733" s="79" t="str">
        <f t="shared" si="390"/>
        <v/>
      </c>
      <c r="E733" s="221"/>
      <c r="F733" s="118">
        <f t="shared" si="391"/>
        <v>0</v>
      </c>
      <c r="G733" s="118">
        <f t="shared" si="392"/>
        <v>0</v>
      </c>
    </row>
    <row r="734" spans="1:7" ht="20.100000000000001" customHeight="1">
      <c r="A734" s="116" t="str">
        <f t="shared" si="388"/>
        <v/>
      </c>
      <c r="B734" s="181">
        <f t="shared" si="389"/>
        <v>0</v>
      </c>
      <c r="C734" s="228"/>
      <c r="D734" s="79" t="str">
        <f t="shared" si="390"/>
        <v/>
      </c>
      <c r="E734" s="221"/>
      <c r="F734" s="118">
        <f t="shared" si="391"/>
        <v>0</v>
      </c>
      <c r="G734" s="118">
        <f t="shared" si="392"/>
        <v>0</v>
      </c>
    </row>
    <row r="735" spans="1:7" ht="20.100000000000001" customHeight="1">
      <c r="A735" s="116" t="str">
        <f t="shared" si="388"/>
        <v/>
      </c>
      <c r="B735" s="181">
        <f t="shared" si="389"/>
        <v>0</v>
      </c>
      <c r="C735" s="228"/>
      <c r="D735" s="79" t="str">
        <f t="shared" si="390"/>
        <v/>
      </c>
      <c r="E735" s="221"/>
      <c r="F735" s="118">
        <f t="shared" si="391"/>
        <v>0</v>
      </c>
      <c r="G735" s="118">
        <f t="shared" si="392"/>
        <v>0</v>
      </c>
    </row>
    <row r="736" spans="1:7" ht="20.100000000000001" customHeight="1">
      <c r="A736" s="116" t="str">
        <f t="shared" si="388"/>
        <v/>
      </c>
      <c r="B736" s="181">
        <f t="shared" si="389"/>
        <v>0</v>
      </c>
      <c r="C736" s="228"/>
      <c r="D736" s="79" t="str">
        <f t="shared" si="390"/>
        <v/>
      </c>
      <c r="E736" s="221"/>
      <c r="F736" s="118">
        <f t="shared" si="391"/>
        <v>0</v>
      </c>
      <c r="G736" s="118">
        <f t="shared" si="392"/>
        <v>0</v>
      </c>
    </row>
    <row r="737" spans="1:7" ht="20.100000000000001" customHeight="1">
      <c r="A737" s="116" t="str">
        <f t="shared" si="388"/>
        <v/>
      </c>
      <c r="B737" s="181">
        <f t="shared" si="389"/>
        <v>0</v>
      </c>
      <c r="C737" s="228"/>
      <c r="D737" s="79" t="str">
        <f t="shared" si="390"/>
        <v/>
      </c>
      <c r="E737" s="221"/>
      <c r="F737" s="118">
        <f t="shared" si="391"/>
        <v>0</v>
      </c>
      <c r="G737" s="118">
        <f t="shared" si="392"/>
        <v>0</v>
      </c>
    </row>
    <row r="738" spans="1:7" ht="20.100000000000001" customHeight="1">
      <c r="A738" s="116" t="str">
        <f t="shared" si="388"/>
        <v/>
      </c>
      <c r="B738" s="181">
        <f t="shared" si="389"/>
        <v>0</v>
      </c>
      <c r="C738" s="228"/>
      <c r="D738" s="79" t="str">
        <f t="shared" si="390"/>
        <v/>
      </c>
      <c r="E738" s="221"/>
      <c r="F738" s="118">
        <f t="shared" si="391"/>
        <v>0</v>
      </c>
      <c r="G738" s="118">
        <f t="shared" si="392"/>
        <v>0</v>
      </c>
    </row>
    <row r="739" spans="1:7" ht="20.100000000000001" customHeight="1">
      <c r="A739" s="116" t="str">
        <f t="shared" ref="A739:A755" si="393">IFERROR(VLOOKUP(C739,Tabla_Compatibilidad,4,FALSE),"")</f>
        <v/>
      </c>
      <c r="B739" s="181">
        <f t="shared" ref="B739:B755" si="394">IF(A739=0,0,VLOOKUP(A739,Tabla_Indices,5,FALSE))</f>
        <v>0</v>
      </c>
      <c r="C739" s="228"/>
      <c r="D739" s="79" t="str">
        <f t="shared" ref="D739:D755" si="395">IFERROR(VLOOKUP(C739,Tabla_Compatibilidad,2,FALSE),"")</f>
        <v/>
      </c>
      <c r="E739" s="221"/>
      <c r="F739" s="118">
        <f t="shared" ref="F739:F755" si="396">IFERROR(VLOOKUP(C739,Tabla_Compatibilidad,3,FALSE),0)</f>
        <v>0</v>
      </c>
      <c r="G739" s="118">
        <f t="shared" ref="G739:G755" si="397">ROUND(E739*F739,2)</f>
        <v>0</v>
      </c>
    </row>
    <row r="740" spans="1:7" ht="20.100000000000001" customHeight="1">
      <c r="A740" s="116" t="str">
        <f t="shared" si="393"/>
        <v/>
      </c>
      <c r="B740" s="181">
        <f t="shared" si="394"/>
        <v>0</v>
      </c>
      <c r="C740" s="228"/>
      <c r="D740" s="79" t="str">
        <f t="shared" si="395"/>
        <v/>
      </c>
      <c r="E740" s="221"/>
      <c r="F740" s="118">
        <f t="shared" si="396"/>
        <v>0</v>
      </c>
      <c r="G740" s="118">
        <f t="shared" si="397"/>
        <v>0</v>
      </c>
    </row>
    <row r="741" spans="1:7" ht="20.100000000000001" customHeight="1">
      <c r="A741" s="116" t="str">
        <f t="shared" si="393"/>
        <v/>
      </c>
      <c r="B741" s="181">
        <f t="shared" si="394"/>
        <v>0</v>
      </c>
      <c r="C741" s="228"/>
      <c r="D741" s="79" t="str">
        <f t="shared" si="395"/>
        <v/>
      </c>
      <c r="E741" s="221"/>
      <c r="F741" s="118">
        <f t="shared" si="396"/>
        <v>0</v>
      </c>
      <c r="G741" s="118">
        <f t="shared" si="397"/>
        <v>0</v>
      </c>
    </row>
    <row r="742" spans="1:7" ht="20.100000000000001" customHeight="1">
      <c r="A742" s="116" t="str">
        <f t="shared" si="393"/>
        <v/>
      </c>
      <c r="B742" s="181">
        <f t="shared" si="394"/>
        <v>0</v>
      </c>
      <c r="C742" s="228"/>
      <c r="D742" s="79" t="str">
        <f t="shared" si="395"/>
        <v/>
      </c>
      <c r="E742" s="221"/>
      <c r="F742" s="118">
        <f t="shared" si="396"/>
        <v>0</v>
      </c>
      <c r="G742" s="118">
        <f t="shared" si="397"/>
        <v>0</v>
      </c>
    </row>
    <row r="743" spans="1:7" ht="20.100000000000001" customHeight="1">
      <c r="A743" s="116" t="str">
        <f t="shared" si="393"/>
        <v/>
      </c>
      <c r="B743" s="181">
        <f t="shared" si="394"/>
        <v>0</v>
      </c>
      <c r="C743" s="228"/>
      <c r="D743" s="79" t="str">
        <f t="shared" si="395"/>
        <v/>
      </c>
      <c r="E743" s="221"/>
      <c r="F743" s="118">
        <f t="shared" si="396"/>
        <v>0</v>
      </c>
      <c r="G743" s="118">
        <f t="shared" si="397"/>
        <v>0</v>
      </c>
    </row>
    <row r="744" spans="1:7" ht="20.100000000000001" customHeight="1">
      <c r="A744" s="116" t="str">
        <f t="shared" si="393"/>
        <v/>
      </c>
      <c r="B744" s="181">
        <f t="shared" si="394"/>
        <v>0</v>
      </c>
      <c r="C744" s="228"/>
      <c r="D744" s="79" t="str">
        <f t="shared" si="395"/>
        <v/>
      </c>
      <c r="E744" s="221"/>
      <c r="F744" s="118">
        <f t="shared" si="396"/>
        <v>0</v>
      </c>
      <c r="G744" s="118">
        <f t="shared" si="397"/>
        <v>0</v>
      </c>
    </row>
    <row r="745" spans="1:7" ht="20.100000000000001" customHeight="1">
      <c r="A745" s="116" t="str">
        <f t="shared" si="393"/>
        <v/>
      </c>
      <c r="B745" s="181">
        <f t="shared" si="394"/>
        <v>0</v>
      </c>
      <c r="C745" s="228"/>
      <c r="D745" s="79" t="str">
        <f t="shared" si="395"/>
        <v/>
      </c>
      <c r="E745" s="221"/>
      <c r="F745" s="118">
        <f t="shared" si="396"/>
        <v>0</v>
      </c>
      <c r="G745" s="118">
        <f t="shared" si="397"/>
        <v>0</v>
      </c>
    </row>
    <row r="746" spans="1:7" ht="20.100000000000001" customHeight="1">
      <c r="A746" s="116" t="str">
        <f t="shared" si="393"/>
        <v/>
      </c>
      <c r="B746" s="181">
        <f t="shared" si="394"/>
        <v>0</v>
      </c>
      <c r="C746" s="227"/>
      <c r="D746" s="79" t="str">
        <f t="shared" si="395"/>
        <v/>
      </c>
      <c r="E746" s="220"/>
      <c r="F746" s="118">
        <f t="shared" si="396"/>
        <v>0</v>
      </c>
      <c r="G746" s="118">
        <f t="shared" si="397"/>
        <v>0</v>
      </c>
    </row>
    <row r="747" spans="1:7" ht="20.100000000000001" customHeight="1">
      <c r="A747" s="116" t="str">
        <f t="shared" si="393"/>
        <v/>
      </c>
      <c r="B747" s="181">
        <f t="shared" si="394"/>
        <v>0</v>
      </c>
      <c r="C747" s="228"/>
      <c r="D747" s="79" t="str">
        <f t="shared" si="395"/>
        <v/>
      </c>
      <c r="E747" s="221"/>
      <c r="F747" s="118">
        <f t="shared" si="396"/>
        <v>0</v>
      </c>
      <c r="G747" s="118">
        <f t="shared" si="397"/>
        <v>0</v>
      </c>
    </row>
    <row r="748" spans="1:7" ht="20.100000000000001" customHeight="1">
      <c r="A748" s="116" t="str">
        <f t="shared" si="393"/>
        <v/>
      </c>
      <c r="B748" s="181">
        <f t="shared" si="394"/>
        <v>0</v>
      </c>
      <c r="C748" s="228"/>
      <c r="D748" s="79" t="str">
        <f t="shared" si="395"/>
        <v/>
      </c>
      <c r="E748" s="221"/>
      <c r="F748" s="118">
        <f t="shared" si="396"/>
        <v>0</v>
      </c>
      <c r="G748" s="118">
        <f t="shared" si="397"/>
        <v>0</v>
      </c>
    </row>
    <row r="749" spans="1:7" ht="20.100000000000001" customHeight="1">
      <c r="A749" s="116" t="str">
        <f t="shared" si="393"/>
        <v/>
      </c>
      <c r="B749" s="181">
        <f t="shared" si="394"/>
        <v>0</v>
      </c>
      <c r="C749" s="228"/>
      <c r="D749" s="79" t="str">
        <f t="shared" si="395"/>
        <v/>
      </c>
      <c r="E749" s="221"/>
      <c r="F749" s="118">
        <f t="shared" si="396"/>
        <v>0</v>
      </c>
      <c r="G749" s="118">
        <f t="shared" si="397"/>
        <v>0</v>
      </c>
    </row>
    <row r="750" spans="1:7" ht="20.100000000000001" customHeight="1">
      <c r="A750" s="116" t="str">
        <f t="shared" si="393"/>
        <v/>
      </c>
      <c r="B750" s="181">
        <f t="shared" si="394"/>
        <v>0</v>
      </c>
      <c r="C750" s="228"/>
      <c r="D750" s="79" t="str">
        <f t="shared" si="395"/>
        <v/>
      </c>
      <c r="E750" s="221"/>
      <c r="F750" s="118">
        <f t="shared" si="396"/>
        <v>0</v>
      </c>
      <c r="G750" s="118">
        <f t="shared" si="397"/>
        <v>0</v>
      </c>
    </row>
    <row r="751" spans="1:7" ht="20.100000000000001" customHeight="1">
      <c r="A751" s="116" t="str">
        <f t="shared" si="393"/>
        <v/>
      </c>
      <c r="B751" s="181">
        <f t="shared" si="394"/>
        <v>0</v>
      </c>
      <c r="C751" s="228"/>
      <c r="D751" s="79" t="str">
        <f t="shared" si="395"/>
        <v/>
      </c>
      <c r="E751" s="221"/>
      <c r="F751" s="118">
        <f t="shared" si="396"/>
        <v>0</v>
      </c>
      <c r="G751" s="118">
        <f t="shared" si="397"/>
        <v>0</v>
      </c>
    </row>
    <row r="752" spans="1:7" ht="20.100000000000001" customHeight="1">
      <c r="A752" s="116" t="str">
        <f t="shared" si="393"/>
        <v/>
      </c>
      <c r="B752" s="181">
        <f t="shared" si="394"/>
        <v>0</v>
      </c>
      <c r="C752" s="228"/>
      <c r="D752" s="79" t="str">
        <f t="shared" si="395"/>
        <v/>
      </c>
      <c r="E752" s="221"/>
      <c r="F752" s="118">
        <f t="shared" si="396"/>
        <v>0</v>
      </c>
      <c r="G752" s="118">
        <f t="shared" si="397"/>
        <v>0</v>
      </c>
    </row>
    <row r="753" spans="1:7" ht="20.100000000000001" customHeight="1">
      <c r="A753" s="116" t="str">
        <f t="shared" si="393"/>
        <v/>
      </c>
      <c r="B753" s="181">
        <f t="shared" si="394"/>
        <v>0</v>
      </c>
      <c r="C753" s="228"/>
      <c r="D753" s="79" t="str">
        <f t="shared" si="395"/>
        <v/>
      </c>
      <c r="E753" s="221"/>
      <c r="F753" s="118">
        <f t="shared" si="396"/>
        <v>0</v>
      </c>
      <c r="G753" s="118">
        <f t="shared" si="397"/>
        <v>0</v>
      </c>
    </row>
    <row r="754" spans="1:7" ht="20.100000000000001" customHeight="1">
      <c r="A754" s="116" t="str">
        <f t="shared" si="393"/>
        <v/>
      </c>
      <c r="B754" s="181">
        <f t="shared" si="394"/>
        <v>0</v>
      </c>
      <c r="C754" s="228"/>
      <c r="D754" s="79" t="str">
        <f t="shared" si="395"/>
        <v/>
      </c>
      <c r="E754" s="221"/>
      <c r="F754" s="118">
        <f t="shared" si="396"/>
        <v>0</v>
      </c>
      <c r="G754" s="118">
        <f t="shared" si="397"/>
        <v>0</v>
      </c>
    </row>
    <row r="755" spans="1:7" ht="20.100000000000001" customHeight="1">
      <c r="A755" s="116" t="str">
        <f t="shared" si="393"/>
        <v/>
      </c>
      <c r="B755" s="181">
        <f t="shared" si="394"/>
        <v>0</v>
      </c>
      <c r="C755" s="228"/>
      <c r="D755" s="79" t="str">
        <f t="shared" si="395"/>
        <v/>
      </c>
      <c r="E755" s="221"/>
      <c r="F755" s="118">
        <f t="shared" si="396"/>
        <v>0</v>
      </c>
      <c r="G755" s="118">
        <f t="shared" si="397"/>
        <v>0</v>
      </c>
    </row>
    <row r="756" spans="1:7" ht="20.100000000000001" customHeight="1">
      <c r="A756" s="184"/>
      <c r="B756" s="185"/>
      <c r="C756" s="243"/>
      <c r="D756" s="161"/>
      <c r="E756" s="212"/>
      <c r="F756" s="488" t="s">
        <v>35</v>
      </c>
      <c r="G756" s="201">
        <f>SUBTOTAL(9,G732:G755)</f>
        <v>0</v>
      </c>
    </row>
    <row r="757" spans="1:7" ht="20.100000000000001" customHeight="1">
      <c r="A757" s="184"/>
      <c r="B757" s="185"/>
      <c r="C757" s="244" t="s">
        <v>731</v>
      </c>
      <c r="D757" s="161"/>
      <c r="E757" s="212"/>
      <c r="F757" s="163"/>
      <c r="G757" s="186"/>
    </row>
    <row r="758" spans="1:7" ht="20.100000000000001" customHeight="1">
      <c r="A758" s="116" t="str">
        <f t="shared" ref="A758:A760" si="398">IFERROR(VLOOKUP(C758,Tabla_Compatibilidad,4,FALSE),"")</f>
        <v/>
      </c>
      <c r="B758" s="181">
        <f t="shared" ref="B758:B760" si="399">IF(A758=0,0,VLOOKUP(A758,Tabla_Indices,5,FALSE))</f>
        <v>0</v>
      </c>
      <c r="C758" s="227"/>
      <c r="D758" s="79" t="str">
        <f t="shared" ref="D758:D760" si="400">IFERROR(VLOOKUP(C758,Tabla_Compatibilidad,2,FALSE),"")</f>
        <v/>
      </c>
      <c r="E758" s="221"/>
      <c r="F758" s="118">
        <f t="shared" ref="F758:F760" si="401">IFERROR(VLOOKUP(C758,Tabla_Compatibilidad,3,FALSE),0)</f>
        <v>0</v>
      </c>
      <c r="G758" s="118">
        <f t="shared" ref="G758:G760" si="402">ROUND(E758*F758,2)</f>
        <v>0</v>
      </c>
    </row>
    <row r="759" spans="1:7" ht="20.100000000000001" customHeight="1">
      <c r="A759" s="116" t="str">
        <f t="shared" si="398"/>
        <v/>
      </c>
      <c r="B759" s="181">
        <f t="shared" si="399"/>
        <v>0</v>
      </c>
      <c r="C759" s="227"/>
      <c r="D759" s="79" t="str">
        <f t="shared" si="400"/>
        <v/>
      </c>
      <c r="E759" s="221"/>
      <c r="F759" s="118">
        <f t="shared" si="401"/>
        <v>0</v>
      </c>
      <c r="G759" s="118">
        <f t="shared" si="402"/>
        <v>0</v>
      </c>
    </row>
    <row r="760" spans="1:7" ht="20.100000000000001" customHeight="1">
      <c r="A760" s="116" t="str">
        <f t="shared" si="398"/>
        <v/>
      </c>
      <c r="B760" s="181">
        <f t="shared" si="399"/>
        <v>0</v>
      </c>
      <c r="C760" s="227"/>
      <c r="D760" s="79" t="str">
        <f t="shared" si="400"/>
        <v/>
      </c>
      <c r="E760" s="221"/>
      <c r="F760" s="118">
        <f t="shared" si="401"/>
        <v>0</v>
      </c>
      <c r="G760" s="118">
        <f t="shared" si="402"/>
        <v>0</v>
      </c>
    </row>
    <row r="761" spans="1:7" ht="20.100000000000001" customHeight="1">
      <c r="A761" s="116" t="str">
        <f t="shared" ref="A761:A765" si="403">IFERROR(VLOOKUP(C761,Tabla_Compatibilidad,4,FALSE),"")</f>
        <v/>
      </c>
      <c r="B761" s="181">
        <f t="shared" ref="B761:B765" si="404">IF(A761=0,0,VLOOKUP(A761,Tabla_Indices,5,FALSE))</f>
        <v>0</v>
      </c>
      <c r="C761" s="227"/>
      <c r="D761" s="79" t="str">
        <f t="shared" ref="D761:D765" si="405">IFERROR(VLOOKUP(C761,Tabla_Compatibilidad,2,FALSE),"")</f>
        <v/>
      </c>
      <c r="E761" s="221"/>
      <c r="F761" s="118">
        <f t="shared" ref="F761:F765" si="406">IFERROR(VLOOKUP(C761,Tabla_Compatibilidad,3,FALSE),0)</f>
        <v>0</v>
      </c>
      <c r="G761" s="118">
        <f t="shared" ref="G761:G765" si="407">ROUND(E761*F761,2)</f>
        <v>0</v>
      </c>
    </row>
    <row r="762" spans="1:7" ht="20.100000000000001" customHeight="1">
      <c r="A762" s="116" t="str">
        <f t="shared" si="403"/>
        <v/>
      </c>
      <c r="B762" s="181">
        <f t="shared" si="404"/>
        <v>0</v>
      </c>
      <c r="C762" s="228"/>
      <c r="D762" s="79" t="str">
        <f t="shared" si="405"/>
        <v/>
      </c>
      <c r="E762" s="221"/>
      <c r="F762" s="118">
        <f t="shared" si="406"/>
        <v>0</v>
      </c>
      <c r="G762" s="118">
        <f t="shared" si="407"/>
        <v>0</v>
      </c>
    </row>
    <row r="763" spans="1:7" ht="20.100000000000001" customHeight="1">
      <c r="A763" s="116" t="str">
        <f t="shared" si="403"/>
        <v/>
      </c>
      <c r="B763" s="181">
        <f t="shared" si="404"/>
        <v>0</v>
      </c>
      <c r="C763" s="228"/>
      <c r="D763" s="79" t="str">
        <f t="shared" si="405"/>
        <v/>
      </c>
      <c r="E763" s="221"/>
      <c r="F763" s="118">
        <f t="shared" si="406"/>
        <v>0</v>
      </c>
      <c r="G763" s="118">
        <f t="shared" si="407"/>
        <v>0</v>
      </c>
    </row>
    <row r="764" spans="1:7" ht="20.100000000000001" customHeight="1">
      <c r="A764" s="116" t="str">
        <f t="shared" si="403"/>
        <v/>
      </c>
      <c r="B764" s="181">
        <f t="shared" si="404"/>
        <v>0</v>
      </c>
      <c r="C764" s="228"/>
      <c r="D764" s="79" t="str">
        <f t="shared" si="405"/>
        <v/>
      </c>
      <c r="E764" s="221"/>
      <c r="F764" s="118">
        <f t="shared" si="406"/>
        <v>0</v>
      </c>
      <c r="G764" s="118">
        <f t="shared" si="407"/>
        <v>0</v>
      </c>
    </row>
    <row r="765" spans="1:7" ht="20.100000000000001" customHeight="1">
      <c r="A765" s="116" t="str">
        <f t="shared" si="403"/>
        <v/>
      </c>
      <c r="B765" s="181">
        <f t="shared" si="404"/>
        <v>0</v>
      </c>
      <c r="C765" s="228"/>
      <c r="D765" s="79" t="str">
        <f t="shared" si="405"/>
        <v/>
      </c>
      <c r="E765" s="221"/>
      <c r="F765" s="118">
        <f t="shared" si="406"/>
        <v>0</v>
      </c>
      <c r="G765" s="118">
        <f t="shared" si="407"/>
        <v>0</v>
      </c>
    </row>
    <row r="766" spans="1:7" ht="20.100000000000001" customHeight="1">
      <c r="A766" s="184"/>
      <c r="B766" s="185"/>
      <c r="C766" s="243"/>
      <c r="D766" s="161"/>
      <c r="E766" s="212"/>
      <c r="F766" s="488" t="s">
        <v>36</v>
      </c>
      <c r="G766" s="201">
        <f>SUBTOTAL(9,G758:G765)</f>
        <v>0</v>
      </c>
    </row>
    <row r="767" spans="1:7" ht="20.100000000000001" customHeight="1">
      <c r="A767" s="184"/>
      <c r="B767" s="185"/>
      <c r="C767" s="244" t="s">
        <v>732</v>
      </c>
      <c r="D767" s="161"/>
      <c r="E767" s="212"/>
      <c r="F767" s="163"/>
      <c r="G767" s="186"/>
    </row>
    <row r="768" spans="1:7" ht="20.100000000000001" customHeight="1">
      <c r="A768" s="116" t="str">
        <f t="shared" ref="A768:A769" si="408">IFERROR(VLOOKUP(C768,Tabla_Compatibilidad,4,FALSE),"")</f>
        <v/>
      </c>
      <c r="B768" s="181">
        <f t="shared" ref="B768:B769" si="409">IF(A768=0,0,VLOOKUP(A768,Tabla_Indices,5,FALSE))</f>
        <v>0</v>
      </c>
      <c r="C768" s="231"/>
      <c r="D768" s="79" t="str">
        <f t="shared" ref="D768:D769" si="410">IFERROR(VLOOKUP(C768,Tabla_Compatibilidad,2,FALSE),"")</f>
        <v/>
      </c>
      <c r="E768" s="223"/>
      <c r="F768" s="118">
        <f t="shared" ref="F768:F769" si="411">IFERROR(VLOOKUP(C768,Tabla_Compatibilidad,3,FALSE),0)</f>
        <v>0</v>
      </c>
      <c r="G768" s="118">
        <f t="shared" ref="G768:G769" si="412">ROUND(E768*F768,2)</f>
        <v>0</v>
      </c>
    </row>
    <row r="769" spans="1:7" ht="20.100000000000001" customHeight="1">
      <c r="A769" s="116" t="str">
        <f t="shared" si="408"/>
        <v/>
      </c>
      <c r="B769" s="181">
        <f t="shared" si="409"/>
        <v>0</v>
      </c>
      <c r="C769" s="231"/>
      <c r="D769" s="79" t="str">
        <f t="shared" si="410"/>
        <v/>
      </c>
      <c r="E769" s="223"/>
      <c r="F769" s="118">
        <f t="shared" si="411"/>
        <v>0</v>
      </c>
      <c r="G769" s="118">
        <f t="shared" si="412"/>
        <v>0</v>
      </c>
    </row>
    <row r="770" spans="1:7" ht="20.100000000000001" customHeight="1">
      <c r="A770" s="116" t="str">
        <f t="shared" ref="A770:A777" si="413">IFERROR(VLOOKUP(C770,Tabla_Compatibilidad,4,FALSE),"")</f>
        <v/>
      </c>
      <c r="B770" s="181">
        <f t="shared" ref="B770:B777" si="414">IF(A770=0,0,VLOOKUP(A770,Tabla_Indices,5,FALSE))</f>
        <v>0</v>
      </c>
      <c r="C770" s="231"/>
      <c r="D770" s="79" t="str">
        <f t="shared" ref="D770:D777" si="415">IFERROR(VLOOKUP(C770,Tabla_Compatibilidad,2,FALSE),"")</f>
        <v/>
      </c>
      <c r="E770" s="223"/>
      <c r="F770" s="118">
        <f t="shared" ref="F770:F777" si="416">IFERROR(VLOOKUP(C770,Tabla_Compatibilidad,3,FALSE),0)</f>
        <v>0</v>
      </c>
      <c r="G770" s="118">
        <f t="shared" ref="G770:G777" si="417">ROUND(E770*F770,2)</f>
        <v>0</v>
      </c>
    </row>
    <row r="771" spans="1:7" ht="20.100000000000001" customHeight="1">
      <c r="A771" s="116" t="str">
        <f t="shared" si="413"/>
        <v/>
      </c>
      <c r="B771" s="181">
        <f t="shared" si="414"/>
        <v>0</v>
      </c>
      <c r="C771" s="229"/>
      <c r="D771" s="79" t="str">
        <f t="shared" si="415"/>
        <v/>
      </c>
      <c r="E771" s="223"/>
      <c r="F771" s="118">
        <f t="shared" si="416"/>
        <v>0</v>
      </c>
      <c r="G771" s="118">
        <f t="shared" si="417"/>
        <v>0</v>
      </c>
    </row>
    <row r="772" spans="1:7" ht="20.100000000000001" customHeight="1">
      <c r="A772" s="116" t="str">
        <f t="shared" si="413"/>
        <v/>
      </c>
      <c r="B772" s="181">
        <f t="shared" si="414"/>
        <v>0</v>
      </c>
      <c r="C772" s="229"/>
      <c r="D772" s="79" t="str">
        <f t="shared" si="415"/>
        <v/>
      </c>
      <c r="E772" s="221"/>
      <c r="F772" s="118">
        <f t="shared" si="416"/>
        <v>0</v>
      </c>
      <c r="G772" s="118">
        <f t="shared" si="417"/>
        <v>0</v>
      </c>
    </row>
    <row r="773" spans="1:7" ht="20.100000000000001" customHeight="1">
      <c r="A773" s="116" t="str">
        <f t="shared" si="413"/>
        <v/>
      </c>
      <c r="B773" s="181">
        <f t="shared" si="414"/>
        <v>0</v>
      </c>
      <c r="C773" s="229"/>
      <c r="D773" s="79" t="str">
        <f t="shared" si="415"/>
        <v/>
      </c>
      <c r="E773" s="221"/>
      <c r="F773" s="118">
        <f t="shared" si="416"/>
        <v>0</v>
      </c>
      <c r="G773" s="118">
        <f t="shared" si="417"/>
        <v>0</v>
      </c>
    </row>
    <row r="774" spans="1:7" ht="20.100000000000001" customHeight="1">
      <c r="A774" s="116" t="str">
        <f t="shared" si="413"/>
        <v/>
      </c>
      <c r="B774" s="181">
        <f t="shared" si="414"/>
        <v>0</v>
      </c>
      <c r="C774" s="229"/>
      <c r="D774" s="79" t="str">
        <f t="shared" si="415"/>
        <v/>
      </c>
      <c r="E774" s="221"/>
      <c r="F774" s="118">
        <f t="shared" si="416"/>
        <v>0</v>
      </c>
      <c r="G774" s="118">
        <f t="shared" si="417"/>
        <v>0</v>
      </c>
    </row>
    <row r="775" spans="1:7" ht="20.100000000000001" customHeight="1">
      <c r="A775" s="116" t="str">
        <f t="shared" si="413"/>
        <v/>
      </c>
      <c r="B775" s="181">
        <f t="shared" si="414"/>
        <v>0</v>
      </c>
      <c r="C775" s="228"/>
      <c r="D775" s="79" t="str">
        <f t="shared" si="415"/>
        <v/>
      </c>
      <c r="E775" s="221"/>
      <c r="F775" s="118">
        <f t="shared" si="416"/>
        <v>0</v>
      </c>
      <c r="G775" s="118">
        <f t="shared" si="417"/>
        <v>0</v>
      </c>
    </row>
    <row r="776" spans="1:7" ht="20.100000000000001" customHeight="1">
      <c r="A776" s="116" t="str">
        <f t="shared" si="413"/>
        <v/>
      </c>
      <c r="B776" s="181">
        <f t="shared" si="414"/>
        <v>0</v>
      </c>
      <c r="C776" s="228"/>
      <c r="D776" s="79" t="str">
        <f t="shared" si="415"/>
        <v/>
      </c>
      <c r="E776" s="221"/>
      <c r="F776" s="118">
        <f t="shared" si="416"/>
        <v>0</v>
      </c>
      <c r="G776" s="118">
        <f t="shared" si="417"/>
        <v>0</v>
      </c>
    </row>
    <row r="777" spans="1:7" ht="20.100000000000001" customHeight="1">
      <c r="A777" s="116" t="str">
        <f t="shared" si="413"/>
        <v/>
      </c>
      <c r="B777" s="181">
        <f t="shared" si="414"/>
        <v>0</v>
      </c>
      <c r="C777" s="228"/>
      <c r="D777" s="79" t="str">
        <f t="shared" si="415"/>
        <v/>
      </c>
      <c r="E777" s="221"/>
      <c r="F777" s="118">
        <f t="shared" si="416"/>
        <v>0</v>
      </c>
      <c r="G777" s="118">
        <f t="shared" si="417"/>
        <v>0</v>
      </c>
    </row>
    <row r="778" spans="1:7" ht="20.100000000000001" customHeight="1">
      <c r="A778" s="187"/>
      <c r="B778" s="188"/>
      <c r="C778" s="243"/>
      <c r="D778" s="161"/>
      <c r="E778" s="212"/>
      <c r="F778" s="488" t="s">
        <v>37</v>
      </c>
      <c r="G778" s="201">
        <f>SUBTOTAL(9,G768:G777)</f>
        <v>0</v>
      </c>
    </row>
    <row r="779" spans="1:7" ht="20.100000000000001" customHeight="1" thickBot="1">
      <c r="A779" s="189"/>
      <c r="B779" s="190"/>
      <c r="C779" s="245"/>
      <c r="D779" s="191"/>
      <c r="E779" s="213"/>
      <c r="F779" s="192"/>
      <c r="G779" s="193"/>
    </row>
    <row r="780" spans="1:7" ht="20.100000000000001" customHeight="1" thickBot="1">
      <c r="A780" s="194">
        <f>B728</f>
        <v>13</v>
      </c>
      <c r="B780" s="195" t="str">
        <f>C728</f>
        <v>Techo de Madera (rollizo Ø 16cm, machimbre 3/4", pintura asfaltica, polietileno de 200 micrones, barniz protector insecticida )</v>
      </c>
      <c r="C780" s="246"/>
      <c r="D780" s="196" t="s">
        <v>38</v>
      </c>
      <c r="E780" s="214"/>
      <c r="F780" s="197" t="s">
        <v>39</v>
      </c>
      <c r="G780" s="202">
        <f>SUBTOTAL(9,G732:G779)</f>
        <v>0</v>
      </c>
    </row>
    <row r="781" spans="1:7" ht="20.100000000000001" customHeight="1" thickTop="1" thickBot="1">
      <c r="C781" s="247"/>
      <c r="D781" s="198"/>
      <c r="E781" s="215"/>
      <c r="G781" s="200"/>
    </row>
    <row r="782" spans="1:7" ht="20.100000000000001" customHeight="1" thickTop="1">
      <c r="A782" s="145" t="s">
        <v>41</v>
      </c>
      <c r="B782" s="146"/>
      <c r="C782" s="248"/>
      <c r="D782" s="146"/>
      <c r="E782" s="216"/>
      <c r="F782" s="148"/>
      <c r="G782" s="149"/>
    </row>
    <row r="783" spans="1:7" ht="20.100000000000001" customHeight="1">
      <c r="A783" s="150" t="s">
        <v>728</v>
      </c>
      <c r="B783" s="144" t="str">
        <f>Comitente</f>
        <v>INSTITUTO PROVINCIAL DE LA VIVIENDA</v>
      </c>
      <c r="C783" s="249"/>
      <c r="D783" s="152"/>
      <c r="E783" s="217"/>
      <c r="F783" s="154"/>
      <c r="G783" s="155"/>
    </row>
    <row r="784" spans="1:7" ht="20.100000000000001" customHeight="1">
      <c r="A784" s="150" t="s">
        <v>729</v>
      </c>
      <c r="B784" s="144">
        <f>Contratista</f>
        <v>0</v>
      </c>
      <c r="C784" s="250"/>
      <c r="D784" s="156"/>
      <c r="E784" s="217"/>
      <c r="F784" s="157"/>
      <c r="G784" s="158"/>
    </row>
    <row r="785" spans="1:7" ht="20.100000000000001" customHeight="1">
      <c r="A785" s="150" t="s">
        <v>28</v>
      </c>
      <c r="B785" s="144" t="str">
        <f>Obra</f>
        <v>BARRIO NUESTRA SEÑORA DEL ROSARIO - 22 VIVIENDAS</v>
      </c>
      <c r="C785" s="250"/>
      <c r="D785" s="156"/>
      <c r="E785" s="217"/>
      <c r="F785" s="157" t="s">
        <v>42</v>
      </c>
      <c r="G785" s="542">
        <f>+$G$4</f>
        <v>0</v>
      </c>
    </row>
    <row r="786" spans="1:7" ht="20.100000000000001" customHeight="1">
      <c r="A786" s="159" t="s">
        <v>727</v>
      </c>
      <c r="B786" s="144" t="str">
        <f>Ubicación</f>
        <v>9 DE JULIO</v>
      </c>
      <c r="C786" s="251"/>
      <c r="D786" s="161"/>
      <c r="E786" s="212"/>
      <c r="F786" s="163"/>
      <c r="G786" s="164"/>
    </row>
    <row r="787" spans="1:7" ht="20.100000000000001" customHeight="1">
      <c r="A787" s="159" t="s">
        <v>43</v>
      </c>
      <c r="B787" s="165" t="s">
        <v>1159</v>
      </c>
      <c r="C787" s="243" t="s">
        <v>1182</v>
      </c>
      <c r="D787" s="167"/>
      <c r="E787" s="218"/>
      <c r="F787" s="163"/>
      <c r="G787" s="164"/>
    </row>
    <row r="788" spans="1:7" ht="20.100000000000001" customHeight="1">
      <c r="A788" s="159" t="s">
        <v>29</v>
      </c>
      <c r="B788" s="169">
        <v>14</v>
      </c>
      <c r="C788" s="166" t="str">
        <f>+VLOOKUP(B788,'P1'!$B$13:$E$92,2,FALSE)</f>
        <v>Cubierta de Techo Aislación Térmica e Hidráulica</v>
      </c>
      <c r="D788" s="161"/>
      <c r="E788" s="212"/>
      <c r="F788" s="157" t="s">
        <v>30</v>
      </c>
      <c r="G788" s="161" t="str">
        <f>+VLOOKUP(B788,'P1'!$B$13:$E$92,3,FALSE)</f>
        <v>m2</v>
      </c>
    </row>
    <row r="789" spans="1:7" ht="20.100000000000001" customHeight="1">
      <c r="A789" s="170" t="s">
        <v>590</v>
      </c>
      <c r="B789" s="170"/>
      <c r="C789" s="604" t="s">
        <v>0</v>
      </c>
      <c r="D789" s="606" t="s">
        <v>31</v>
      </c>
      <c r="E789" s="600" t="s">
        <v>32</v>
      </c>
      <c r="F789" s="608" t="s">
        <v>33</v>
      </c>
      <c r="G789" s="610" t="s">
        <v>34</v>
      </c>
    </row>
    <row r="790" spans="1:7" s="110" customFormat="1" ht="20.100000000000001" customHeight="1">
      <c r="A790" s="172" t="s">
        <v>591</v>
      </c>
      <c r="B790" s="173" t="s">
        <v>592</v>
      </c>
      <c r="C790" s="605"/>
      <c r="D790" s="607"/>
      <c r="E790" s="601"/>
      <c r="F790" s="609"/>
      <c r="G790" s="611"/>
    </row>
    <row r="791" spans="1:7" ht="20.100000000000001" customHeight="1">
      <c r="A791" s="174"/>
      <c r="B791" s="175"/>
      <c r="C791" s="252" t="s">
        <v>730</v>
      </c>
      <c r="D791" s="177"/>
      <c r="E791" s="219"/>
      <c r="F791" s="179"/>
      <c r="G791" s="180"/>
    </row>
    <row r="792" spans="1:7" ht="20.100000000000001" customHeight="1">
      <c r="A792" s="116" t="str">
        <f t="shared" ref="A792:A800" si="418">IFERROR(VLOOKUP(C792,Tabla_Compatibilidad,4,FALSE),"")</f>
        <v/>
      </c>
      <c r="B792" s="181">
        <f t="shared" ref="B792:B800" si="419">IF(A792=0,0,VLOOKUP(A792,Tabla_Indices,5,FALSE))</f>
        <v>0</v>
      </c>
      <c r="C792" s="228"/>
      <c r="D792" s="79" t="str">
        <f t="shared" ref="D792:D800" si="420">IFERROR(VLOOKUP(C792,Tabla_Compatibilidad,2,FALSE),"")</f>
        <v/>
      </c>
      <c r="E792" s="221"/>
      <c r="F792" s="118">
        <f t="shared" ref="F792:F800" si="421">IFERROR(VLOOKUP(C792,Tabla_Compatibilidad,3,FALSE),0)</f>
        <v>0</v>
      </c>
      <c r="G792" s="118">
        <f t="shared" ref="G792:G800" si="422">ROUND(E792*F792,2)</f>
        <v>0</v>
      </c>
    </row>
    <row r="793" spans="1:7" ht="20.100000000000001" customHeight="1">
      <c r="A793" s="116" t="str">
        <f t="shared" si="418"/>
        <v/>
      </c>
      <c r="B793" s="181">
        <f t="shared" si="419"/>
        <v>0</v>
      </c>
      <c r="C793" s="228"/>
      <c r="D793" s="79" t="str">
        <f t="shared" si="420"/>
        <v/>
      </c>
      <c r="E793" s="221"/>
      <c r="F793" s="118">
        <f t="shared" si="421"/>
        <v>0</v>
      </c>
      <c r="G793" s="118">
        <f t="shared" si="422"/>
        <v>0</v>
      </c>
    </row>
    <row r="794" spans="1:7" ht="20.100000000000001" customHeight="1">
      <c r="A794" s="116" t="str">
        <f t="shared" si="418"/>
        <v/>
      </c>
      <c r="B794" s="181">
        <f t="shared" si="419"/>
        <v>0</v>
      </c>
      <c r="C794" s="228"/>
      <c r="D794" s="79" t="str">
        <f t="shared" si="420"/>
        <v/>
      </c>
      <c r="E794" s="221"/>
      <c r="F794" s="118">
        <f t="shared" si="421"/>
        <v>0</v>
      </c>
      <c r="G794" s="118">
        <f t="shared" si="422"/>
        <v>0</v>
      </c>
    </row>
    <row r="795" spans="1:7" ht="20.100000000000001" customHeight="1">
      <c r="A795" s="116" t="str">
        <f t="shared" si="418"/>
        <v/>
      </c>
      <c r="B795" s="181">
        <f t="shared" si="419"/>
        <v>0</v>
      </c>
      <c r="C795" s="228"/>
      <c r="D795" s="79" t="str">
        <f t="shared" si="420"/>
        <v/>
      </c>
      <c r="E795" s="221"/>
      <c r="F795" s="118">
        <f t="shared" si="421"/>
        <v>0</v>
      </c>
      <c r="G795" s="118">
        <f t="shared" si="422"/>
        <v>0</v>
      </c>
    </row>
    <row r="796" spans="1:7" ht="20.100000000000001" customHeight="1">
      <c r="A796" s="116" t="str">
        <f t="shared" si="418"/>
        <v/>
      </c>
      <c r="B796" s="181">
        <f t="shared" si="419"/>
        <v>0</v>
      </c>
      <c r="C796" s="228"/>
      <c r="D796" s="79" t="str">
        <f t="shared" si="420"/>
        <v/>
      </c>
      <c r="E796" s="221"/>
      <c r="F796" s="118">
        <f t="shared" si="421"/>
        <v>0</v>
      </c>
      <c r="G796" s="118">
        <f t="shared" si="422"/>
        <v>0</v>
      </c>
    </row>
    <row r="797" spans="1:7" ht="20.100000000000001" customHeight="1">
      <c r="A797" s="116" t="str">
        <f t="shared" si="418"/>
        <v/>
      </c>
      <c r="B797" s="181">
        <f t="shared" si="419"/>
        <v>0</v>
      </c>
      <c r="C797" s="228"/>
      <c r="D797" s="79" t="str">
        <f t="shared" si="420"/>
        <v/>
      </c>
      <c r="E797" s="221"/>
      <c r="F797" s="118">
        <f t="shared" si="421"/>
        <v>0</v>
      </c>
      <c r="G797" s="118">
        <f t="shared" si="422"/>
        <v>0</v>
      </c>
    </row>
    <row r="798" spans="1:7" ht="20.100000000000001" customHeight="1">
      <c r="A798" s="116" t="str">
        <f t="shared" si="418"/>
        <v/>
      </c>
      <c r="B798" s="181">
        <f t="shared" si="419"/>
        <v>0</v>
      </c>
      <c r="C798" s="228"/>
      <c r="D798" s="79" t="str">
        <f t="shared" si="420"/>
        <v/>
      </c>
      <c r="E798" s="221"/>
      <c r="F798" s="118">
        <f t="shared" si="421"/>
        <v>0</v>
      </c>
      <c r="G798" s="118">
        <f t="shared" si="422"/>
        <v>0</v>
      </c>
    </row>
    <row r="799" spans="1:7" ht="20.100000000000001" customHeight="1">
      <c r="A799" s="116" t="str">
        <f t="shared" si="418"/>
        <v/>
      </c>
      <c r="B799" s="181">
        <f t="shared" si="419"/>
        <v>0</v>
      </c>
      <c r="C799" s="228"/>
      <c r="D799" s="79" t="str">
        <f t="shared" si="420"/>
        <v/>
      </c>
      <c r="E799" s="221"/>
      <c r="F799" s="118">
        <f t="shared" si="421"/>
        <v>0</v>
      </c>
      <c r="G799" s="118">
        <f t="shared" si="422"/>
        <v>0</v>
      </c>
    </row>
    <row r="800" spans="1:7" ht="20.100000000000001" customHeight="1">
      <c r="A800" s="116" t="str">
        <f t="shared" si="418"/>
        <v/>
      </c>
      <c r="B800" s="181">
        <f t="shared" si="419"/>
        <v>0</v>
      </c>
      <c r="C800" s="228"/>
      <c r="D800" s="79" t="str">
        <f t="shared" si="420"/>
        <v/>
      </c>
      <c r="E800" s="221"/>
      <c r="F800" s="118">
        <f t="shared" si="421"/>
        <v>0</v>
      </c>
      <c r="G800" s="118">
        <f t="shared" si="422"/>
        <v>0</v>
      </c>
    </row>
    <row r="801" spans="1:7" ht="20.100000000000001" customHeight="1">
      <c r="A801" s="116" t="str">
        <f t="shared" ref="A801:A815" si="423">IFERROR(VLOOKUP(C801,Tabla_Compatibilidad,4,FALSE),"")</f>
        <v/>
      </c>
      <c r="B801" s="181">
        <f t="shared" ref="B801:B815" si="424">IF(A801=0,0,VLOOKUP(A801,Tabla_Indices,5,FALSE))</f>
        <v>0</v>
      </c>
      <c r="C801" s="228"/>
      <c r="D801" s="79" t="str">
        <f t="shared" ref="D801:D815" si="425">IFERROR(VLOOKUP(C801,Tabla_Compatibilidad,2,FALSE),"")</f>
        <v/>
      </c>
      <c r="E801" s="221"/>
      <c r="F801" s="118">
        <f t="shared" ref="F801:F815" si="426">IFERROR(VLOOKUP(C801,Tabla_Compatibilidad,3,FALSE),0)</f>
        <v>0</v>
      </c>
      <c r="G801" s="118">
        <f t="shared" ref="G801:G815" si="427">ROUND(E801*F801,2)</f>
        <v>0</v>
      </c>
    </row>
    <row r="802" spans="1:7" ht="20.100000000000001" customHeight="1">
      <c r="A802" s="116" t="str">
        <f t="shared" si="423"/>
        <v/>
      </c>
      <c r="B802" s="181">
        <f t="shared" si="424"/>
        <v>0</v>
      </c>
      <c r="C802" s="228"/>
      <c r="D802" s="79" t="str">
        <f t="shared" si="425"/>
        <v/>
      </c>
      <c r="E802" s="221"/>
      <c r="F802" s="118">
        <f t="shared" si="426"/>
        <v>0</v>
      </c>
      <c r="G802" s="118">
        <f t="shared" si="427"/>
        <v>0</v>
      </c>
    </row>
    <row r="803" spans="1:7" ht="20.100000000000001" customHeight="1">
      <c r="A803" s="116" t="str">
        <f t="shared" si="423"/>
        <v/>
      </c>
      <c r="B803" s="181">
        <f t="shared" si="424"/>
        <v>0</v>
      </c>
      <c r="C803" s="228"/>
      <c r="D803" s="79" t="str">
        <f t="shared" si="425"/>
        <v/>
      </c>
      <c r="E803" s="221"/>
      <c r="F803" s="118">
        <f t="shared" si="426"/>
        <v>0</v>
      </c>
      <c r="G803" s="118">
        <f t="shared" si="427"/>
        <v>0</v>
      </c>
    </row>
    <row r="804" spans="1:7" ht="20.100000000000001" customHeight="1">
      <c r="A804" s="116" t="str">
        <f t="shared" si="423"/>
        <v/>
      </c>
      <c r="B804" s="181">
        <f t="shared" si="424"/>
        <v>0</v>
      </c>
      <c r="C804" s="228"/>
      <c r="D804" s="79" t="str">
        <f t="shared" si="425"/>
        <v/>
      </c>
      <c r="E804" s="221"/>
      <c r="F804" s="118">
        <f t="shared" si="426"/>
        <v>0</v>
      </c>
      <c r="G804" s="118">
        <f t="shared" si="427"/>
        <v>0</v>
      </c>
    </row>
    <row r="805" spans="1:7" ht="20.100000000000001" customHeight="1">
      <c r="A805" s="116" t="str">
        <f t="shared" si="423"/>
        <v/>
      </c>
      <c r="B805" s="181">
        <f t="shared" si="424"/>
        <v>0</v>
      </c>
      <c r="C805" s="228"/>
      <c r="D805" s="79" t="str">
        <f t="shared" si="425"/>
        <v/>
      </c>
      <c r="E805" s="221"/>
      <c r="F805" s="118">
        <f t="shared" si="426"/>
        <v>0</v>
      </c>
      <c r="G805" s="118">
        <f t="shared" si="427"/>
        <v>0</v>
      </c>
    </row>
    <row r="806" spans="1:7" ht="20.100000000000001" customHeight="1">
      <c r="A806" s="116" t="str">
        <f t="shared" si="423"/>
        <v/>
      </c>
      <c r="B806" s="181">
        <f t="shared" si="424"/>
        <v>0</v>
      </c>
      <c r="C806" s="227"/>
      <c r="D806" s="79" t="str">
        <f t="shared" si="425"/>
        <v/>
      </c>
      <c r="E806" s="220"/>
      <c r="F806" s="118">
        <f t="shared" si="426"/>
        <v>0</v>
      </c>
      <c r="G806" s="118">
        <f t="shared" si="427"/>
        <v>0</v>
      </c>
    </row>
    <row r="807" spans="1:7" ht="20.100000000000001" customHeight="1">
      <c r="A807" s="116" t="str">
        <f t="shared" si="423"/>
        <v/>
      </c>
      <c r="B807" s="181">
        <f t="shared" si="424"/>
        <v>0</v>
      </c>
      <c r="C807" s="228"/>
      <c r="D807" s="79" t="str">
        <f t="shared" si="425"/>
        <v/>
      </c>
      <c r="E807" s="221"/>
      <c r="F807" s="118">
        <f t="shared" si="426"/>
        <v>0</v>
      </c>
      <c r="G807" s="118">
        <f t="shared" si="427"/>
        <v>0</v>
      </c>
    </row>
    <row r="808" spans="1:7" ht="20.100000000000001" customHeight="1">
      <c r="A808" s="116" t="str">
        <f t="shared" si="423"/>
        <v/>
      </c>
      <c r="B808" s="181">
        <f t="shared" si="424"/>
        <v>0</v>
      </c>
      <c r="C808" s="228"/>
      <c r="D808" s="79" t="str">
        <f t="shared" si="425"/>
        <v/>
      </c>
      <c r="E808" s="221"/>
      <c r="F808" s="118">
        <f t="shared" si="426"/>
        <v>0</v>
      </c>
      <c r="G808" s="118">
        <f t="shared" si="427"/>
        <v>0</v>
      </c>
    </row>
    <row r="809" spans="1:7" ht="20.100000000000001" customHeight="1">
      <c r="A809" s="116" t="str">
        <f t="shared" si="423"/>
        <v/>
      </c>
      <c r="B809" s="181">
        <f t="shared" si="424"/>
        <v>0</v>
      </c>
      <c r="C809" s="228"/>
      <c r="D809" s="79" t="str">
        <f t="shared" si="425"/>
        <v/>
      </c>
      <c r="E809" s="221"/>
      <c r="F809" s="118">
        <f t="shared" si="426"/>
        <v>0</v>
      </c>
      <c r="G809" s="118">
        <f t="shared" si="427"/>
        <v>0</v>
      </c>
    </row>
    <row r="810" spans="1:7" ht="20.100000000000001" customHeight="1">
      <c r="A810" s="116" t="str">
        <f t="shared" si="423"/>
        <v/>
      </c>
      <c r="B810" s="181">
        <f t="shared" si="424"/>
        <v>0</v>
      </c>
      <c r="C810" s="228"/>
      <c r="D810" s="79" t="str">
        <f t="shared" si="425"/>
        <v/>
      </c>
      <c r="E810" s="221"/>
      <c r="F810" s="118">
        <f t="shared" si="426"/>
        <v>0</v>
      </c>
      <c r="G810" s="118">
        <f t="shared" si="427"/>
        <v>0</v>
      </c>
    </row>
    <row r="811" spans="1:7" ht="20.100000000000001" customHeight="1">
      <c r="A811" s="116" t="str">
        <f t="shared" si="423"/>
        <v/>
      </c>
      <c r="B811" s="181">
        <f t="shared" si="424"/>
        <v>0</v>
      </c>
      <c r="C811" s="228"/>
      <c r="D811" s="79" t="str">
        <f t="shared" si="425"/>
        <v/>
      </c>
      <c r="E811" s="221"/>
      <c r="F811" s="118">
        <f t="shared" si="426"/>
        <v>0</v>
      </c>
      <c r="G811" s="118">
        <f t="shared" si="427"/>
        <v>0</v>
      </c>
    </row>
    <row r="812" spans="1:7" ht="20.100000000000001" customHeight="1">
      <c r="A812" s="116" t="str">
        <f t="shared" si="423"/>
        <v/>
      </c>
      <c r="B812" s="181">
        <f t="shared" si="424"/>
        <v>0</v>
      </c>
      <c r="C812" s="228"/>
      <c r="D812" s="79" t="str">
        <f t="shared" si="425"/>
        <v/>
      </c>
      <c r="E812" s="221"/>
      <c r="F812" s="118">
        <f t="shared" si="426"/>
        <v>0</v>
      </c>
      <c r="G812" s="118">
        <f t="shared" si="427"/>
        <v>0</v>
      </c>
    </row>
    <row r="813" spans="1:7" ht="20.100000000000001" customHeight="1">
      <c r="A813" s="116" t="str">
        <f t="shared" si="423"/>
        <v/>
      </c>
      <c r="B813" s="181">
        <f t="shared" si="424"/>
        <v>0</v>
      </c>
      <c r="C813" s="228"/>
      <c r="D813" s="79" t="str">
        <f t="shared" si="425"/>
        <v/>
      </c>
      <c r="E813" s="221"/>
      <c r="F813" s="118">
        <f t="shared" si="426"/>
        <v>0</v>
      </c>
      <c r="G813" s="118">
        <f t="shared" si="427"/>
        <v>0</v>
      </c>
    </row>
    <row r="814" spans="1:7" ht="20.100000000000001" customHeight="1">
      <c r="A814" s="116" t="str">
        <f t="shared" si="423"/>
        <v/>
      </c>
      <c r="B814" s="181">
        <f t="shared" si="424"/>
        <v>0</v>
      </c>
      <c r="C814" s="228"/>
      <c r="D814" s="79" t="str">
        <f t="shared" si="425"/>
        <v/>
      </c>
      <c r="E814" s="221"/>
      <c r="F814" s="118">
        <f t="shared" si="426"/>
        <v>0</v>
      </c>
      <c r="G814" s="118">
        <f t="shared" si="427"/>
        <v>0</v>
      </c>
    </row>
    <row r="815" spans="1:7" ht="20.100000000000001" customHeight="1">
      <c r="A815" s="116" t="str">
        <f t="shared" si="423"/>
        <v/>
      </c>
      <c r="B815" s="181">
        <f t="shared" si="424"/>
        <v>0</v>
      </c>
      <c r="C815" s="228"/>
      <c r="D815" s="79" t="str">
        <f t="shared" si="425"/>
        <v/>
      </c>
      <c r="E815" s="221"/>
      <c r="F815" s="118">
        <f t="shared" si="426"/>
        <v>0</v>
      </c>
      <c r="G815" s="118">
        <f t="shared" si="427"/>
        <v>0</v>
      </c>
    </row>
    <row r="816" spans="1:7" ht="20.100000000000001" customHeight="1">
      <c r="A816" s="184"/>
      <c r="B816" s="185"/>
      <c r="C816" s="243"/>
      <c r="D816" s="161"/>
      <c r="E816" s="212"/>
      <c r="F816" s="488" t="s">
        <v>35</v>
      </c>
      <c r="G816" s="201">
        <f>SUBTOTAL(9,G792:G815)</f>
        <v>0</v>
      </c>
    </row>
    <row r="817" spans="1:7" ht="20.100000000000001" customHeight="1">
      <c r="A817" s="184"/>
      <c r="B817" s="185"/>
      <c r="C817" s="244" t="s">
        <v>731</v>
      </c>
      <c r="D817" s="161"/>
      <c r="E817" s="212"/>
      <c r="F817" s="163"/>
      <c r="G817" s="186"/>
    </row>
    <row r="818" spans="1:7" ht="20.100000000000001" customHeight="1">
      <c r="A818" s="116" t="str">
        <f t="shared" ref="A818:A820" si="428">IFERROR(VLOOKUP(C818,Tabla_Compatibilidad,4,FALSE),"")</f>
        <v/>
      </c>
      <c r="B818" s="181">
        <f t="shared" ref="B818:B820" si="429">IF(A818=0,0,VLOOKUP(A818,Tabla_Indices,5,FALSE))</f>
        <v>0</v>
      </c>
      <c r="C818" s="227"/>
      <c r="D818" s="79" t="str">
        <f t="shared" ref="D818:D820" si="430">IFERROR(VLOOKUP(C818,Tabla_Compatibilidad,2,FALSE),"")</f>
        <v/>
      </c>
      <c r="E818" s="221"/>
      <c r="F818" s="118">
        <f t="shared" ref="F818:F820" si="431">IFERROR(VLOOKUP(C818,Tabla_Compatibilidad,3,FALSE),0)</f>
        <v>0</v>
      </c>
      <c r="G818" s="118">
        <f t="shared" ref="G818:G820" si="432">ROUND(E818*F818,2)</f>
        <v>0</v>
      </c>
    </row>
    <row r="819" spans="1:7" ht="20.100000000000001" customHeight="1">
      <c r="A819" s="116" t="str">
        <f t="shared" si="428"/>
        <v/>
      </c>
      <c r="B819" s="181">
        <f t="shared" si="429"/>
        <v>0</v>
      </c>
      <c r="C819" s="227"/>
      <c r="D819" s="79" t="str">
        <f t="shared" si="430"/>
        <v/>
      </c>
      <c r="E819" s="221"/>
      <c r="F819" s="118">
        <f t="shared" si="431"/>
        <v>0</v>
      </c>
      <c r="G819" s="118">
        <f t="shared" si="432"/>
        <v>0</v>
      </c>
    </row>
    <row r="820" spans="1:7" ht="20.100000000000001" customHeight="1">
      <c r="A820" s="116" t="str">
        <f t="shared" si="428"/>
        <v/>
      </c>
      <c r="B820" s="181">
        <f t="shared" si="429"/>
        <v>0</v>
      </c>
      <c r="C820" s="227"/>
      <c r="D820" s="79" t="str">
        <f t="shared" si="430"/>
        <v/>
      </c>
      <c r="E820" s="221"/>
      <c r="F820" s="118">
        <f t="shared" si="431"/>
        <v>0</v>
      </c>
      <c r="G820" s="118">
        <f t="shared" si="432"/>
        <v>0</v>
      </c>
    </row>
    <row r="821" spans="1:7" ht="20.100000000000001" customHeight="1">
      <c r="A821" s="116" t="str">
        <f t="shared" ref="A821:A825" si="433">IFERROR(VLOOKUP(C821,Tabla_Compatibilidad,4,FALSE),"")</f>
        <v/>
      </c>
      <c r="B821" s="181">
        <f t="shared" ref="B821:B825" si="434">IF(A821=0,0,VLOOKUP(A821,Tabla_Indices,5,FALSE))</f>
        <v>0</v>
      </c>
      <c r="C821" s="227"/>
      <c r="D821" s="79" t="str">
        <f t="shared" ref="D821:D825" si="435">IFERROR(VLOOKUP(C821,Tabla_Compatibilidad,2,FALSE),"")</f>
        <v/>
      </c>
      <c r="E821" s="221"/>
      <c r="F821" s="118">
        <f t="shared" ref="F821:F825" si="436">IFERROR(VLOOKUP(C821,Tabla_Compatibilidad,3,FALSE),0)</f>
        <v>0</v>
      </c>
      <c r="G821" s="118">
        <f t="shared" ref="G821:G825" si="437">ROUND(E821*F821,2)</f>
        <v>0</v>
      </c>
    </row>
    <row r="822" spans="1:7" ht="20.100000000000001" customHeight="1">
      <c r="A822" s="116" t="str">
        <f t="shared" si="433"/>
        <v/>
      </c>
      <c r="B822" s="181">
        <f t="shared" si="434"/>
        <v>0</v>
      </c>
      <c r="C822" s="228"/>
      <c r="D822" s="79" t="str">
        <f t="shared" si="435"/>
        <v/>
      </c>
      <c r="E822" s="221"/>
      <c r="F822" s="118">
        <f t="shared" si="436"/>
        <v>0</v>
      </c>
      <c r="G822" s="118">
        <f t="shared" si="437"/>
        <v>0</v>
      </c>
    </row>
    <row r="823" spans="1:7" ht="20.100000000000001" customHeight="1">
      <c r="A823" s="116" t="str">
        <f t="shared" si="433"/>
        <v/>
      </c>
      <c r="B823" s="181">
        <f t="shared" si="434"/>
        <v>0</v>
      </c>
      <c r="C823" s="228"/>
      <c r="D823" s="79" t="str">
        <f t="shared" si="435"/>
        <v/>
      </c>
      <c r="E823" s="221"/>
      <c r="F823" s="118">
        <f t="shared" si="436"/>
        <v>0</v>
      </c>
      <c r="G823" s="118">
        <f t="shared" si="437"/>
        <v>0</v>
      </c>
    </row>
    <row r="824" spans="1:7" ht="20.100000000000001" customHeight="1">
      <c r="A824" s="116" t="str">
        <f t="shared" si="433"/>
        <v/>
      </c>
      <c r="B824" s="181">
        <f t="shared" si="434"/>
        <v>0</v>
      </c>
      <c r="C824" s="228"/>
      <c r="D824" s="79" t="str">
        <f t="shared" si="435"/>
        <v/>
      </c>
      <c r="E824" s="221"/>
      <c r="F824" s="118">
        <f t="shared" si="436"/>
        <v>0</v>
      </c>
      <c r="G824" s="118">
        <f t="shared" si="437"/>
        <v>0</v>
      </c>
    </row>
    <row r="825" spans="1:7" ht="20.100000000000001" customHeight="1">
      <c r="A825" s="116" t="str">
        <f t="shared" si="433"/>
        <v/>
      </c>
      <c r="B825" s="181">
        <f t="shared" si="434"/>
        <v>0</v>
      </c>
      <c r="C825" s="228"/>
      <c r="D825" s="79" t="str">
        <f t="shared" si="435"/>
        <v/>
      </c>
      <c r="E825" s="221"/>
      <c r="F825" s="118">
        <f t="shared" si="436"/>
        <v>0</v>
      </c>
      <c r="G825" s="118">
        <f t="shared" si="437"/>
        <v>0</v>
      </c>
    </row>
    <row r="826" spans="1:7" ht="20.100000000000001" customHeight="1">
      <c r="A826" s="184"/>
      <c r="B826" s="185"/>
      <c r="C826" s="243"/>
      <c r="D826" s="161"/>
      <c r="E826" s="212"/>
      <c r="F826" s="488" t="s">
        <v>36</v>
      </c>
      <c r="G826" s="201">
        <f>SUBTOTAL(9,G818:G825)</f>
        <v>0</v>
      </c>
    </row>
    <row r="827" spans="1:7" ht="20.100000000000001" customHeight="1">
      <c r="A827" s="184"/>
      <c r="B827" s="185"/>
      <c r="C827" s="244" t="s">
        <v>732</v>
      </c>
      <c r="D827" s="161"/>
      <c r="E827" s="212"/>
      <c r="F827" s="163"/>
      <c r="G827" s="186"/>
    </row>
    <row r="828" spans="1:7" ht="20.100000000000001" customHeight="1">
      <c r="A828" s="116" t="str">
        <f t="shared" ref="A828:A831" si="438">IFERROR(VLOOKUP(C828,Tabla_Compatibilidad,4,FALSE),"")</f>
        <v/>
      </c>
      <c r="B828" s="181">
        <f t="shared" ref="B828:B831" si="439">IF(A828=0,0,VLOOKUP(A828,Tabla_Indices,5,FALSE))</f>
        <v>0</v>
      </c>
      <c r="C828" s="229"/>
      <c r="D828" s="79" t="str">
        <f t="shared" ref="D828:D831" si="440">IFERROR(VLOOKUP(C828,Tabla_Compatibilidad,2,FALSE),"")</f>
        <v/>
      </c>
      <c r="E828" s="221"/>
      <c r="F828" s="118">
        <f t="shared" ref="F828:F831" si="441">IFERROR(VLOOKUP(C828,Tabla_Compatibilidad,3,FALSE),0)</f>
        <v>0</v>
      </c>
      <c r="G828" s="118">
        <f t="shared" ref="G828:G831" si="442">ROUND(E828*F828,2)</f>
        <v>0</v>
      </c>
    </row>
    <row r="829" spans="1:7" ht="20.100000000000001" customHeight="1">
      <c r="A829" s="116" t="str">
        <f t="shared" si="438"/>
        <v/>
      </c>
      <c r="B829" s="181">
        <f t="shared" si="439"/>
        <v>0</v>
      </c>
      <c r="C829" s="229"/>
      <c r="D829" s="79" t="str">
        <f t="shared" si="440"/>
        <v/>
      </c>
      <c r="E829" s="221"/>
      <c r="F829" s="118">
        <f t="shared" si="441"/>
        <v>0</v>
      </c>
      <c r="G829" s="118">
        <f t="shared" si="442"/>
        <v>0</v>
      </c>
    </row>
    <row r="830" spans="1:7" ht="20.100000000000001" customHeight="1">
      <c r="A830" s="116" t="str">
        <f t="shared" si="438"/>
        <v/>
      </c>
      <c r="B830" s="181">
        <f t="shared" si="439"/>
        <v>0</v>
      </c>
      <c r="C830" s="229"/>
      <c r="D830" s="79" t="str">
        <f t="shared" si="440"/>
        <v/>
      </c>
      <c r="E830" s="221"/>
      <c r="F830" s="118">
        <f t="shared" si="441"/>
        <v>0</v>
      </c>
      <c r="G830" s="118">
        <f t="shared" si="442"/>
        <v>0</v>
      </c>
    </row>
    <row r="831" spans="1:7" ht="20.100000000000001" customHeight="1">
      <c r="A831" s="116" t="str">
        <f t="shared" si="438"/>
        <v/>
      </c>
      <c r="B831" s="181">
        <f t="shared" si="439"/>
        <v>0</v>
      </c>
      <c r="C831" s="229"/>
      <c r="D831" s="79" t="str">
        <f t="shared" si="440"/>
        <v/>
      </c>
      <c r="E831" s="221"/>
      <c r="F831" s="118">
        <f t="shared" si="441"/>
        <v>0</v>
      </c>
      <c r="G831" s="118">
        <f t="shared" si="442"/>
        <v>0</v>
      </c>
    </row>
    <row r="832" spans="1:7" ht="20.100000000000001" customHeight="1">
      <c r="A832" s="116" t="str">
        <f t="shared" ref="A832:A837" si="443">IFERROR(VLOOKUP(C832,Tabla_Compatibilidad,4,FALSE),"")</f>
        <v/>
      </c>
      <c r="B832" s="181">
        <f t="shared" ref="B832:B837" si="444">IF(A832=0,0,VLOOKUP(A832,Tabla_Indices,5,FALSE))</f>
        <v>0</v>
      </c>
      <c r="C832" s="229"/>
      <c r="D832" s="79" t="str">
        <f t="shared" ref="D832:D837" si="445">IFERROR(VLOOKUP(C832,Tabla_Compatibilidad,2,FALSE),"")</f>
        <v/>
      </c>
      <c r="E832" s="221"/>
      <c r="F832" s="118">
        <f t="shared" ref="F832:F837" si="446">IFERROR(VLOOKUP(C832,Tabla_Compatibilidad,3,FALSE),0)</f>
        <v>0</v>
      </c>
      <c r="G832" s="118">
        <f t="shared" ref="G832:G837" si="447">ROUND(E832*F832,2)</f>
        <v>0</v>
      </c>
    </row>
    <row r="833" spans="1:7" ht="20.100000000000001" customHeight="1">
      <c r="A833" s="116" t="str">
        <f t="shared" si="443"/>
        <v/>
      </c>
      <c r="B833" s="181">
        <f t="shared" si="444"/>
        <v>0</v>
      </c>
      <c r="C833" s="229"/>
      <c r="D833" s="79" t="str">
        <f t="shared" si="445"/>
        <v/>
      </c>
      <c r="E833" s="221"/>
      <c r="F833" s="118">
        <f t="shared" si="446"/>
        <v>0</v>
      </c>
      <c r="G833" s="118">
        <f t="shared" si="447"/>
        <v>0</v>
      </c>
    </row>
    <row r="834" spans="1:7" ht="20.100000000000001" customHeight="1">
      <c r="A834" s="116" t="str">
        <f t="shared" si="443"/>
        <v/>
      </c>
      <c r="B834" s="181">
        <f t="shared" si="444"/>
        <v>0</v>
      </c>
      <c r="C834" s="229"/>
      <c r="D834" s="79" t="str">
        <f t="shared" si="445"/>
        <v/>
      </c>
      <c r="E834" s="221"/>
      <c r="F834" s="118">
        <f t="shared" si="446"/>
        <v>0</v>
      </c>
      <c r="G834" s="118">
        <f t="shared" si="447"/>
        <v>0</v>
      </c>
    </row>
    <row r="835" spans="1:7" ht="20.100000000000001" customHeight="1">
      <c r="A835" s="116" t="str">
        <f t="shared" si="443"/>
        <v/>
      </c>
      <c r="B835" s="181">
        <f t="shared" si="444"/>
        <v>0</v>
      </c>
      <c r="C835" s="228"/>
      <c r="D835" s="79" t="str">
        <f t="shared" si="445"/>
        <v/>
      </c>
      <c r="E835" s="221"/>
      <c r="F835" s="118">
        <f t="shared" si="446"/>
        <v>0</v>
      </c>
      <c r="G835" s="118">
        <f t="shared" si="447"/>
        <v>0</v>
      </c>
    </row>
    <row r="836" spans="1:7" ht="20.100000000000001" customHeight="1">
      <c r="A836" s="116" t="str">
        <f t="shared" si="443"/>
        <v/>
      </c>
      <c r="B836" s="181">
        <f t="shared" si="444"/>
        <v>0</v>
      </c>
      <c r="C836" s="228"/>
      <c r="D836" s="79" t="str">
        <f t="shared" si="445"/>
        <v/>
      </c>
      <c r="E836" s="221"/>
      <c r="F836" s="118">
        <f t="shared" si="446"/>
        <v>0</v>
      </c>
      <c r="G836" s="118">
        <f t="shared" si="447"/>
        <v>0</v>
      </c>
    </row>
    <row r="837" spans="1:7" ht="20.100000000000001" customHeight="1">
      <c r="A837" s="116" t="str">
        <f t="shared" si="443"/>
        <v/>
      </c>
      <c r="B837" s="181">
        <f t="shared" si="444"/>
        <v>0</v>
      </c>
      <c r="C837" s="228"/>
      <c r="D837" s="79" t="str">
        <f t="shared" si="445"/>
        <v/>
      </c>
      <c r="E837" s="221"/>
      <c r="F837" s="118">
        <f t="shared" si="446"/>
        <v>0</v>
      </c>
      <c r="G837" s="118">
        <f t="shared" si="447"/>
        <v>0</v>
      </c>
    </row>
    <row r="838" spans="1:7" ht="20.100000000000001" customHeight="1">
      <c r="A838" s="187"/>
      <c r="B838" s="188"/>
      <c r="C838" s="243"/>
      <c r="D838" s="161"/>
      <c r="E838" s="212"/>
      <c r="F838" s="488" t="s">
        <v>37</v>
      </c>
      <c r="G838" s="201">
        <f>SUBTOTAL(9,G828:G837)</f>
        <v>0</v>
      </c>
    </row>
    <row r="839" spans="1:7" ht="20.100000000000001" customHeight="1" thickBot="1">
      <c r="A839" s="189"/>
      <c r="B839" s="190"/>
      <c r="C839" s="245"/>
      <c r="D839" s="191"/>
      <c r="E839" s="213"/>
      <c r="F839" s="192"/>
      <c r="G839" s="193"/>
    </row>
    <row r="840" spans="1:7" ht="20.100000000000001" customHeight="1" thickBot="1">
      <c r="A840" s="194">
        <f>B788</f>
        <v>14</v>
      </c>
      <c r="B840" s="195" t="str">
        <f>C788</f>
        <v>Cubierta de Techo Aislación Térmica e Hidráulica</v>
      </c>
      <c r="C840" s="246"/>
      <c r="D840" s="196" t="s">
        <v>38</v>
      </c>
      <c r="E840" s="214"/>
      <c r="F840" s="197" t="s">
        <v>39</v>
      </c>
      <c r="G840" s="202">
        <f>SUBTOTAL(9,G792:G839)</f>
        <v>0</v>
      </c>
    </row>
    <row r="841" spans="1:7" ht="20.100000000000001" customHeight="1" thickTop="1" thickBot="1">
      <c r="C841" s="247"/>
      <c r="D841" s="198"/>
      <c r="E841" s="215"/>
      <c r="G841" s="200"/>
    </row>
    <row r="842" spans="1:7" ht="20.100000000000001" customHeight="1" thickTop="1">
      <c r="A842" s="145" t="s">
        <v>41</v>
      </c>
      <c r="B842" s="146"/>
      <c r="C842" s="248"/>
      <c r="D842" s="146"/>
      <c r="E842" s="216"/>
      <c r="F842" s="148"/>
      <c r="G842" s="149"/>
    </row>
    <row r="843" spans="1:7" ht="20.100000000000001" customHeight="1">
      <c r="A843" s="150" t="s">
        <v>728</v>
      </c>
      <c r="B843" s="144" t="str">
        <f>Comitente</f>
        <v>INSTITUTO PROVINCIAL DE LA VIVIENDA</v>
      </c>
      <c r="C843" s="249"/>
      <c r="D843" s="152"/>
      <c r="E843" s="217"/>
      <c r="F843" s="154"/>
      <c r="G843" s="155"/>
    </row>
    <row r="844" spans="1:7" ht="20.100000000000001" customHeight="1">
      <c r="A844" s="150" t="s">
        <v>729</v>
      </c>
      <c r="B844" s="144">
        <f>Contratista</f>
        <v>0</v>
      </c>
      <c r="C844" s="250"/>
      <c r="D844" s="156"/>
      <c r="E844" s="217"/>
      <c r="F844" s="157"/>
      <c r="G844" s="158"/>
    </row>
    <row r="845" spans="1:7" ht="20.100000000000001" customHeight="1">
      <c r="A845" s="150" t="s">
        <v>28</v>
      </c>
      <c r="B845" s="144" t="str">
        <f>Obra</f>
        <v>BARRIO NUESTRA SEÑORA DEL ROSARIO - 22 VIVIENDAS</v>
      </c>
      <c r="C845" s="250"/>
      <c r="D845" s="156"/>
      <c r="E845" s="217"/>
      <c r="F845" s="157" t="s">
        <v>42</v>
      </c>
      <c r="G845" s="542">
        <f>+$G$4</f>
        <v>0</v>
      </c>
    </row>
    <row r="846" spans="1:7" ht="20.100000000000001" customHeight="1">
      <c r="A846" s="159" t="s">
        <v>727</v>
      </c>
      <c r="B846" s="144" t="str">
        <f>Ubicación</f>
        <v>9 DE JULIO</v>
      </c>
      <c r="C846" s="251"/>
      <c r="D846" s="161"/>
      <c r="E846" s="212"/>
      <c r="F846" s="163"/>
      <c r="G846" s="164"/>
    </row>
    <row r="847" spans="1:7" ht="20.100000000000001" customHeight="1">
      <c r="A847" s="159" t="s">
        <v>43</v>
      </c>
      <c r="B847" s="165" t="s">
        <v>1159</v>
      </c>
      <c r="C847" s="243" t="s">
        <v>1182</v>
      </c>
      <c r="D847" s="167"/>
      <c r="E847" s="218"/>
      <c r="F847" s="163"/>
      <c r="G847" s="164"/>
    </row>
    <row r="848" spans="1:7" ht="20.100000000000001" customHeight="1">
      <c r="A848" s="159" t="s">
        <v>29</v>
      </c>
      <c r="B848" s="169">
        <v>15</v>
      </c>
      <c r="C848" s="166" t="str">
        <f>+VLOOKUP(B848,'P1'!$B$13:$E$92,2,FALSE)</f>
        <v>Piso baldosa cerámica (incluido umbrales)</v>
      </c>
      <c r="D848" s="161"/>
      <c r="E848" s="212"/>
      <c r="F848" s="157" t="s">
        <v>30</v>
      </c>
      <c r="G848" s="161" t="str">
        <f>+VLOOKUP(B848,'P1'!$B$13:$E$92,3,FALSE)</f>
        <v>m2</v>
      </c>
    </row>
    <row r="849" spans="1:7" ht="20.100000000000001" customHeight="1">
      <c r="A849" s="170" t="s">
        <v>590</v>
      </c>
      <c r="B849" s="170"/>
      <c r="C849" s="604" t="s">
        <v>0</v>
      </c>
      <c r="D849" s="606" t="s">
        <v>31</v>
      </c>
      <c r="E849" s="600" t="s">
        <v>32</v>
      </c>
      <c r="F849" s="608" t="s">
        <v>33</v>
      </c>
      <c r="G849" s="610" t="s">
        <v>34</v>
      </c>
    </row>
    <row r="850" spans="1:7" s="110" customFormat="1" ht="20.100000000000001" customHeight="1">
      <c r="A850" s="172" t="s">
        <v>591</v>
      </c>
      <c r="B850" s="173" t="s">
        <v>592</v>
      </c>
      <c r="C850" s="605"/>
      <c r="D850" s="607"/>
      <c r="E850" s="601"/>
      <c r="F850" s="609"/>
      <c r="G850" s="611"/>
    </row>
    <row r="851" spans="1:7" ht="20.100000000000001" customHeight="1">
      <c r="A851" s="174"/>
      <c r="B851" s="175"/>
      <c r="C851" s="252" t="s">
        <v>730</v>
      </c>
      <c r="D851" s="177"/>
      <c r="E851" s="219"/>
      <c r="F851" s="179"/>
      <c r="G851" s="180"/>
    </row>
    <row r="852" spans="1:7" ht="20.100000000000001" customHeight="1">
      <c r="A852" s="116" t="str">
        <f t="shared" ref="A852:A854" si="448">IFERROR(VLOOKUP(C852,Tabla_Compatibilidad,4,FALSE),"")</f>
        <v/>
      </c>
      <c r="B852" s="181">
        <f t="shared" ref="B852:B854" si="449">IF(A852=0,0,VLOOKUP(A852,Tabla_Indices,5,FALSE))</f>
        <v>0</v>
      </c>
      <c r="C852" s="228"/>
      <c r="D852" s="79" t="str">
        <f t="shared" ref="D852:D854" si="450">IFERROR(VLOOKUP(C852,Tabla_Compatibilidad,2,FALSE),"")</f>
        <v/>
      </c>
      <c r="E852" s="221"/>
      <c r="F852" s="118">
        <f t="shared" ref="F852:F854" si="451">IFERROR(VLOOKUP(C852,Tabla_Compatibilidad,3,FALSE),0)</f>
        <v>0</v>
      </c>
      <c r="G852" s="118">
        <f t="shared" ref="G852:G854" si="452">ROUND(E852*F852,2)</f>
        <v>0</v>
      </c>
    </row>
    <row r="853" spans="1:7" ht="20.100000000000001" customHeight="1">
      <c r="A853" s="116" t="str">
        <f t="shared" si="448"/>
        <v/>
      </c>
      <c r="B853" s="181">
        <f t="shared" si="449"/>
        <v>0</v>
      </c>
      <c r="C853" s="228"/>
      <c r="D853" s="79" t="str">
        <f t="shared" si="450"/>
        <v/>
      </c>
      <c r="E853" s="221"/>
      <c r="F853" s="118">
        <f t="shared" si="451"/>
        <v>0</v>
      </c>
      <c r="G853" s="118">
        <f t="shared" si="452"/>
        <v>0</v>
      </c>
    </row>
    <row r="854" spans="1:7" ht="20.100000000000001" customHeight="1">
      <c r="A854" s="116" t="str">
        <f t="shared" si="448"/>
        <v/>
      </c>
      <c r="B854" s="181">
        <f t="shared" si="449"/>
        <v>0</v>
      </c>
      <c r="C854" s="228"/>
      <c r="D854" s="79" t="str">
        <f t="shared" si="450"/>
        <v/>
      </c>
      <c r="E854" s="221"/>
      <c r="F854" s="118">
        <f t="shared" si="451"/>
        <v>0</v>
      </c>
      <c r="G854" s="118">
        <f t="shared" si="452"/>
        <v>0</v>
      </c>
    </row>
    <row r="855" spans="1:7" ht="20.100000000000001" customHeight="1">
      <c r="A855" s="116" t="str">
        <f t="shared" ref="A855:A875" si="453">IFERROR(VLOOKUP(C855,Tabla_Compatibilidad,4,FALSE),"")</f>
        <v/>
      </c>
      <c r="B855" s="181">
        <f t="shared" ref="B855:B875" si="454">IF(A855=0,0,VLOOKUP(A855,Tabla_Indices,5,FALSE))</f>
        <v>0</v>
      </c>
      <c r="C855" s="228"/>
      <c r="D855" s="79" t="str">
        <f t="shared" ref="D855:D875" si="455">IFERROR(VLOOKUP(C855,Tabla_Compatibilidad,2,FALSE),"")</f>
        <v/>
      </c>
      <c r="E855" s="221"/>
      <c r="F855" s="118">
        <f t="shared" ref="F855:F875" si="456">IFERROR(VLOOKUP(C855,Tabla_Compatibilidad,3,FALSE),0)</f>
        <v>0</v>
      </c>
      <c r="G855" s="118">
        <f t="shared" ref="G855:G875" si="457">ROUND(E855*F855,2)</f>
        <v>0</v>
      </c>
    </row>
    <row r="856" spans="1:7" ht="20.100000000000001" customHeight="1">
      <c r="A856" s="116" t="str">
        <f t="shared" si="453"/>
        <v/>
      </c>
      <c r="B856" s="181">
        <f t="shared" si="454"/>
        <v>0</v>
      </c>
      <c r="C856" s="228"/>
      <c r="D856" s="79" t="str">
        <f t="shared" si="455"/>
        <v/>
      </c>
      <c r="E856" s="221"/>
      <c r="F856" s="118">
        <f t="shared" si="456"/>
        <v>0</v>
      </c>
      <c r="G856" s="118">
        <f t="shared" si="457"/>
        <v>0</v>
      </c>
    </row>
    <row r="857" spans="1:7" ht="20.100000000000001" customHeight="1">
      <c r="A857" s="116" t="str">
        <f t="shared" si="453"/>
        <v/>
      </c>
      <c r="B857" s="181">
        <f t="shared" si="454"/>
        <v>0</v>
      </c>
      <c r="C857" s="228"/>
      <c r="D857" s="79" t="str">
        <f t="shared" si="455"/>
        <v/>
      </c>
      <c r="E857" s="221"/>
      <c r="F857" s="118">
        <f t="shared" si="456"/>
        <v>0</v>
      </c>
      <c r="G857" s="118">
        <f t="shared" si="457"/>
        <v>0</v>
      </c>
    </row>
    <row r="858" spans="1:7" ht="20.100000000000001" customHeight="1">
      <c r="A858" s="116" t="str">
        <f t="shared" si="453"/>
        <v/>
      </c>
      <c r="B858" s="181">
        <f t="shared" si="454"/>
        <v>0</v>
      </c>
      <c r="C858" s="228"/>
      <c r="D858" s="79" t="str">
        <f t="shared" si="455"/>
        <v/>
      </c>
      <c r="E858" s="221"/>
      <c r="F858" s="118">
        <f t="shared" si="456"/>
        <v>0</v>
      </c>
      <c r="G858" s="118">
        <f t="shared" si="457"/>
        <v>0</v>
      </c>
    </row>
    <row r="859" spans="1:7" ht="20.100000000000001" customHeight="1">
      <c r="A859" s="116" t="str">
        <f t="shared" si="453"/>
        <v/>
      </c>
      <c r="B859" s="181">
        <f t="shared" si="454"/>
        <v>0</v>
      </c>
      <c r="C859" s="228"/>
      <c r="D859" s="79" t="str">
        <f t="shared" si="455"/>
        <v/>
      </c>
      <c r="E859" s="221"/>
      <c r="F859" s="118">
        <f t="shared" si="456"/>
        <v>0</v>
      </c>
      <c r="G859" s="118">
        <f t="shared" si="457"/>
        <v>0</v>
      </c>
    </row>
    <row r="860" spans="1:7" ht="20.100000000000001" customHeight="1">
      <c r="A860" s="116" t="str">
        <f t="shared" si="453"/>
        <v/>
      </c>
      <c r="B860" s="181">
        <f t="shared" si="454"/>
        <v>0</v>
      </c>
      <c r="C860" s="228"/>
      <c r="D860" s="79" t="str">
        <f t="shared" si="455"/>
        <v/>
      </c>
      <c r="E860" s="221"/>
      <c r="F860" s="118">
        <f t="shared" si="456"/>
        <v>0</v>
      </c>
      <c r="G860" s="118">
        <f t="shared" si="457"/>
        <v>0</v>
      </c>
    </row>
    <row r="861" spans="1:7" ht="20.100000000000001" customHeight="1">
      <c r="A861" s="116" t="str">
        <f t="shared" si="453"/>
        <v/>
      </c>
      <c r="B861" s="181">
        <f t="shared" si="454"/>
        <v>0</v>
      </c>
      <c r="C861" s="228"/>
      <c r="D861" s="79" t="str">
        <f t="shared" si="455"/>
        <v/>
      </c>
      <c r="E861" s="221"/>
      <c r="F861" s="118">
        <f t="shared" si="456"/>
        <v>0</v>
      </c>
      <c r="G861" s="118">
        <f t="shared" si="457"/>
        <v>0</v>
      </c>
    </row>
    <row r="862" spans="1:7" ht="20.100000000000001" customHeight="1">
      <c r="A862" s="116" t="str">
        <f t="shared" si="453"/>
        <v/>
      </c>
      <c r="B862" s="181">
        <f t="shared" si="454"/>
        <v>0</v>
      </c>
      <c r="C862" s="228"/>
      <c r="D862" s="79" t="str">
        <f t="shared" si="455"/>
        <v/>
      </c>
      <c r="E862" s="221"/>
      <c r="F862" s="118">
        <f t="shared" si="456"/>
        <v>0</v>
      </c>
      <c r="G862" s="118">
        <f t="shared" si="457"/>
        <v>0</v>
      </c>
    </row>
    <row r="863" spans="1:7" ht="20.100000000000001" customHeight="1">
      <c r="A863" s="116" t="str">
        <f t="shared" si="453"/>
        <v/>
      </c>
      <c r="B863" s="181">
        <f t="shared" si="454"/>
        <v>0</v>
      </c>
      <c r="C863" s="228"/>
      <c r="D863" s="79" t="str">
        <f t="shared" si="455"/>
        <v/>
      </c>
      <c r="E863" s="221"/>
      <c r="F863" s="118">
        <f t="shared" si="456"/>
        <v>0</v>
      </c>
      <c r="G863" s="118">
        <f t="shared" si="457"/>
        <v>0</v>
      </c>
    </row>
    <row r="864" spans="1:7" ht="20.100000000000001" customHeight="1">
      <c r="A864" s="116" t="str">
        <f t="shared" si="453"/>
        <v/>
      </c>
      <c r="B864" s="181">
        <f t="shared" si="454"/>
        <v>0</v>
      </c>
      <c r="C864" s="228"/>
      <c r="D864" s="79" t="str">
        <f t="shared" si="455"/>
        <v/>
      </c>
      <c r="E864" s="221"/>
      <c r="F864" s="118">
        <f t="shared" si="456"/>
        <v>0</v>
      </c>
      <c r="G864" s="118">
        <f t="shared" si="457"/>
        <v>0</v>
      </c>
    </row>
    <row r="865" spans="1:7" ht="20.100000000000001" customHeight="1">
      <c r="A865" s="116" t="str">
        <f t="shared" si="453"/>
        <v/>
      </c>
      <c r="B865" s="181">
        <f t="shared" si="454"/>
        <v>0</v>
      </c>
      <c r="C865" s="228"/>
      <c r="D865" s="79" t="str">
        <f t="shared" si="455"/>
        <v/>
      </c>
      <c r="E865" s="221"/>
      <c r="F865" s="118">
        <f t="shared" si="456"/>
        <v>0</v>
      </c>
      <c r="G865" s="118">
        <f t="shared" si="457"/>
        <v>0</v>
      </c>
    </row>
    <row r="866" spans="1:7" ht="20.100000000000001" customHeight="1">
      <c r="A866" s="116" t="str">
        <f t="shared" si="453"/>
        <v/>
      </c>
      <c r="B866" s="181">
        <f t="shared" si="454"/>
        <v>0</v>
      </c>
      <c r="C866" s="227"/>
      <c r="D866" s="79" t="str">
        <f t="shared" si="455"/>
        <v/>
      </c>
      <c r="E866" s="220"/>
      <c r="F866" s="118">
        <f t="shared" si="456"/>
        <v>0</v>
      </c>
      <c r="G866" s="118">
        <f t="shared" si="457"/>
        <v>0</v>
      </c>
    </row>
    <row r="867" spans="1:7" ht="20.100000000000001" customHeight="1">
      <c r="A867" s="116" t="str">
        <f t="shared" si="453"/>
        <v/>
      </c>
      <c r="B867" s="181">
        <f t="shared" si="454"/>
        <v>0</v>
      </c>
      <c r="C867" s="228"/>
      <c r="D867" s="79" t="str">
        <f t="shared" si="455"/>
        <v/>
      </c>
      <c r="E867" s="221"/>
      <c r="F867" s="118">
        <f t="shared" si="456"/>
        <v>0</v>
      </c>
      <c r="G867" s="118">
        <f t="shared" si="457"/>
        <v>0</v>
      </c>
    </row>
    <row r="868" spans="1:7" ht="20.100000000000001" customHeight="1">
      <c r="A868" s="116" t="str">
        <f t="shared" si="453"/>
        <v/>
      </c>
      <c r="B868" s="181">
        <f t="shared" si="454"/>
        <v>0</v>
      </c>
      <c r="C868" s="228"/>
      <c r="D868" s="79" t="str">
        <f t="shared" si="455"/>
        <v/>
      </c>
      <c r="E868" s="221"/>
      <c r="F868" s="118">
        <f t="shared" si="456"/>
        <v>0</v>
      </c>
      <c r="G868" s="118">
        <f t="shared" si="457"/>
        <v>0</v>
      </c>
    </row>
    <row r="869" spans="1:7" ht="20.100000000000001" customHeight="1">
      <c r="A869" s="116" t="str">
        <f t="shared" si="453"/>
        <v/>
      </c>
      <c r="B869" s="181">
        <f t="shared" si="454"/>
        <v>0</v>
      </c>
      <c r="C869" s="228"/>
      <c r="D869" s="79" t="str">
        <f t="shared" si="455"/>
        <v/>
      </c>
      <c r="E869" s="221"/>
      <c r="F869" s="118">
        <f t="shared" si="456"/>
        <v>0</v>
      </c>
      <c r="G869" s="118">
        <f t="shared" si="457"/>
        <v>0</v>
      </c>
    </row>
    <row r="870" spans="1:7" ht="20.100000000000001" customHeight="1">
      <c r="A870" s="116" t="str">
        <f t="shared" si="453"/>
        <v/>
      </c>
      <c r="B870" s="181">
        <f t="shared" si="454"/>
        <v>0</v>
      </c>
      <c r="C870" s="228"/>
      <c r="D870" s="79" t="str">
        <f t="shared" si="455"/>
        <v/>
      </c>
      <c r="E870" s="221"/>
      <c r="F870" s="118">
        <f t="shared" si="456"/>
        <v>0</v>
      </c>
      <c r="G870" s="118">
        <f t="shared" si="457"/>
        <v>0</v>
      </c>
    </row>
    <row r="871" spans="1:7" ht="20.100000000000001" customHeight="1">
      <c r="A871" s="116" t="str">
        <f t="shared" si="453"/>
        <v/>
      </c>
      <c r="B871" s="181">
        <f t="shared" si="454"/>
        <v>0</v>
      </c>
      <c r="C871" s="228"/>
      <c r="D871" s="79" t="str">
        <f t="shared" si="455"/>
        <v/>
      </c>
      <c r="E871" s="221"/>
      <c r="F871" s="118">
        <f t="shared" si="456"/>
        <v>0</v>
      </c>
      <c r="G871" s="118">
        <f t="shared" si="457"/>
        <v>0</v>
      </c>
    </row>
    <row r="872" spans="1:7" ht="20.100000000000001" customHeight="1">
      <c r="A872" s="116" t="str">
        <f t="shared" si="453"/>
        <v/>
      </c>
      <c r="B872" s="181">
        <f t="shared" si="454"/>
        <v>0</v>
      </c>
      <c r="C872" s="228"/>
      <c r="D872" s="79" t="str">
        <f t="shared" si="455"/>
        <v/>
      </c>
      <c r="E872" s="221"/>
      <c r="F872" s="118">
        <f t="shared" si="456"/>
        <v>0</v>
      </c>
      <c r="G872" s="118">
        <f t="shared" si="457"/>
        <v>0</v>
      </c>
    </row>
    <row r="873" spans="1:7" ht="20.100000000000001" customHeight="1">
      <c r="A873" s="116" t="str">
        <f t="shared" si="453"/>
        <v/>
      </c>
      <c r="B873" s="181">
        <f t="shared" si="454"/>
        <v>0</v>
      </c>
      <c r="C873" s="228"/>
      <c r="D873" s="79" t="str">
        <f t="shared" si="455"/>
        <v/>
      </c>
      <c r="E873" s="221"/>
      <c r="F873" s="118">
        <f t="shared" si="456"/>
        <v>0</v>
      </c>
      <c r="G873" s="118">
        <f t="shared" si="457"/>
        <v>0</v>
      </c>
    </row>
    <row r="874" spans="1:7" ht="20.100000000000001" customHeight="1">
      <c r="A874" s="116" t="str">
        <f t="shared" si="453"/>
        <v/>
      </c>
      <c r="B874" s="181">
        <f t="shared" si="454"/>
        <v>0</v>
      </c>
      <c r="C874" s="228"/>
      <c r="D874" s="79" t="str">
        <f t="shared" si="455"/>
        <v/>
      </c>
      <c r="E874" s="221"/>
      <c r="F874" s="118">
        <f t="shared" si="456"/>
        <v>0</v>
      </c>
      <c r="G874" s="118">
        <f t="shared" si="457"/>
        <v>0</v>
      </c>
    </row>
    <row r="875" spans="1:7" ht="20.100000000000001" customHeight="1">
      <c r="A875" s="116" t="str">
        <f t="shared" si="453"/>
        <v/>
      </c>
      <c r="B875" s="181">
        <f t="shared" si="454"/>
        <v>0</v>
      </c>
      <c r="C875" s="228"/>
      <c r="D875" s="79" t="str">
        <f t="shared" si="455"/>
        <v/>
      </c>
      <c r="E875" s="221"/>
      <c r="F875" s="118">
        <f t="shared" si="456"/>
        <v>0</v>
      </c>
      <c r="G875" s="118">
        <f t="shared" si="457"/>
        <v>0</v>
      </c>
    </row>
    <row r="876" spans="1:7" ht="20.100000000000001" customHeight="1">
      <c r="A876" s="184"/>
      <c r="B876" s="185"/>
      <c r="C876" s="243"/>
      <c r="D876" s="161"/>
      <c r="E876" s="212"/>
      <c r="F876" s="488" t="s">
        <v>35</v>
      </c>
      <c r="G876" s="201">
        <f>SUBTOTAL(9,G852:G875)</f>
        <v>0</v>
      </c>
    </row>
    <row r="877" spans="1:7" ht="20.100000000000001" customHeight="1">
      <c r="A877" s="184"/>
      <c r="B877" s="185"/>
      <c r="C877" s="244" t="s">
        <v>731</v>
      </c>
      <c r="D877" s="161"/>
      <c r="E877" s="212"/>
      <c r="F877" s="163"/>
      <c r="G877" s="186"/>
    </row>
    <row r="878" spans="1:7" ht="20.100000000000001" customHeight="1">
      <c r="A878" s="116" t="str">
        <f t="shared" ref="A878:A880" si="458">IFERROR(VLOOKUP(C878,Tabla_Compatibilidad,4,FALSE),"")</f>
        <v/>
      </c>
      <c r="B878" s="181">
        <f t="shared" ref="B878:B880" si="459">IF(A878=0,0,VLOOKUP(A878,Tabla_Indices,5,FALSE))</f>
        <v>0</v>
      </c>
      <c r="C878" s="227"/>
      <c r="D878" s="79" t="str">
        <f t="shared" ref="D878:D880" si="460">IFERROR(VLOOKUP(C878,Tabla_Compatibilidad,2,FALSE),"")</f>
        <v/>
      </c>
      <c r="E878" s="221"/>
      <c r="F878" s="118">
        <f t="shared" ref="F878:F880" si="461">IFERROR(VLOOKUP(C878,Tabla_Compatibilidad,3,FALSE),0)</f>
        <v>0</v>
      </c>
      <c r="G878" s="118">
        <f t="shared" ref="G878:G880" si="462">ROUND(E878*F878,2)</f>
        <v>0</v>
      </c>
    </row>
    <row r="879" spans="1:7" ht="20.100000000000001" customHeight="1">
      <c r="A879" s="116" t="str">
        <f t="shared" si="458"/>
        <v/>
      </c>
      <c r="B879" s="181">
        <f t="shared" si="459"/>
        <v>0</v>
      </c>
      <c r="C879" s="227"/>
      <c r="D879" s="79" t="str">
        <f t="shared" si="460"/>
        <v/>
      </c>
      <c r="E879" s="221"/>
      <c r="F879" s="118">
        <f t="shared" si="461"/>
        <v>0</v>
      </c>
      <c r="G879" s="118">
        <f t="shared" si="462"/>
        <v>0</v>
      </c>
    </row>
    <row r="880" spans="1:7" ht="20.100000000000001" customHeight="1">
      <c r="A880" s="116" t="str">
        <f t="shared" si="458"/>
        <v/>
      </c>
      <c r="B880" s="181">
        <f t="shared" si="459"/>
        <v>0</v>
      </c>
      <c r="C880" s="227"/>
      <c r="D880" s="79" t="str">
        <f t="shared" si="460"/>
        <v/>
      </c>
      <c r="E880" s="221"/>
      <c r="F880" s="118">
        <f t="shared" si="461"/>
        <v>0</v>
      </c>
      <c r="G880" s="118">
        <f t="shared" si="462"/>
        <v>0</v>
      </c>
    </row>
    <row r="881" spans="1:7" ht="20.100000000000001" customHeight="1">
      <c r="A881" s="116" t="str">
        <f t="shared" ref="A881:A885" si="463">IFERROR(VLOOKUP(C881,Tabla_Compatibilidad,4,FALSE),"")</f>
        <v/>
      </c>
      <c r="B881" s="181">
        <f t="shared" ref="B881:B885" si="464">IF(A881=0,0,VLOOKUP(A881,Tabla_Indices,5,FALSE))</f>
        <v>0</v>
      </c>
      <c r="C881" s="227"/>
      <c r="D881" s="79" t="str">
        <f t="shared" ref="D881:D885" si="465">IFERROR(VLOOKUP(C881,Tabla_Compatibilidad,2,FALSE),"")</f>
        <v/>
      </c>
      <c r="E881" s="221"/>
      <c r="F881" s="118">
        <f t="shared" ref="F881:F885" si="466">IFERROR(VLOOKUP(C881,Tabla_Compatibilidad,3,FALSE),0)</f>
        <v>0</v>
      </c>
      <c r="G881" s="118">
        <f t="shared" ref="G881:G885" si="467">ROUND(E881*F881,2)</f>
        <v>0</v>
      </c>
    </row>
    <row r="882" spans="1:7" ht="20.100000000000001" customHeight="1">
      <c r="A882" s="116" t="str">
        <f t="shared" si="463"/>
        <v/>
      </c>
      <c r="B882" s="181">
        <f t="shared" si="464"/>
        <v>0</v>
      </c>
      <c r="C882" s="228"/>
      <c r="D882" s="79" t="str">
        <f t="shared" si="465"/>
        <v/>
      </c>
      <c r="E882" s="221"/>
      <c r="F882" s="118">
        <f t="shared" si="466"/>
        <v>0</v>
      </c>
      <c r="G882" s="118">
        <f t="shared" si="467"/>
        <v>0</v>
      </c>
    </row>
    <row r="883" spans="1:7" ht="20.100000000000001" customHeight="1">
      <c r="A883" s="116" t="str">
        <f t="shared" si="463"/>
        <v/>
      </c>
      <c r="B883" s="181">
        <f t="shared" si="464"/>
        <v>0</v>
      </c>
      <c r="C883" s="228"/>
      <c r="D883" s="79" t="str">
        <f t="shared" si="465"/>
        <v/>
      </c>
      <c r="E883" s="221"/>
      <c r="F883" s="118">
        <f t="shared" si="466"/>
        <v>0</v>
      </c>
      <c r="G883" s="118">
        <f t="shared" si="467"/>
        <v>0</v>
      </c>
    </row>
    <row r="884" spans="1:7" ht="20.100000000000001" customHeight="1">
      <c r="A884" s="116" t="str">
        <f t="shared" si="463"/>
        <v/>
      </c>
      <c r="B884" s="181">
        <f t="shared" si="464"/>
        <v>0</v>
      </c>
      <c r="C884" s="228"/>
      <c r="D884" s="79" t="str">
        <f t="shared" si="465"/>
        <v/>
      </c>
      <c r="E884" s="221"/>
      <c r="F884" s="118">
        <f t="shared" si="466"/>
        <v>0</v>
      </c>
      <c r="G884" s="118">
        <f t="shared" si="467"/>
        <v>0</v>
      </c>
    </row>
    <row r="885" spans="1:7" ht="20.100000000000001" customHeight="1">
      <c r="A885" s="116" t="str">
        <f t="shared" si="463"/>
        <v/>
      </c>
      <c r="B885" s="181">
        <f t="shared" si="464"/>
        <v>0</v>
      </c>
      <c r="C885" s="228"/>
      <c r="D885" s="79" t="str">
        <f t="shared" si="465"/>
        <v/>
      </c>
      <c r="E885" s="221"/>
      <c r="F885" s="118">
        <f t="shared" si="466"/>
        <v>0</v>
      </c>
      <c r="G885" s="118">
        <f t="shared" si="467"/>
        <v>0</v>
      </c>
    </row>
    <row r="886" spans="1:7" ht="20.100000000000001" customHeight="1">
      <c r="A886" s="184"/>
      <c r="B886" s="185"/>
      <c r="C886" s="243"/>
      <c r="D886" s="161"/>
      <c r="E886" s="212"/>
      <c r="F886" s="488" t="s">
        <v>36</v>
      </c>
      <c r="G886" s="201">
        <f>SUBTOTAL(9,G878:G885)</f>
        <v>0</v>
      </c>
    </row>
    <row r="887" spans="1:7" ht="20.100000000000001" customHeight="1">
      <c r="A887" s="184"/>
      <c r="B887" s="185"/>
      <c r="C887" s="244" t="s">
        <v>732</v>
      </c>
      <c r="D887" s="161"/>
      <c r="E887" s="212"/>
      <c r="F887" s="163"/>
      <c r="G887" s="186"/>
    </row>
    <row r="888" spans="1:7" ht="20.100000000000001" customHeight="1">
      <c r="A888" s="116" t="s">
        <v>1267</v>
      </c>
      <c r="B888" s="181" t="e">
        <f>IF(A888=0,0,VLOOKUP(A888,Tabla_Indices,5,FALSE))</f>
        <v>#N/A</v>
      </c>
      <c r="C888" s="229"/>
      <c r="D888" s="79" t="str">
        <f t="shared" ref="D888:D890" si="468">IFERROR(VLOOKUP(C888,Tabla_Compatibilidad,2,FALSE),"")</f>
        <v/>
      </c>
      <c r="E888" s="223"/>
      <c r="F888" s="118">
        <f>IFERROR(VLOOKUP(C887,Tabla_Compatibilidad,3,FALSE),0)</f>
        <v>0</v>
      </c>
      <c r="G888" s="118">
        <f t="shared" ref="G888:G890" si="469">ROUND(E888*F888,2)</f>
        <v>0</v>
      </c>
    </row>
    <row r="889" spans="1:7" ht="20.100000000000001" customHeight="1">
      <c r="A889" s="116" t="str">
        <f t="shared" ref="A889:A890" si="470">IFERROR(VLOOKUP(C889,Tabla_Compatibilidad,4,FALSE),"")</f>
        <v/>
      </c>
      <c r="B889" s="181">
        <f t="shared" ref="B889:B890" si="471">IF(A889=0,0,VLOOKUP(A889,Tabla_Indices,5,FALSE))</f>
        <v>0</v>
      </c>
      <c r="C889" s="229"/>
      <c r="D889" s="79" t="str">
        <f t="shared" si="468"/>
        <v/>
      </c>
      <c r="E889" s="223"/>
      <c r="F889" s="118">
        <f>IFERROR(VLOOKUP(C888,Tabla_Compatibilidad,3,FALSE),0)</f>
        <v>0</v>
      </c>
      <c r="G889" s="118">
        <f t="shared" si="469"/>
        <v>0</v>
      </c>
    </row>
    <row r="890" spans="1:7" ht="20.100000000000001" customHeight="1">
      <c r="A890" s="116" t="str">
        <f t="shared" si="470"/>
        <v/>
      </c>
      <c r="B890" s="181">
        <f t="shared" si="471"/>
        <v>0</v>
      </c>
      <c r="C890" s="229"/>
      <c r="D890" s="79" t="str">
        <f t="shared" si="468"/>
        <v/>
      </c>
      <c r="E890" s="223"/>
      <c r="F890" s="118">
        <f>IFERROR(VLOOKUP(C889,Tabla_Compatibilidad,3,FALSE),0)</f>
        <v>0</v>
      </c>
      <c r="G890" s="118">
        <f t="shared" si="469"/>
        <v>0</v>
      </c>
    </row>
    <row r="891" spans="1:7" ht="20.100000000000001" customHeight="1">
      <c r="A891" s="116" t="str">
        <f t="shared" ref="A891:A897" si="472">IFERROR(VLOOKUP(C891,Tabla_Compatibilidad,4,FALSE),"")</f>
        <v/>
      </c>
      <c r="B891" s="181">
        <f t="shared" ref="B891:B897" si="473">IF(A891=0,0,VLOOKUP(A891,Tabla_Indices,5,FALSE))</f>
        <v>0</v>
      </c>
      <c r="C891" s="229"/>
      <c r="D891" s="79" t="str">
        <f t="shared" ref="D891:D897" si="474">IFERROR(VLOOKUP(C891,Tabla_Compatibilidad,2,FALSE),"")</f>
        <v/>
      </c>
      <c r="E891" s="223"/>
      <c r="F891" s="118">
        <f>IFERROR(VLOOKUP(C890,Tabla_Compatibilidad,3,FALSE),0)</f>
        <v>0</v>
      </c>
      <c r="G891" s="118">
        <f t="shared" ref="G891:G897" si="475">ROUND(E891*F891,2)</f>
        <v>0</v>
      </c>
    </row>
    <row r="892" spans="1:7" ht="20.100000000000001" customHeight="1">
      <c r="A892" s="116" t="str">
        <f t="shared" si="472"/>
        <v/>
      </c>
      <c r="B892" s="181">
        <f t="shared" si="473"/>
        <v>0</v>
      </c>
      <c r="C892" s="229"/>
      <c r="D892" s="79" t="str">
        <f t="shared" si="474"/>
        <v/>
      </c>
      <c r="E892" s="221"/>
      <c r="F892" s="118">
        <f t="shared" ref="F892:F897" si="476">IFERROR(VLOOKUP(C892,Tabla_Compatibilidad,3,FALSE),0)</f>
        <v>0</v>
      </c>
      <c r="G892" s="118">
        <f t="shared" si="475"/>
        <v>0</v>
      </c>
    </row>
    <row r="893" spans="1:7" ht="20.100000000000001" customHeight="1">
      <c r="A893" s="116" t="str">
        <f t="shared" si="472"/>
        <v/>
      </c>
      <c r="B893" s="181">
        <f t="shared" si="473"/>
        <v>0</v>
      </c>
      <c r="C893" s="229"/>
      <c r="D893" s="79" t="str">
        <f t="shared" si="474"/>
        <v/>
      </c>
      <c r="E893" s="221"/>
      <c r="F893" s="118">
        <f t="shared" si="476"/>
        <v>0</v>
      </c>
      <c r="G893" s="118">
        <f t="shared" si="475"/>
        <v>0</v>
      </c>
    </row>
    <row r="894" spans="1:7" ht="20.100000000000001" customHeight="1">
      <c r="A894" s="116" t="str">
        <f t="shared" si="472"/>
        <v/>
      </c>
      <c r="B894" s="181">
        <f t="shared" si="473"/>
        <v>0</v>
      </c>
      <c r="C894" s="229"/>
      <c r="D894" s="79" t="str">
        <f t="shared" si="474"/>
        <v/>
      </c>
      <c r="E894" s="221"/>
      <c r="F894" s="118">
        <f t="shared" si="476"/>
        <v>0</v>
      </c>
      <c r="G894" s="118">
        <f t="shared" si="475"/>
        <v>0</v>
      </c>
    </row>
    <row r="895" spans="1:7" ht="20.100000000000001" customHeight="1">
      <c r="A895" s="116" t="str">
        <f t="shared" si="472"/>
        <v/>
      </c>
      <c r="B895" s="181">
        <f t="shared" si="473"/>
        <v>0</v>
      </c>
      <c r="C895" s="228"/>
      <c r="D895" s="79" t="str">
        <f t="shared" si="474"/>
        <v/>
      </c>
      <c r="E895" s="221"/>
      <c r="F895" s="118">
        <f t="shared" si="476"/>
        <v>0</v>
      </c>
      <c r="G895" s="118">
        <f t="shared" si="475"/>
        <v>0</v>
      </c>
    </row>
    <row r="896" spans="1:7" ht="20.100000000000001" customHeight="1">
      <c r="A896" s="116" t="str">
        <f t="shared" si="472"/>
        <v/>
      </c>
      <c r="B896" s="181">
        <f t="shared" si="473"/>
        <v>0</v>
      </c>
      <c r="C896" s="228"/>
      <c r="D896" s="79" t="str">
        <f t="shared" si="474"/>
        <v/>
      </c>
      <c r="E896" s="221"/>
      <c r="F896" s="118">
        <f t="shared" si="476"/>
        <v>0</v>
      </c>
      <c r="G896" s="118">
        <f t="shared" si="475"/>
        <v>0</v>
      </c>
    </row>
    <row r="897" spans="1:7" ht="20.100000000000001" customHeight="1">
      <c r="A897" s="116" t="str">
        <f t="shared" si="472"/>
        <v/>
      </c>
      <c r="B897" s="181">
        <f t="shared" si="473"/>
        <v>0</v>
      </c>
      <c r="C897" s="228"/>
      <c r="D897" s="79" t="str">
        <f t="shared" si="474"/>
        <v/>
      </c>
      <c r="E897" s="221"/>
      <c r="F897" s="118">
        <f t="shared" si="476"/>
        <v>0</v>
      </c>
      <c r="G897" s="118">
        <f t="shared" si="475"/>
        <v>0</v>
      </c>
    </row>
    <row r="898" spans="1:7" ht="20.100000000000001" customHeight="1">
      <c r="A898" s="187"/>
      <c r="B898" s="188"/>
      <c r="C898" s="243"/>
      <c r="D898" s="161"/>
      <c r="E898" s="212"/>
      <c r="F898" s="488" t="s">
        <v>37</v>
      </c>
      <c r="G898" s="201">
        <f>SUBTOTAL(9,G888:G897)</f>
        <v>0</v>
      </c>
    </row>
    <row r="899" spans="1:7" ht="20.100000000000001" customHeight="1" thickBot="1">
      <c r="A899" s="189"/>
      <c r="B899" s="190"/>
      <c r="C899" s="245"/>
      <c r="D899" s="191"/>
      <c r="E899" s="213"/>
      <c r="F899" s="192"/>
      <c r="G899" s="193"/>
    </row>
    <row r="900" spans="1:7" ht="20.100000000000001" customHeight="1" thickBot="1">
      <c r="A900" s="194">
        <f>B848</f>
        <v>15</v>
      </c>
      <c r="B900" s="195" t="str">
        <f>C848</f>
        <v>Piso baldosa cerámica (incluido umbrales)</v>
      </c>
      <c r="C900" s="246"/>
      <c r="D900" s="196" t="s">
        <v>38</v>
      </c>
      <c r="E900" s="214"/>
      <c r="F900" s="197" t="s">
        <v>39</v>
      </c>
      <c r="G900" s="202">
        <f>SUBTOTAL(9,G852:G899)</f>
        <v>0</v>
      </c>
    </row>
    <row r="901" spans="1:7" ht="20.100000000000001" customHeight="1" thickTop="1" thickBot="1">
      <c r="C901" s="247"/>
      <c r="D901" s="198"/>
      <c r="E901" s="215"/>
      <c r="G901" s="200"/>
    </row>
    <row r="902" spans="1:7" ht="20.100000000000001" customHeight="1" thickTop="1">
      <c r="A902" s="145" t="s">
        <v>41</v>
      </c>
      <c r="B902" s="146"/>
      <c r="C902" s="248"/>
      <c r="D902" s="146"/>
      <c r="E902" s="216"/>
      <c r="F902" s="148"/>
      <c r="G902" s="149"/>
    </row>
    <row r="903" spans="1:7" ht="20.100000000000001" customHeight="1">
      <c r="A903" s="150" t="s">
        <v>728</v>
      </c>
      <c r="B903" s="144" t="str">
        <f>Comitente</f>
        <v>INSTITUTO PROVINCIAL DE LA VIVIENDA</v>
      </c>
      <c r="C903" s="249"/>
      <c r="D903" s="152"/>
      <c r="E903" s="217"/>
      <c r="F903" s="154"/>
      <c r="G903" s="155"/>
    </row>
    <row r="904" spans="1:7" ht="20.100000000000001" customHeight="1">
      <c r="A904" s="150" t="s">
        <v>729</v>
      </c>
      <c r="B904" s="144">
        <f>Contratista</f>
        <v>0</v>
      </c>
      <c r="C904" s="250"/>
      <c r="D904" s="156"/>
      <c r="E904" s="217"/>
      <c r="F904" s="157"/>
      <c r="G904" s="158"/>
    </row>
    <row r="905" spans="1:7" ht="20.100000000000001" customHeight="1">
      <c r="A905" s="150" t="s">
        <v>28</v>
      </c>
      <c r="B905" s="144" t="str">
        <f>Obra</f>
        <v>BARRIO NUESTRA SEÑORA DEL ROSARIO - 22 VIVIENDAS</v>
      </c>
      <c r="C905" s="250"/>
      <c r="D905" s="156"/>
      <c r="E905" s="217"/>
      <c r="F905" s="157" t="s">
        <v>42</v>
      </c>
      <c r="G905" s="542">
        <f>+$G$4</f>
        <v>0</v>
      </c>
    </row>
    <row r="906" spans="1:7" ht="20.100000000000001" customHeight="1">
      <c r="A906" s="159" t="s">
        <v>727</v>
      </c>
      <c r="B906" s="144" t="str">
        <f>Ubicación</f>
        <v>9 DE JULIO</v>
      </c>
      <c r="C906" s="251"/>
      <c r="D906" s="161"/>
      <c r="E906" s="212"/>
      <c r="F906" s="163"/>
      <c r="G906" s="164"/>
    </row>
    <row r="907" spans="1:7" ht="20.100000000000001" customHeight="1">
      <c r="A907" s="159" t="s">
        <v>43</v>
      </c>
      <c r="B907" s="165" t="s">
        <v>1159</v>
      </c>
      <c r="C907" s="243" t="s">
        <v>1182</v>
      </c>
      <c r="D907" s="167"/>
      <c r="E907" s="218"/>
      <c r="F907" s="163"/>
      <c r="G907" s="164"/>
    </row>
    <row r="908" spans="1:7" ht="20.100000000000001" customHeight="1">
      <c r="A908" s="159" t="s">
        <v>29</v>
      </c>
      <c r="B908" s="169">
        <v>16</v>
      </c>
      <c r="C908" s="166" t="str">
        <f>+VLOOKUP(B908,'P1'!$B$13:$E$92,2,FALSE)</f>
        <v>Zócalo cerámico</v>
      </c>
      <c r="D908" s="161"/>
      <c r="E908" s="212"/>
      <c r="F908" s="157" t="s">
        <v>30</v>
      </c>
      <c r="G908" s="161" t="str">
        <f>+VLOOKUP(B908,'P1'!$B$13:$E$92,3,FALSE)</f>
        <v>ml</v>
      </c>
    </row>
    <row r="909" spans="1:7" ht="20.100000000000001" customHeight="1">
      <c r="A909" s="170" t="s">
        <v>590</v>
      </c>
      <c r="B909" s="170"/>
      <c r="C909" s="604" t="s">
        <v>0</v>
      </c>
      <c r="D909" s="606" t="s">
        <v>31</v>
      </c>
      <c r="E909" s="600" t="s">
        <v>32</v>
      </c>
      <c r="F909" s="608" t="s">
        <v>33</v>
      </c>
      <c r="G909" s="610" t="s">
        <v>34</v>
      </c>
    </row>
    <row r="910" spans="1:7" s="110" customFormat="1" ht="20.100000000000001" customHeight="1">
      <c r="A910" s="172" t="s">
        <v>591</v>
      </c>
      <c r="B910" s="173" t="s">
        <v>592</v>
      </c>
      <c r="C910" s="605"/>
      <c r="D910" s="607"/>
      <c r="E910" s="601"/>
      <c r="F910" s="609"/>
      <c r="G910" s="611"/>
    </row>
    <row r="911" spans="1:7" ht="20.100000000000001" customHeight="1">
      <c r="A911" s="174"/>
      <c r="B911" s="175"/>
      <c r="C911" s="252" t="s">
        <v>730</v>
      </c>
      <c r="D911" s="177"/>
      <c r="E911" s="219"/>
      <c r="F911" s="179"/>
      <c r="G911" s="180"/>
    </row>
    <row r="912" spans="1:7" ht="20.100000000000001" customHeight="1">
      <c r="A912" s="116" t="str">
        <f t="shared" ref="A912:A915" si="477">IFERROR(VLOOKUP(C912,Tabla_Compatibilidad,4,FALSE),"")</f>
        <v/>
      </c>
      <c r="B912" s="181">
        <f t="shared" ref="B912:B915" si="478">IF(A912=0,0,VLOOKUP(A912,Tabla_Indices,5,FALSE))</f>
        <v>0</v>
      </c>
      <c r="C912" s="228"/>
      <c r="D912" s="79" t="str">
        <f t="shared" ref="D912:D915" si="479">IFERROR(VLOOKUP(C912,Tabla_Compatibilidad,2,FALSE),"")</f>
        <v/>
      </c>
      <c r="E912" s="221"/>
      <c r="F912" s="118">
        <f t="shared" ref="F912:F915" si="480">IFERROR(VLOOKUP(C912,Tabla_Compatibilidad,3,FALSE),0)</f>
        <v>0</v>
      </c>
      <c r="G912" s="118">
        <f t="shared" ref="G912:G915" si="481">ROUND(E912*F912,2)</f>
        <v>0</v>
      </c>
    </row>
    <row r="913" spans="1:7" ht="20.100000000000001" customHeight="1">
      <c r="A913" s="116" t="str">
        <f t="shared" si="477"/>
        <v/>
      </c>
      <c r="B913" s="181">
        <f t="shared" si="478"/>
        <v>0</v>
      </c>
      <c r="C913" s="228"/>
      <c r="D913" s="79" t="str">
        <f t="shared" si="479"/>
        <v/>
      </c>
      <c r="E913" s="221"/>
      <c r="F913" s="118">
        <f t="shared" si="480"/>
        <v>0</v>
      </c>
      <c r="G913" s="118">
        <f t="shared" si="481"/>
        <v>0</v>
      </c>
    </row>
    <row r="914" spans="1:7" ht="20.100000000000001" customHeight="1">
      <c r="A914" s="116" t="str">
        <f t="shared" si="477"/>
        <v/>
      </c>
      <c r="B914" s="181">
        <f t="shared" si="478"/>
        <v>0</v>
      </c>
      <c r="C914" s="228"/>
      <c r="D914" s="79" t="str">
        <f t="shared" si="479"/>
        <v/>
      </c>
      <c r="E914" s="221"/>
      <c r="F914" s="118">
        <f t="shared" si="480"/>
        <v>0</v>
      </c>
      <c r="G914" s="118">
        <f t="shared" si="481"/>
        <v>0</v>
      </c>
    </row>
    <row r="915" spans="1:7" ht="20.100000000000001" customHeight="1">
      <c r="A915" s="116" t="str">
        <f t="shared" si="477"/>
        <v/>
      </c>
      <c r="B915" s="181">
        <f t="shared" si="478"/>
        <v>0</v>
      </c>
      <c r="C915" s="228"/>
      <c r="D915" s="79" t="str">
        <f t="shared" si="479"/>
        <v/>
      </c>
      <c r="E915" s="221"/>
      <c r="F915" s="118">
        <f t="shared" si="480"/>
        <v>0</v>
      </c>
      <c r="G915" s="118">
        <f t="shared" si="481"/>
        <v>0</v>
      </c>
    </row>
    <row r="916" spans="1:7" ht="20.100000000000001" customHeight="1">
      <c r="A916" s="116" t="str">
        <f t="shared" ref="A916:A935" si="482">IFERROR(VLOOKUP(C916,Tabla_Compatibilidad,4,FALSE),"")</f>
        <v/>
      </c>
      <c r="B916" s="181">
        <f t="shared" ref="B916:B935" si="483">IF(A916=0,0,VLOOKUP(A916,Tabla_Indices,5,FALSE))</f>
        <v>0</v>
      </c>
      <c r="C916" s="228"/>
      <c r="D916" s="79" t="str">
        <f t="shared" ref="D916:D935" si="484">IFERROR(VLOOKUP(C916,Tabla_Compatibilidad,2,FALSE),"")</f>
        <v/>
      </c>
      <c r="E916" s="221"/>
      <c r="F916" s="118">
        <f t="shared" ref="F916:F935" si="485">IFERROR(VLOOKUP(C916,Tabla_Compatibilidad,3,FALSE),0)</f>
        <v>0</v>
      </c>
      <c r="G916" s="118">
        <f t="shared" ref="G916:G935" si="486">ROUND(E916*F916,2)</f>
        <v>0</v>
      </c>
    </row>
    <row r="917" spans="1:7" ht="20.100000000000001" customHeight="1">
      <c r="A917" s="116" t="str">
        <f t="shared" si="482"/>
        <v/>
      </c>
      <c r="B917" s="181">
        <f t="shared" si="483"/>
        <v>0</v>
      </c>
      <c r="C917" s="228"/>
      <c r="D917" s="79" t="str">
        <f t="shared" si="484"/>
        <v/>
      </c>
      <c r="E917" s="221"/>
      <c r="F917" s="118">
        <f t="shared" si="485"/>
        <v>0</v>
      </c>
      <c r="G917" s="118">
        <f t="shared" si="486"/>
        <v>0</v>
      </c>
    </row>
    <row r="918" spans="1:7" ht="20.100000000000001" customHeight="1">
      <c r="A918" s="116" t="str">
        <f t="shared" si="482"/>
        <v/>
      </c>
      <c r="B918" s="181">
        <f t="shared" si="483"/>
        <v>0</v>
      </c>
      <c r="C918" s="228"/>
      <c r="D918" s="79" t="str">
        <f t="shared" si="484"/>
        <v/>
      </c>
      <c r="E918" s="221"/>
      <c r="F918" s="118">
        <f t="shared" si="485"/>
        <v>0</v>
      </c>
      <c r="G918" s="118">
        <f t="shared" si="486"/>
        <v>0</v>
      </c>
    </row>
    <row r="919" spans="1:7" ht="20.100000000000001" customHeight="1">
      <c r="A919" s="116" t="str">
        <f t="shared" si="482"/>
        <v/>
      </c>
      <c r="B919" s="181">
        <f t="shared" si="483"/>
        <v>0</v>
      </c>
      <c r="C919" s="228"/>
      <c r="D919" s="79" t="str">
        <f t="shared" si="484"/>
        <v/>
      </c>
      <c r="E919" s="221"/>
      <c r="F919" s="118">
        <f t="shared" si="485"/>
        <v>0</v>
      </c>
      <c r="G919" s="118">
        <f t="shared" si="486"/>
        <v>0</v>
      </c>
    </row>
    <row r="920" spans="1:7" ht="20.100000000000001" customHeight="1">
      <c r="A920" s="116" t="str">
        <f t="shared" si="482"/>
        <v/>
      </c>
      <c r="B920" s="181">
        <f t="shared" si="483"/>
        <v>0</v>
      </c>
      <c r="C920" s="228"/>
      <c r="D920" s="79" t="str">
        <f t="shared" si="484"/>
        <v/>
      </c>
      <c r="E920" s="221"/>
      <c r="F920" s="118">
        <f t="shared" si="485"/>
        <v>0</v>
      </c>
      <c r="G920" s="118">
        <f t="shared" si="486"/>
        <v>0</v>
      </c>
    </row>
    <row r="921" spans="1:7" ht="20.100000000000001" customHeight="1">
      <c r="A921" s="116" t="str">
        <f t="shared" si="482"/>
        <v/>
      </c>
      <c r="B921" s="181">
        <f t="shared" si="483"/>
        <v>0</v>
      </c>
      <c r="C921" s="228"/>
      <c r="D921" s="79" t="str">
        <f t="shared" si="484"/>
        <v/>
      </c>
      <c r="E921" s="221"/>
      <c r="F921" s="118">
        <f t="shared" si="485"/>
        <v>0</v>
      </c>
      <c r="G921" s="118">
        <f t="shared" si="486"/>
        <v>0</v>
      </c>
    </row>
    <row r="922" spans="1:7" ht="20.100000000000001" customHeight="1">
      <c r="A922" s="116" t="str">
        <f t="shared" si="482"/>
        <v/>
      </c>
      <c r="B922" s="181">
        <f t="shared" si="483"/>
        <v>0</v>
      </c>
      <c r="C922" s="228"/>
      <c r="D922" s="79" t="str">
        <f t="shared" si="484"/>
        <v/>
      </c>
      <c r="E922" s="221"/>
      <c r="F922" s="118">
        <f t="shared" si="485"/>
        <v>0</v>
      </c>
      <c r="G922" s="118">
        <f t="shared" si="486"/>
        <v>0</v>
      </c>
    </row>
    <row r="923" spans="1:7" ht="20.100000000000001" customHeight="1">
      <c r="A923" s="116" t="str">
        <f t="shared" si="482"/>
        <v/>
      </c>
      <c r="B923" s="181">
        <f t="shared" si="483"/>
        <v>0</v>
      </c>
      <c r="C923" s="228"/>
      <c r="D923" s="79" t="str">
        <f t="shared" si="484"/>
        <v/>
      </c>
      <c r="E923" s="221"/>
      <c r="F923" s="118">
        <f t="shared" si="485"/>
        <v>0</v>
      </c>
      <c r="G923" s="118">
        <f t="shared" si="486"/>
        <v>0</v>
      </c>
    </row>
    <row r="924" spans="1:7" ht="20.100000000000001" customHeight="1">
      <c r="A924" s="116" t="str">
        <f t="shared" si="482"/>
        <v/>
      </c>
      <c r="B924" s="181">
        <f t="shared" si="483"/>
        <v>0</v>
      </c>
      <c r="C924" s="228"/>
      <c r="D924" s="79" t="str">
        <f t="shared" si="484"/>
        <v/>
      </c>
      <c r="E924" s="221"/>
      <c r="F924" s="118">
        <f t="shared" si="485"/>
        <v>0</v>
      </c>
      <c r="G924" s="118">
        <f t="shared" si="486"/>
        <v>0</v>
      </c>
    </row>
    <row r="925" spans="1:7" ht="20.100000000000001" customHeight="1">
      <c r="A925" s="116" t="str">
        <f t="shared" si="482"/>
        <v/>
      </c>
      <c r="B925" s="181">
        <f t="shared" si="483"/>
        <v>0</v>
      </c>
      <c r="C925" s="228"/>
      <c r="D925" s="79" t="str">
        <f t="shared" si="484"/>
        <v/>
      </c>
      <c r="E925" s="221"/>
      <c r="F925" s="118">
        <f t="shared" si="485"/>
        <v>0</v>
      </c>
      <c r="G925" s="118">
        <f t="shared" si="486"/>
        <v>0</v>
      </c>
    </row>
    <row r="926" spans="1:7" ht="20.100000000000001" customHeight="1">
      <c r="A926" s="116" t="str">
        <f t="shared" si="482"/>
        <v/>
      </c>
      <c r="B926" s="181">
        <f t="shared" si="483"/>
        <v>0</v>
      </c>
      <c r="C926" s="227"/>
      <c r="D926" s="79" t="str">
        <f t="shared" si="484"/>
        <v/>
      </c>
      <c r="E926" s="220"/>
      <c r="F926" s="118">
        <f t="shared" si="485"/>
        <v>0</v>
      </c>
      <c r="G926" s="118">
        <f t="shared" si="486"/>
        <v>0</v>
      </c>
    </row>
    <row r="927" spans="1:7" ht="20.100000000000001" customHeight="1">
      <c r="A927" s="116" t="str">
        <f t="shared" si="482"/>
        <v/>
      </c>
      <c r="B927" s="181">
        <f t="shared" si="483"/>
        <v>0</v>
      </c>
      <c r="C927" s="228"/>
      <c r="D927" s="79" t="str">
        <f t="shared" si="484"/>
        <v/>
      </c>
      <c r="E927" s="221"/>
      <c r="F927" s="118">
        <f t="shared" si="485"/>
        <v>0</v>
      </c>
      <c r="G927" s="118">
        <f t="shared" si="486"/>
        <v>0</v>
      </c>
    </row>
    <row r="928" spans="1:7" ht="20.100000000000001" customHeight="1">
      <c r="A928" s="116" t="str">
        <f t="shared" si="482"/>
        <v/>
      </c>
      <c r="B928" s="181">
        <f t="shared" si="483"/>
        <v>0</v>
      </c>
      <c r="C928" s="228"/>
      <c r="D928" s="79" t="str">
        <f t="shared" si="484"/>
        <v/>
      </c>
      <c r="E928" s="221"/>
      <c r="F928" s="118">
        <f t="shared" si="485"/>
        <v>0</v>
      </c>
      <c r="G928" s="118">
        <f t="shared" si="486"/>
        <v>0</v>
      </c>
    </row>
    <row r="929" spans="1:7" ht="20.100000000000001" customHeight="1">
      <c r="A929" s="116" t="str">
        <f t="shared" si="482"/>
        <v/>
      </c>
      <c r="B929" s="181">
        <f t="shared" si="483"/>
        <v>0</v>
      </c>
      <c r="C929" s="228"/>
      <c r="D929" s="79" t="str">
        <f t="shared" si="484"/>
        <v/>
      </c>
      <c r="E929" s="221"/>
      <c r="F929" s="118">
        <f t="shared" si="485"/>
        <v>0</v>
      </c>
      <c r="G929" s="118">
        <f t="shared" si="486"/>
        <v>0</v>
      </c>
    </row>
    <row r="930" spans="1:7" ht="20.100000000000001" customHeight="1">
      <c r="A930" s="116" t="str">
        <f t="shared" si="482"/>
        <v/>
      </c>
      <c r="B930" s="181">
        <f t="shared" si="483"/>
        <v>0</v>
      </c>
      <c r="C930" s="228"/>
      <c r="D930" s="79" t="str">
        <f t="shared" si="484"/>
        <v/>
      </c>
      <c r="E930" s="221"/>
      <c r="F930" s="118">
        <f t="shared" si="485"/>
        <v>0</v>
      </c>
      <c r="G930" s="118">
        <f t="shared" si="486"/>
        <v>0</v>
      </c>
    </row>
    <row r="931" spans="1:7" ht="20.100000000000001" customHeight="1">
      <c r="A931" s="116" t="str">
        <f t="shared" si="482"/>
        <v/>
      </c>
      <c r="B931" s="181">
        <f t="shared" si="483"/>
        <v>0</v>
      </c>
      <c r="C931" s="228"/>
      <c r="D931" s="79" t="str">
        <f t="shared" si="484"/>
        <v/>
      </c>
      <c r="E931" s="221"/>
      <c r="F931" s="118">
        <f t="shared" si="485"/>
        <v>0</v>
      </c>
      <c r="G931" s="118">
        <f t="shared" si="486"/>
        <v>0</v>
      </c>
    </row>
    <row r="932" spans="1:7" ht="20.100000000000001" customHeight="1">
      <c r="A932" s="116" t="str">
        <f t="shared" si="482"/>
        <v/>
      </c>
      <c r="B932" s="181">
        <f t="shared" si="483"/>
        <v>0</v>
      </c>
      <c r="C932" s="228"/>
      <c r="D932" s="79" t="str">
        <f t="shared" si="484"/>
        <v/>
      </c>
      <c r="E932" s="221"/>
      <c r="F932" s="118">
        <f t="shared" si="485"/>
        <v>0</v>
      </c>
      <c r="G932" s="118">
        <f t="shared" si="486"/>
        <v>0</v>
      </c>
    </row>
    <row r="933" spans="1:7" ht="20.100000000000001" customHeight="1">
      <c r="A933" s="116" t="str">
        <f t="shared" si="482"/>
        <v/>
      </c>
      <c r="B933" s="181">
        <f t="shared" si="483"/>
        <v>0</v>
      </c>
      <c r="C933" s="228"/>
      <c r="D933" s="79" t="str">
        <f t="shared" si="484"/>
        <v/>
      </c>
      <c r="E933" s="221"/>
      <c r="F933" s="118">
        <f t="shared" si="485"/>
        <v>0</v>
      </c>
      <c r="G933" s="118">
        <f t="shared" si="486"/>
        <v>0</v>
      </c>
    </row>
    <row r="934" spans="1:7" ht="20.100000000000001" customHeight="1">
      <c r="A934" s="116" t="str">
        <f t="shared" si="482"/>
        <v/>
      </c>
      <c r="B934" s="181">
        <f t="shared" si="483"/>
        <v>0</v>
      </c>
      <c r="C934" s="228"/>
      <c r="D934" s="79" t="str">
        <f t="shared" si="484"/>
        <v/>
      </c>
      <c r="E934" s="221"/>
      <c r="F934" s="118">
        <f t="shared" si="485"/>
        <v>0</v>
      </c>
      <c r="G934" s="118">
        <f t="shared" si="486"/>
        <v>0</v>
      </c>
    </row>
    <row r="935" spans="1:7" ht="20.100000000000001" customHeight="1">
      <c r="A935" s="116" t="str">
        <f t="shared" si="482"/>
        <v/>
      </c>
      <c r="B935" s="181">
        <f t="shared" si="483"/>
        <v>0</v>
      </c>
      <c r="C935" s="228"/>
      <c r="D935" s="79" t="str">
        <f t="shared" si="484"/>
        <v/>
      </c>
      <c r="E935" s="221"/>
      <c r="F935" s="118">
        <f t="shared" si="485"/>
        <v>0</v>
      </c>
      <c r="G935" s="118">
        <f t="shared" si="486"/>
        <v>0</v>
      </c>
    </row>
    <row r="936" spans="1:7" ht="20.100000000000001" customHeight="1">
      <c r="A936" s="184"/>
      <c r="B936" s="185"/>
      <c r="C936" s="243"/>
      <c r="D936" s="161"/>
      <c r="E936" s="212"/>
      <c r="F936" s="488" t="s">
        <v>35</v>
      </c>
      <c r="G936" s="201">
        <f>SUBTOTAL(9,G912:G935)</f>
        <v>0</v>
      </c>
    </row>
    <row r="937" spans="1:7" ht="20.100000000000001" customHeight="1">
      <c r="A937" s="184"/>
      <c r="B937" s="185"/>
      <c r="C937" s="244" t="s">
        <v>731</v>
      </c>
      <c r="D937" s="161"/>
      <c r="E937" s="212"/>
      <c r="F937" s="163"/>
      <c r="G937" s="186"/>
    </row>
    <row r="938" spans="1:7" ht="20.100000000000001" customHeight="1">
      <c r="A938" s="116" t="str">
        <f t="shared" ref="A938:A940" si="487">IFERROR(VLOOKUP(C938,Tabla_Compatibilidad,4,FALSE),"")</f>
        <v/>
      </c>
      <c r="B938" s="181">
        <f t="shared" ref="B938:B940" si="488">IF(A938=0,0,VLOOKUP(A938,Tabla_Indices,5,FALSE))</f>
        <v>0</v>
      </c>
      <c r="C938" s="227"/>
      <c r="D938" s="79" t="str">
        <f t="shared" ref="D938:D940" si="489">IFERROR(VLOOKUP(C938,Tabla_Compatibilidad,2,FALSE),"")</f>
        <v/>
      </c>
      <c r="E938" s="221"/>
      <c r="F938" s="118">
        <f t="shared" ref="F938:F940" si="490">IFERROR(VLOOKUP(C938,Tabla_Compatibilidad,3,FALSE),0)</f>
        <v>0</v>
      </c>
      <c r="G938" s="118">
        <f t="shared" ref="G938:G940" si="491">ROUND(E938*F938,2)</f>
        <v>0</v>
      </c>
    </row>
    <row r="939" spans="1:7" ht="20.100000000000001" customHeight="1">
      <c r="A939" s="116" t="str">
        <f t="shared" si="487"/>
        <v/>
      </c>
      <c r="B939" s="181">
        <f t="shared" si="488"/>
        <v>0</v>
      </c>
      <c r="C939" s="227"/>
      <c r="D939" s="79" t="str">
        <f t="shared" si="489"/>
        <v/>
      </c>
      <c r="E939" s="221"/>
      <c r="F939" s="118">
        <f t="shared" si="490"/>
        <v>0</v>
      </c>
      <c r="G939" s="118">
        <f t="shared" si="491"/>
        <v>0</v>
      </c>
    </row>
    <row r="940" spans="1:7" ht="20.100000000000001" customHeight="1">
      <c r="A940" s="116" t="str">
        <f t="shared" si="487"/>
        <v/>
      </c>
      <c r="B940" s="181">
        <f t="shared" si="488"/>
        <v>0</v>
      </c>
      <c r="C940" s="227"/>
      <c r="D940" s="79" t="str">
        <f t="shared" si="489"/>
        <v/>
      </c>
      <c r="E940" s="221"/>
      <c r="F940" s="118">
        <f t="shared" si="490"/>
        <v>0</v>
      </c>
      <c r="G940" s="118">
        <f t="shared" si="491"/>
        <v>0</v>
      </c>
    </row>
    <row r="941" spans="1:7" ht="20.100000000000001" customHeight="1">
      <c r="A941" s="116" t="str">
        <f t="shared" ref="A941:A945" si="492">IFERROR(VLOOKUP(C941,Tabla_Compatibilidad,4,FALSE),"")</f>
        <v/>
      </c>
      <c r="B941" s="181">
        <f t="shared" ref="B941:B945" si="493">IF(A941=0,0,VLOOKUP(A941,Tabla_Indices,5,FALSE))</f>
        <v>0</v>
      </c>
      <c r="C941" s="227"/>
      <c r="D941" s="79" t="str">
        <f t="shared" ref="D941:D945" si="494">IFERROR(VLOOKUP(C941,Tabla_Compatibilidad,2,FALSE),"")</f>
        <v/>
      </c>
      <c r="E941" s="221"/>
      <c r="F941" s="118">
        <f t="shared" ref="F941:F945" si="495">IFERROR(VLOOKUP(C941,Tabla_Compatibilidad,3,FALSE),0)</f>
        <v>0</v>
      </c>
      <c r="G941" s="118">
        <f t="shared" ref="G941:G945" si="496">ROUND(E941*F941,2)</f>
        <v>0</v>
      </c>
    </row>
    <row r="942" spans="1:7" ht="20.100000000000001" customHeight="1">
      <c r="A942" s="116" t="str">
        <f t="shared" si="492"/>
        <v/>
      </c>
      <c r="B942" s="181">
        <f t="shared" si="493"/>
        <v>0</v>
      </c>
      <c r="C942" s="228"/>
      <c r="D942" s="79" t="str">
        <f t="shared" si="494"/>
        <v/>
      </c>
      <c r="E942" s="221"/>
      <c r="F942" s="118">
        <f t="shared" si="495"/>
        <v>0</v>
      </c>
      <c r="G942" s="118">
        <f t="shared" si="496"/>
        <v>0</v>
      </c>
    </row>
    <row r="943" spans="1:7" ht="20.100000000000001" customHeight="1">
      <c r="A943" s="116" t="str">
        <f t="shared" si="492"/>
        <v/>
      </c>
      <c r="B943" s="181">
        <f t="shared" si="493"/>
        <v>0</v>
      </c>
      <c r="C943" s="228"/>
      <c r="D943" s="79" t="str">
        <f t="shared" si="494"/>
        <v/>
      </c>
      <c r="E943" s="221"/>
      <c r="F943" s="118">
        <f t="shared" si="495"/>
        <v>0</v>
      </c>
      <c r="G943" s="118">
        <f t="shared" si="496"/>
        <v>0</v>
      </c>
    </row>
    <row r="944" spans="1:7" ht="20.100000000000001" customHeight="1">
      <c r="A944" s="116" t="str">
        <f t="shared" si="492"/>
        <v/>
      </c>
      <c r="B944" s="181">
        <f t="shared" si="493"/>
        <v>0</v>
      </c>
      <c r="C944" s="228"/>
      <c r="D944" s="79" t="str">
        <f t="shared" si="494"/>
        <v/>
      </c>
      <c r="E944" s="221"/>
      <c r="F944" s="118">
        <f t="shared" si="495"/>
        <v>0</v>
      </c>
      <c r="G944" s="118">
        <f t="shared" si="496"/>
        <v>0</v>
      </c>
    </row>
    <row r="945" spans="1:7" ht="20.100000000000001" customHeight="1">
      <c r="A945" s="116" t="str">
        <f t="shared" si="492"/>
        <v/>
      </c>
      <c r="B945" s="181">
        <f t="shared" si="493"/>
        <v>0</v>
      </c>
      <c r="C945" s="228"/>
      <c r="D945" s="79" t="str">
        <f t="shared" si="494"/>
        <v/>
      </c>
      <c r="E945" s="221"/>
      <c r="F945" s="118">
        <f t="shared" si="495"/>
        <v>0</v>
      </c>
      <c r="G945" s="118">
        <f t="shared" si="496"/>
        <v>0</v>
      </c>
    </row>
    <row r="946" spans="1:7" ht="20.100000000000001" customHeight="1">
      <c r="A946" s="184"/>
      <c r="B946" s="185"/>
      <c r="C946" s="243"/>
      <c r="D946" s="161"/>
      <c r="E946" s="212"/>
      <c r="F946" s="488" t="s">
        <v>36</v>
      </c>
      <c r="G946" s="201">
        <f>SUBTOTAL(9,G938:G945)</f>
        <v>0</v>
      </c>
    </row>
    <row r="947" spans="1:7" ht="20.100000000000001" customHeight="1">
      <c r="A947" s="184"/>
      <c r="B947" s="185"/>
      <c r="C947" s="244" t="s">
        <v>732</v>
      </c>
      <c r="D947" s="161"/>
      <c r="E947" s="212"/>
      <c r="F947" s="163"/>
      <c r="G947" s="186"/>
    </row>
    <row r="948" spans="1:7" ht="20.100000000000001" customHeight="1">
      <c r="A948" s="116" t="str">
        <f t="shared" ref="A948:A951" si="497">IFERROR(VLOOKUP(C948,Tabla_Compatibilidad,4,FALSE),"")</f>
        <v/>
      </c>
      <c r="B948" s="181">
        <f t="shared" ref="B948:B951" si="498">IF(A948=0,0,VLOOKUP(A948,Tabla_Indices,5,FALSE))</f>
        <v>0</v>
      </c>
      <c r="C948" s="229"/>
      <c r="D948" s="79" t="str">
        <f t="shared" ref="D948:D951" si="499">IFERROR(VLOOKUP(C948,Tabla_Compatibilidad,2,FALSE),"")</f>
        <v/>
      </c>
      <c r="E948" s="221"/>
      <c r="F948" s="118">
        <f t="shared" ref="F948:F951" si="500">IFERROR(VLOOKUP(C948,Tabla_Compatibilidad,3,FALSE),0)</f>
        <v>0</v>
      </c>
      <c r="G948" s="118">
        <f t="shared" ref="G948:G951" si="501">ROUND(E948*F948,2)</f>
        <v>0</v>
      </c>
    </row>
    <row r="949" spans="1:7" ht="20.100000000000001" customHeight="1">
      <c r="A949" s="116" t="str">
        <f t="shared" si="497"/>
        <v/>
      </c>
      <c r="B949" s="181">
        <f t="shared" si="498"/>
        <v>0</v>
      </c>
      <c r="C949" s="229"/>
      <c r="D949" s="79" t="str">
        <f t="shared" si="499"/>
        <v/>
      </c>
      <c r="E949" s="221"/>
      <c r="F949" s="118">
        <f t="shared" si="500"/>
        <v>0</v>
      </c>
      <c r="G949" s="118">
        <f t="shared" si="501"/>
        <v>0</v>
      </c>
    </row>
    <row r="950" spans="1:7" ht="20.100000000000001" customHeight="1">
      <c r="A950" s="116" t="str">
        <f t="shared" si="497"/>
        <v/>
      </c>
      <c r="B950" s="181">
        <f t="shared" si="498"/>
        <v>0</v>
      </c>
      <c r="C950" s="229"/>
      <c r="D950" s="79" t="str">
        <f t="shared" si="499"/>
        <v/>
      </c>
      <c r="E950" s="221"/>
      <c r="F950" s="118">
        <f t="shared" si="500"/>
        <v>0</v>
      </c>
      <c r="G950" s="118">
        <f t="shared" si="501"/>
        <v>0</v>
      </c>
    </row>
    <row r="951" spans="1:7" ht="20.100000000000001" customHeight="1">
      <c r="A951" s="116" t="str">
        <f t="shared" si="497"/>
        <v/>
      </c>
      <c r="B951" s="181">
        <f t="shared" si="498"/>
        <v>0</v>
      </c>
      <c r="C951" s="229"/>
      <c r="D951" s="79" t="str">
        <f t="shared" si="499"/>
        <v/>
      </c>
      <c r="E951" s="221"/>
      <c r="F951" s="118">
        <f t="shared" si="500"/>
        <v>0</v>
      </c>
      <c r="G951" s="118">
        <f t="shared" si="501"/>
        <v>0</v>
      </c>
    </row>
    <row r="952" spans="1:7" ht="20.100000000000001" customHeight="1">
      <c r="A952" s="116" t="str">
        <f t="shared" ref="A952:A957" si="502">IFERROR(VLOOKUP(C952,Tabla_Compatibilidad,4,FALSE),"")</f>
        <v/>
      </c>
      <c r="B952" s="181">
        <f t="shared" ref="B952:B957" si="503">IF(A952=0,0,VLOOKUP(A952,Tabla_Indices,5,FALSE))</f>
        <v>0</v>
      </c>
      <c r="C952" s="229"/>
      <c r="D952" s="79" t="str">
        <f t="shared" ref="D952:D957" si="504">IFERROR(VLOOKUP(C952,Tabla_Compatibilidad,2,FALSE),"")</f>
        <v/>
      </c>
      <c r="E952" s="221"/>
      <c r="F952" s="118">
        <f t="shared" ref="F952:F957" si="505">IFERROR(VLOOKUP(C952,Tabla_Compatibilidad,3,FALSE),0)</f>
        <v>0</v>
      </c>
      <c r="G952" s="118">
        <f t="shared" ref="G952:G957" si="506">ROUND(E952*F952,2)</f>
        <v>0</v>
      </c>
    </row>
    <row r="953" spans="1:7" ht="20.100000000000001" customHeight="1">
      <c r="A953" s="116" t="str">
        <f t="shared" si="502"/>
        <v/>
      </c>
      <c r="B953" s="181">
        <f t="shared" si="503"/>
        <v>0</v>
      </c>
      <c r="C953" s="229"/>
      <c r="D953" s="79" t="str">
        <f t="shared" si="504"/>
        <v/>
      </c>
      <c r="E953" s="221"/>
      <c r="F953" s="118">
        <f t="shared" si="505"/>
        <v>0</v>
      </c>
      <c r="G953" s="118">
        <f t="shared" si="506"/>
        <v>0</v>
      </c>
    </row>
    <row r="954" spans="1:7" ht="20.100000000000001" customHeight="1">
      <c r="A954" s="116" t="str">
        <f t="shared" si="502"/>
        <v/>
      </c>
      <c r="B954" s="181">
        <f t="shared" si="503"/>
        <v>0</v>
      </c>
      <c r="C954" s="229"/>
      <c r="D954" s="79" t="str">
        <f t="shared" si="504"/>
        <v/>
      </c>
      <c r="E954" s="221"/>
      <c r="F954" s="118">
        <f t="shared" si="505"/>
        <v>0</v>
      </c>
      <c r="G954" s="118">
        <f t="shared" si="506"/>
        <v>0</v>
      </c>
    </row>
    <row r="955" spans="1:7" ht="20.100000000000001" customHeight="1">
      <c r="A955" s="116" t="str">
        <f t="shared" si="502"/>
        <v/>
      </c>
      <c r="B955" s="181">
        <f t="shared" si="503"/>
        <v>0</v>
      </c>
      <c r="C955" s="228"/>
      <c r="D955" s="79" t="str">
        <f t="shared" si="504"/>
        <v/>
      </c>
      <c r="E955" s="221"/>
      <c r="F955" s="118">
        <f t="shared" si="505"/>
        <v>0</v>
      </c>
      <c r="G955" s="118">
        <f t="shared" si="506"/>
        <v>0</v>
      </c>
    </row>
    <row r="956" spans="1:7" ht="20.100000000000001" customHeight="1">
      <c r="A956" s="116" t="str">
        <f t="shared" si="502"/>
        <v/>
      </c>
      <c r="B956" s="181">
        <f t="shared" si="503"/>
        <v>0</v>
      </c>
      <c r="C956" s="228"/>
      <c r="D956" s="79" t="str">
        <f t="shared" si="504"/>
        <v/>
      </c>
      <c r="E956" s="221"/>
      <c r="F956" s="118">
        <f t="shared" si="505"/>
        <v>0</v>
      </c>
      <c r="G956" s="118">
        <f t="shared" si="506"/>
        <v>0</v>
      </c>
    </row>
    <row r="957" spans="1:7" ht="20.100000000000001" customHeight="1">
      <c r="A957" s="116" t="str">
        <f t="shared" si="502"/>
        <v/>
      </c>
      <c r="B957" s="181">
        <f t="shared" si="503"/>
        <v>0</v>
      </c>
      <c r="C957" s="228"/>
      <c r="D957" s="79" t="str">
        <f t="shared" si="504"/>
        <v/>
      </c>
      <c r="E957" s="221"/>
      <c r="F957" s="118">
        <f t="shared" si="505"/>
        <v>0</v>
      </c>
      <c r="G957" s="118">
        <f t="shared" si="506"/>
        <v>0</v>
      </c>
    </row>
    <row r="958" spans="1:7" ht="20.100000000000001" customHeight="1">
      <c r="A958" s="187"/>
      <c r="B958" s="188"/>
      <c r="C958" s="243"/>
      <c r="D958" s="161"/>
      <c r="E958" s="212"/>
      <c r="F958" s="488" t="s">
        <v>37</v>
      </c>
      <c r="G958" s="201">
        <f>SUBTOTAL(9,G948:G957)</f>
        <v>0</v>
      </c>
    </row>
    <row r="959" spans="1:7" ht="20.100000000000001" customHeight="1" thickBot="1">
      <c r="A959" s="189"/>
      <c r="B959" s="190"/>
      <c r="C959" s="245"/>
      <c r="D959" s="191"/>
      <c r="E959" s="213"/>
      <c r="F959" s="192"/>
      <c r="G959" s="193"/>
    </row>
    <row r="960" spans="1:7" ht="20.100000000000001" customHeight="1" thickBot="1">
      <c r="A960" s="194">
        <f>B908</f>
        <v>16</v>
      </c>
      <c r="B960" s="195" t="str">
        <f>C908</f>
        <v>Zócalo cerámico</v>
      </c>
      <c r="C960" s="246"/>
      <c r="D960" s="196" t="s">
        <v>38</v>
      </c>
      <c r="E960" s="214"/>
      <c r="F960" s="197" t="s">
        <v>39</v>
      </c>
      <c r="G960" s="202">
        <f>SUBTOTAL(9,G912:G959)</f>
        <v>0</v>
      </c>
    </row>
    <row r="961" spans="1:7" ht="20.100000000000001" customHeight="1" thickTop="1" thickBot="1">
      <c r="C961" s="247"/>
      <c r="D961" s="198"/>
      <c r="E961" s="215"/>
      <c r="G961" s="200"/>
    </row>
    <row r="962" spans="1:7" ht="20.100000000000001" customHeight="1" thickTop="1">
      <c r="A962" s="145" t="s">
        <v>41</v>
      </c>
      <c r="B962" s="146"/>
      <c r="C962" s="248"/>
      <c r="D962" s="146"/>
      <c r="E962" s="216"/>
      <c r="F962" s="148"/>
      <c r="G962" s="149"/>
    </row>
    <row r="963" spans="1:7" ht="20.100000000000001" customHeight="1">
      <c r="A963" s="150" t="s">
        <v>728</v>
      </c>
      <c r="B963" s="144" t="str">
        <f>Comitente</f>
        <v>INSTITUTO PROVINCIAL DE LA VIVIENDA</v>
      </c>
      <c r="C963" s="249"/>
      <c r="D963" s="152"/>
      <c r="E963" s="217"/>
      <c r="F963" s="154"/>
      <c r="G963" s="155"/>
    </row>
    <row r="964" spans="1:7" ht="20.100000000000001" customHeight="1">
      <c r="A964" s="150" t="s">
        <v>729</v>
      </c>
      <c r="B964" s="144">
        <f>Contratista</f>
        <v>0</v>
      </c>
      <c r="C964" s="250"/>
      <c r="D964" s="156"/>
      <c r="E964" s="217"/>
      <c r="F964" s="157"/>
      <c r="G964" s="158"/>
    </row>
    <row r="965" spans="1:7" ht="20.100000000000001" customHeight="1">
      <c r="A965" s="150" t="s">
        <v>28</v>
      </c>
      <c r="B965" s="144" t="str">
        <f>Obra</f>
        <v>BARRIO NUESTRA SEÑORA DEL ROSARIO - 22 VIVIENDAS</v>
      </c>
      <c r="C965" s="250"/>
      <c r="D965" s="156"/>
      <c r="E965" s="217"/>
      <c r="F965" s="157" t="s">
        <v>42</v>
      </c>
      <c r="G965" s="542">
        <f>+$G$4</f>
        <v>0</v>
      </c>
    </row>
    <row r="966" spans="1:7" ht="20.100000000000001" customHeight="1">
      <c r="A966" s="159" t="s">
        <v>727</v>
      </c>
      <c r="B966" s="144" t="str">
        <f>Ubicación</f>
        <v>9 DE JULIO</v>
      </c>
      <c r="C966" s="251"/>
      <c r="D966" s="161"/>
      <c r="E966" s="212"/>
      <c r="F966" s="163"/>
      <c r="G966" s="164"/>
    </row>
    <row r="967" spans="1:7" ht="20.100000000000001" customHeight="1">
      <c r="A967" s="159" t="s">
        <v>43</v>
      </c>
      <c r="B967" s="165" t="s">
        <v>1159</v>
      </c>
      <c r="C967" s="243" t="s">
        <v>1182</v>
      </c>
      <c r="D967" s="167"/>
      <c r="E967" s="218"/>
      <c r="F967" s="163"/>
      <c r="G967" s="164"/>
    </row>
    <row r="968" spans="1:7" ht="20.100000000000001" customHeight="1">
      <c r="A968" s="159" t="s">
        <v>29</v>
      </c>
      <c r="B968" s="169">
        <v>17</v>
      </c>
      <c r="C968" s="166" t="str">
        <f>+VLOOKUP(B968,'P1'!$B$13:$E$92,2,FALSE)</f>
        <v>Carpinterías metálica, aluminio y madera</v>
      </c>
      <c r="D968" s="161"/>
      <c r="E968" s="212"/>
      <c r="F968" s="157" t="s">
        <v>30</v>
      </c>
      <c r="G968" s="161" t="str">
        <f>+VLOOKUP(B968,'P1'!$B$13:$E$92,3,FALSE)</f>
        <v>gl</v>
      </c>
    </row>
    <row r="969" spans="1:7" ht="20.100000000000001" customHeight="1">
      <c r="A969" s="170" t="s">
        <v>590</v>
      </c>
      <c r="B969" s="170"/>
      <c r="C969" s="604" t="s">
        <v>0</v>
      </c>
      <c r="D969" s="606" t="s">
        <v>31</v>
      </c>
      <c r="E969" s="600" t="s">
        <v>32</v>
      </c>
      <c r="F969" s="608" t="s">
        <v>33</v>
      </c>
      <c r="G969" s="610" t="s">
        <v>34</v>
      </c>
    </row>
    <row r="970" spans="1:7" s="110" customFormat="1" ht="20.100000000000001" customHeight="1">
      <c r="A970" s="172" t="s">
        <v>591</v>
      </c>
      <c r="B970" s="173" t="s">
        <v>592</v>
      </c>
      <c r="C970" s="605"/>
      <c r="D970" s="607"/>
      <c r="E970" s="601"/>
      <c r="F970" s="609"/>
      <c r="G970" s="611"/>
    </row>
    <row r="971" spans="1:7" ht="20.100000000000001" customHeight="1">
      <c r="A971" s="174"/>
      <c r="B971" s="175"/>
      <c r="C971" s="252" t="s">
        <v>730</v>
      </c>
      <c r="D971" s="177"/>
      <c r="E971" s="219"/>
      <c r="F971" s="179"/>
      <c r="G971" s="180"/>
    </row>
    <row r="972" spans="1:7" ht="20.100000000000001" customHeight="1">
      <c r="A972" s="116" t="str">
        <f t="shared" ref="A972:A981" si="507">IFERROR(VLOOKUP(C972,Tabla_Compatibilidad,4,FALSE),"")</f>
        <v/>
      </c>
      <c r="B972" s="181">
        <f t="shared" ref="B972:B981" si="508">IF(A972=0,0,VLOOKUP(A972,Tabla_Indices,5,FALSE))</f>
        <v>0</v>
      </c>
      <c r="C972" s="228"/>
      <c r="D972" s="79" t="str">
        <f t="shared" ref="D972:D981" si="509">IFERROR(VLOOKUP(C972,Tabla_Compatibilidad,2,FALSE),"")</f>
        <v/>
      </c>
      <c r="E972" s="221"/>
      <c r="F972" s="118">
        <f t="shared" ref="F972:F981" si="510">IFERROR(VLOOKUP(C972,Tabla_Compatibilidad,3,FALSE),0)</f>
        <v>0</v>
      </c>
      <c r="G972" s="118">
        <f t="shared" ref="G972:G981" si="511">ROUND(E972*F972,2)</f>
        <v>0</v>
      </c>
    </row>
    <row r="973" spans="1:7" ht="20.100000000000001" customHeight="1">
      <c r="A973" s="116" t="str">
        <f t="shared" si="507"/>
        <v/>
      </c>
      <c r="B973" s="181">
        <f t="shared" si="508"/>
        <v>0</v>
      </c>
      <c r="C973" s="228"/>
      <c r="D973" s="79" t="str">
        <f t="shared" si="509"/>
        <v/>
      </c>
      <c r="E973" s="221"/>
      <c r="F973" s="118">
        <f t="shared" si="510"/>
        <v>0</v>
      </c>
      <c r="G973" s="118">
        <f t="shared" si="511"/>
        <v>0</v>
      </c>
    </row>
    <row r="974" spans="1:7" ht="20.100000000000001" customHeight="1">
      <c r="A974" s="116" t="str">
        <f t="shared" si="507"/>
        <v/>
      </c>
      <c r="B974" s="181">
        <f t="shared" si="508"/>
        <v>0</v>
      </c>
      <c r="C974" s="228"/>
      <c r="D974" s="79" t="str">
        <f t="shared" si="509"/>
        <v/>
      </c>
      <c r="E974" s="221"/>
      <c r="F974" s="118">
        <f t="shared" si="510"/>
        <v>0</v>
      </c>
      <c r="G974" s="118">
        <f t="shared" si="511"/>
        <v>0</v>
      </c>
    </row>
    <row r="975" spans="1:7" ht="20.100000000000001" customHeight="1">
      <c r="A975" s="116" t="str">
        <f t="shared" si="507"/>
        <v/>
      </c>
      <c r="B975" s="181">
        <f t="shared" si="508"/>
        <v>0</v>
      </c>
      <c r="C975" s="228"/>
      <c r="D975" s="79" t="str">
        <f t="shared" si="509"/>
        <v/>
      </c>
      <c r="E975" s="221"/>
      <c r="F975" s="118">
        <f t="shared" si="510"/>
        <v>0</v>
      </c>
      <c r="G975" s="118">
        <f t="shared" si="511"/>
        <v>0</v>
      </c>
    </row>
    <row r="976" spans="1:7" ht="20.100000000000001" customHeight="1">
      <c r="A976" s="116" t="str">
        <f t="shared" si="507"/>
        <v/>
      </c>
      <c r="B976" s="181">
        <f t="shared" si="508"/>
        <v>0</v>
      </c>
      <c r="C976" s="228"/>
      <c r="D976" s="79" t="str">
        <f t="shared" si="509"/>
        <v/>
      </c>
      <c r="E976" s="221"/>
      <c r="F976" s="118">
        <f t="shared" si="510"/>
        <v>0</v>
      </c>
      <c r="G976" s="118">
        <f t="shared" si="511"/>
        <v>0</v>
      </c>
    </row>
    <row r="977" spans="1:7" ht="20.100000000000001" customHeight="1">
      <c r="A977" s="116" t="str">
        <f t="shared" si="507"/>
        <v/>
      </c>
      <c r="B977" s="181">
        <f t="shared" si="508"/>
        <v>0</v>
      </c>
      <c r="C977" s="228"/>
      <c r="D977" s="79" t="str">
        <f t="shared" si="509"/>
        <v/>
      </c>
      <c r="E977" s="221"/>
      <c r="F977" s="118">
        <f t="shared" si="510"/>
        <v>0</v>
      </c>
      <c r="G977" s="118">
        <f t="shared" si="511"/>
        <v>0</v>
      </c>
    </row>
    <row r="978" spans="1:7" ht="20.100000000000001" customHeight="1">
      <c r="A978" s="116" t="str">
        <f t="shared" si="507"/>
        <v/>
      </c>
      <c r="B978" s="181">
        <f t="shared" si="508"/>
        <v>0</v>
      </c>
      <c r="C978" s="228"/>
      <c r="D978" s="79" t="str">
        <f t="shared" si="509"/>
        <v/>
      </c>
      <c r="E978" s="221"/>
      <c r="F978" s="118">
        <f t="shared" si="510"/>
        <v>0</v>
      </c>
      <c r="G978" s="118">
        <f t="shared" si="511"/>
        <v>0</v>
      </c>
    </row>
    <row r="979" spans="1:7" ht="20.100000000000001" customHeight="1">
      <c r="A979" s="116" t="str">
        <f t="shared" si="507"/>
        <v/>
      </c>
      <c r="B979" s="181">
        <f t="shared" si="508"/>
        <v>0</v>
      </c>
      <c r="C979" s="228"/>
      <c r="D979" s="79" t="str">
        <f t="shared" si="509"/>
        <v/>
      </c>
      <c r="E979" s="221"/>
      <c r="F979" s="118">
        <f t="shared" si="510"/>
        <v>0</v>
      </c>
      <c r="G979" s="118">
        <f t="shared" si="511"/>
        <v>0</v>
      </c>
    </row>
    <row r="980" spans="1:7" ht="20.100000000000001" customHeight="1">
      <c r="A980" s="116" t="str">
        <f t="shared" si="507"/>
        <v/>
      </c>
      <c r="B980" s="181">
        <f t="shared" si="508"/>
        <v>0</v>
      </c>
      <c r="C980" s="228"/>
      <c r="D980" s="79" t="str">
        <f t="shared" si="509"/>
        <v/>
      </c>
      <c r="E980" s="221"/>
      <c r="F980" s="118">
        <f t="shared" si="510"/>
        <v>0</v>
      </c>
      <c r="G980" s="118">
        <f t="shared" si="511"/>
        <v>0</v>
      </c>
    </row>
    <row r="981" spans="1:7" ht="20.100000000000001" customHeight="1">
      <c r="A981" s="116" t="str">
        <f t="shared" si="507"/>
        <v/>
      </c>
      <c r="B981" s="181">
        <f t="shared" si="508"/>
        <v>0</v>
      </c>
      <c r="C981" s="228"/>
      <c r="D981" s="79" t="str">
        <f t="shared" si="509"/>
        <v/>
      </c>
      <c r="E981" s="221"/>
      <c r="F981" s="118">
        <f t="shared" si="510"/>
        <v>0</v>
      </c>
      <c r="G981" s="118">
        <f t="shared" si="511"/>
        <v>0</v>
      </c>
    </row>
    <row r="982" spans="1:7" ht="20.100000000000001" customHeight="1">
      <c r="A982" s="116" t="str">
        <f t="shared" ref="A982:A995" si="512">IFERROR(VLOOKUP(C982,Tabla_Compatibilidad,4,FALSE),"")</f>
        <v/>
      </c>
      <c r="B982" s="181">
        <f t="shared" ref="B982:B995" si="513">IF(A982=0,0,VLOOKUP(A982,Tabla_Indices,5,FALSE))</f>
        <v>0</v>
      </c>
      <c r="C982" s="228"/>
      <c r="D982" s="79" t="str">
        <f t="shared" ref="D982:D995" si="514">IFERROR(VLOOKUP(C982,Tabla_Compatibilidad,2,FALSE),"")</f>
        <v/>
      </c>
      <c r="E982" s="221"/>
      <c r="F982" s="118">
        <f t="shared" ref="F982:F995" si="515">IFERROR(VLOOKUP(C982,Tabla_Compatibilidad,3,FALSE),0)</f>
        <v>0</v>
      </c>
      <c r="G982" s="118">
        <f t="shared" ref="G982:G995" si="516">ROUND(E982*F982,2)</f>
        <v>0</v>
      </c>
    </row>
    <row r="983" spans="1:7" ht="20.100000000000001" customHeight="1">
      <c r="A983" s="116" t="str">
        <f t="shared" si="512"/>
        <v/>
      </c>
      <c r="B983" s="181">
        <f t="shared" si="513"/>
        <v>0</v>
      </c>
      <c r="C983" s="228"/>
      <c r="D983" s="79" t="str">
        <f t="shared" si="514"/>
        <v/>
      </c>
      <c r="E983" s="221"/>
      <c r="F983" s="118">
        <f t="shared" si="515"/>
        <v>0</v>
      </c>
      <c r="G983" s="118">
        <f t="shared" si="516"/>
        <v>0</v>
      </c>
    </row>
    <row r="984" spans="1:7" ht="20.100000000000001" customHeight="1">
      <c r="A984" s="116" t="str">
        <f t="shared" si="512"/>
        <v/>
      </c>
      <c r="B984" s="181">
        <f t="shared" si="513"/>
        <v>0</v>
      </c>
      <c r="C984" s="228"/>
      <c r="D984" s="79" t="str">
        <f t="shared" si="514"/>
        <v/>
      </c>
      <c r="E984" s="221"/>
      <c r="F984" s="118">
        <f t="shared" si="515"/>
        <v>0</v>
      </c>
      <c r="G984" s="118">
        <f t="shared" si="516"/>
        <v>0</v>
      </c>
    </row>
    <row r="985" spans="1:7" ht="20.100000000000001" customHeight="1">
      <c r="A985" s="116" t="str">
        <f t="shared" si="512"/>
        <v/>
      </c>
      <c r="B985" s="181">
        <f t="shared" si="513"/>
        <v>0</v>
      </c>
      <c r="C985" s="228"/>
      <c r="D985" s="79" t="str">
        <f t="shared" si="514"/>
        <v/>
      </c>
      <c r="E985" s="221"/>
      <c r="F985" s="118">
        <f t="shared" si="515"/>
        <v>0</v>
      </c>
      <c r="G985" s="118">
        <f t="shared" si="516"/>
        <v>0</v>
      </c>
    </row>
    <row r="986" spans="1:7" ht="20.100000000000001" customHeight="1">
      <c r="A986" s="116" t="str">
        <f t="shared" si="512"/>
        <v/>
      </c>
      <c r="B986" s="181">
        <f t="shared" si="513"/>
        <v>0</v>
      </c>
      <c r="C986" s="227"/>
      <c r="D986" s="79" t="str">
        <f t="shared" si="514"/>
        <v/>
      </c>
      <c r="E986" s="220"/>
      <c r="F986" s="118">
        <f t="shared" si="515"/>
        <v>0</v>
      </c>
      <c r="G986" s="118">
        <f t="shared" si="516"/>
        <v>0</v>
      </c>
    </row>
    <row r="987" spans="1:7" ht="20.100000000000001" customHeight="1">
      <c r="A987" s="116" t="str">
        <f t="shared" si="512"/>
        <v/>
      </c>
      <c r="B987" s="181">
        <f t="shared" si="513"/>
        <v>0</v>
      </c>
      <c r="C987" s="228"/>
      <c r="D987" s="79" t="str">
        <f t="shared" si="514"/>
        <v/>
      </c>
      <c r="E987" s="221"/>
      <c r="F987" s="118">
        <f t="shared" si="515"/>
        <v>0</v>
      </c>
      <c r="G987" s="118">
        <f t="shared" si="516"/>
        <v>0</v>
      </c>
    </row>
    <row r="988" spans="1:7" ht="20.100000000000001" customHeight="1">
      <c r="A988" s="116" t="str">
        <f t="shared" si="512"/>
        <v/>
      </c>
      <c r="B988" s="181">
        <f t="shared" si="513"/>
        <v>0</v>
      </c>
      <c r="C988" s="228"/>
      <c r="D988" s="79" t="str">
        <f t="shared" si="514"/>
        <v/>
      </c>
      <c r="E988" s="221"/>
      <c r="F988" s="118">
        <f t="shared" si="515"/>
        <v>0</v>
      </c>
      <c r="G988" s="118">
        <f t="shared" si="516"/>
        <v>0</v>
      </c>
    </row>
    <row r="989" spans="1:7" ht="20.100000000000001" customHeight="1">
      <c r="A989" s="116" t="str">
        <f t="shared" si="512"/>
        <v/>
      </c>
      <c r="B989" s="181">
        <f t="shared" si="513"/>
        <v>0</v>
      </c>
      <c r="C989" s="228"/>
      <c r="D989" s="79" t="str">
        <f t="shared" si="514"/>
        <v/>
      </c>
      <c r="E989" s="221"/>
      <c r="F989" s="118">
        <f t="shared" si="515"/>
        <v>0</v>
      </c>
      <c r="G989" s="118">
        <f t="shared" si="516"/>
        <v>0</v>
      </c>
    </row>
    <row r="990" spans="1:7" ht="20.100000000000001" customHeight="1">
      <c r="A990" s="116" t="str">
        <f t="shared" si="512"/>
        <v/>
      </c>
      <c r="B990" s="181">
        <f t="shared" si="513"/>
        <v>0</v>
      </c>
      <c r="C990" s="228"/>
      <c r="D990" s="79" t="str">
        <f t="shared" si="514"/>
        <v/>
      </c>
      <c r="E990" s="221"/>
      <c r="F990" s="118">
        <f t="shared" si="515"/>
        <v>0</v>
      </c>
      <c r="G990" s="118">
        <f t="shared" si="516"/>
        <v>0</v>
      </c>
    </row>
    <row r="991" spans="1:7" ht="20.100000000000001" customHeight="1">
      <c r="A991" s="116" t="str">
        <f t="shared" si="512"/>
        <v/>
      </c>
      <c r="B991" s="181">
        <f t="shared" si="513"/>
        <v>0</v>
      </c>
      <c r="C991" s="228"/>
      <c r="D991" s="79" t="str">
        <f t="shared" si="514"/>
        <v/>
      </c>
      <c r="E991" s="221"/>
      <c r="F991" s="118">
        <f t="shared" si="515"/>
        <v>0</v>
      </c>
      <c r="G991" s="118">
        <f t="shared" si="516"/>
        <v>0</v>
      </c>
    </row>
    <row r="992" spans="1:7" ht="20.100000000000001" customHeight="1">
      <c r="A992" s="116" t="str">
        <f t="shared" si="512"/>
        <v/>
      </c>
      <c r="B992" s="181">
        <f t="shared" si="513"/>
        <v>0</v>
      </c>
      <c r="C992" s="228"/>
      <c r="D992" s="79" t="str">
        <f t="shared" si="514"/>
        <v/>
      </c>
      <c r="E992" s="221"/>
      <c r="F992" s="118">
        <f t="shared" si="515"/>
        <v>0</v>
      </c>
      <c r="G992" s="118">
        <f t="shared" si="516"/>
        <v>0</v>
      </c>
    </row>
    <row r="993" spans="1:7" ht="20.100000000000001" customHeight="1">
      <c r="A993" s="116" t="str">
        <f t="shared" si="512"/>
        <v/>
      </c>
      <c r="B993" s="181">
        <f t="shared" si="513"/>
        <v>0</v>
      </c>
      <c r="C993" s="228"/>
      <c r="D993" s="79" t="str">
        <f t="shared" si="514"/>
        <v/>
      </c>
      <c r="E993" s="221"/>
      <c r="F993" s="118">
        <f t="shared" si="515"/>
        <v>0</v>
      </c>
      <c r="G993" s="118">
        <f t="shared" si="516"/>
        <v>0</v>
      </c>
    </row>
    <row r="994" spans="1:7" ht="20.100000000000001" customHeight="1">
      <c r="A994" s="116" t="str">
        <f t="shared" si="512"/>
        <v/>
      </c>
      <c r="B994" s="181">
        <f t="shared" si="513"/>
        <v>0</v>
      </c>
      <c r="C994" s="228"/>
      <c r="D994" s="79" t="str">
        <f t="shared" si="514"/>
        <v/>
      </c>
      <c r="E994" s="221"/>
      <c r="F994" s="118">
        <f t="shared" si="515"/>
        <v>0</v>
      </c>
      <c r="G994" s="118">
        <f t="shared" si="516"/>
        <v>0</v>
      </c>
    </row>
    <row r="995" spans="1:7" ht="20.100000000000001" customHeight="1">
      <c r="A995" s="116" t="str">
        <f t="shared" si="512"/>
        <v/>
      </c>
      <c r="B995" s="181">
        <f t="shared" si="513"/>
        <v>0</v>
      </c>
      <c r="C995" s="228"/>
      <c r="D995" s="79" t="str">
        <f t="shared" si="514"/>
        <v/>
      </c>
      <c r="E995" s="221"/>
      <c r="F995" s="118">
        <f t="shared" si="515"/>
        <v>0</v>
      </c>
      <c r="G995" s="118">
        <f t="shared" si="516"/>
        <v>0</v>
      </c>
    </row>
    <row r="996" spans="1:7" ht="20.100000000000001" customHeight="1">
      <c r="A996" s="184"/>
      <c r="B996" s="185"/>
      <c r="C996" s="243"/>
      <c r="D996" s="161"/>
      <c r="E996" s="212"/>
      <c r="F996" s="488" t="s">
        <v>35</v>
      </c>
      <c r="G996" s="201">
        <f>SUBTOTAL(9,G972:G995)</f>
        <v>0</v>
      </c>
    </row>
    <row r="997" spans="1:7" ht="20.100000000000001" customHeight="1">
      <c r="A997" s="184"/>
      <c r="B997" s="185"/>
      <c r="C997" s="244" t="s">
        <v>731</v>
      </c>
      <c r="D997" s="161"/>
      <c r="E997" s="212"/>
      <c r="F997" s="163"/>
      <c r="G997" s="186"/>
    </row>
    <row r="998" spans="1:7" ht="20.100000000000001" customHeight="1">
      <c r="A998" s="116" t="str">
        <f t="shared" ref="A998:A999" si="517">IFERROR(VLOOKUP(C998,Tabla_Compatibilidad,4,FALSE),"")</f>
        <v/>
      </c>
      <c r="B998" s="181">
        <f t="shared" ref="B998:B999" si="518">IF(A998=0,0,VLOOKUP(A998,Tabla_Indices,5,FALSE))</f>
        <v>0</v>
      </c>
      <c r="C998" s="227"/>
      <c r="D998" s="79" t="str">
        <f t="shared" ref="D998:D999" si="519">IFERROR(VLOOKUP(C998,Tabla_Compatibilidad,2,FALSE),"")</f>
        <v/>
      </c>
      <c r="E998" s="221"/>
      <c r="F998" s="118">
        <f t="shared" ref="F998:F999" si="520">IFERROR(VLOOKUP(C998,Tabla_Compatibilidad,3,FALSE),0)</f>
        <v>0</v>
      </c>
      <c r="G998" s="118">
        <f t="shared" ref="G998:G999" si="521">ROUND(E998*F998,2)</f>
        <v>0</v>
      </c>
    </row>
    <row r="999" spans="1:7" ht="20.100000000000001" customHeight="1">
      <c r="A999" s="116" t="str">
        <f t="shared" si="517"/>
        <v/>
      </c>
      <c r="B999" s="181">
        <f t="shared" si="518"/>
        <v>0</v>
      </c>
      <c r="C999" s="227"/>
      <c r="D999" s="79" t="str">
        <f t="shared" si="519"/>
        <v/>
      </c>
      <c r="E999" s="221"/>
      <c r="F999" s="118">
        <f t="shared" si="520"/>
        <v>0</v>
      </c>
      <c r="G999" s="118">
        <f t="shared" si="521"/>
        <v>0</v>
      </c>
    </row>
    <row r="1000" spans="1:7" ht="20.100000000000001" customHeight="1">
      <c r="A1000" s="116" t="str">
        <f t="shared" ref="A1000:A1005" si="522">IFERROR(VLOOKUP(C1000,Tabla_Compatibilidad,4,FALSE),"")</f>
        <v/>
      </c>
      <c r="B1000" s="181">
        <f t="shared" ref="B1000:B1005" si="523">IF(A1000=0,0,VLOOKUP(A1000,Tabla_Indices,5,FALSE))</f>
        <v>0</v>
      </c>
      <c r="C1000" s="227"/>
      <c r="D1000" s="79" t="str">
        <f t="shared" ref="D1000:D1005" si="524">IFERROR(VLOOKUP(C1000,Tabla_Compatibilidad,2,FALSE),"")</f>
        <v/>
      </c>
      <c r="E1000" s="221"/>
      <c r="F1000" s="118">
        <f t="shared" ref="F1000:F1005" si="525">IFERROR(VLOOKUP(C1000,Tabla_Compatibilidad,3,FALSE),0)</f>
        <v>0</v>
      </c>
      <c r="G1000" s="118">
        <f t="shared" ref="G1000:G1005" si="526">ROUND(E1000*F1000,2)</f>
        <v>0</v>
      </c>
    </row>
    <row r="1001" spans="1:7" ht="20.100000000000001" customHeight="1">
      <c r="A1001" s="116" t="str">
        <f t="shared" si="522"/>
        <v/>
      </c>
      <c r="B1001" s="181">
        <f t="shared" si="523"/>
        <v>0</v>
      </c>
      <c r="C1001" s="227"/>
      <c r="D1001" s="79" t="str">
        <f t="shared" si="524"/>
        <v/>
      </c>
      <c r="E1001" s="221"/>
      <c r="F1001" s="118">
        <f t="shared" si="525"/>
        <v>0</v>
      </c>
      <c r="G1001" s="118">
        <f t="shared" si="526"/>
        <v>0</v>
      </c>
    </row>
    <row r="1002" spans="1:7" ht="20.100000000000001" customHeight="1">
      <c r="A1002" s="116" t="str">
        <f t="shared" si="522"/>
        <v/>
      </c>
      <c r="B1002" s="181">
        <f t="shared" si="523"/>
        <v>0</v>
      </c>
      <c r="C1002" s="228"/>
      <c r="D1002" s="79" t="str">
        <f t="shared" si="524"/>
        <v/>
      </c>
      <c r="E1002" s="221"/>
      <c r="F1002" s="118">
        <f t="shared" si="525"/>
        <v>0</v>
      </c>
      <c r="G1002" s="118">
        <f t="shared" si="526"/>
        <v>0</v>
      </c>
    </row>
    <row r="1003" spans="1:7" ht="20.100000000000001" customHeight="1">
      <c r="A1003" s="116" t="str">
        <f t="shared" si="522"/>
        <v/>
      </c>
      <c r="B1003" s="181">
        <f t="shared" si="523"/>
        <v>0</v>
      </c>
      <c r="C1003" s="228"/>
      <c r="D1003" s="79" t="str">
        <f t="shared" si="524"/>
        <v/>
      </c>
      <c r="E1003" s="221"/>
      <c r="F1003" s="118">
        <f t="shared" si="525"/>
        <v>0</v>
      </c>
      <c r="G1003" s="118">
        <f t="shared" si="526"/>
        <v>0</v>
      </c>
    </row>
    <row r="1004" spans="1:7" ht="20.100000000000001" customHeight="1">
      <c r="A1004" s="116" t="str">
        <f t="shared" si="522"/>
        <v/>
      </c>
      <c r="B1004" s="181">
        <f t="shared" si="523"/>
        <v>0</v>
      </c>
      <c r="C1004" s="228"/>
      <c r="D1004" s="79" t="str">
        <f t="shared" si="524"/>
        <v/>
      </c>
      <c r="E1004" s="221"/>
      <c r="F1004" s="118">
        <f t="shared" si="525"/>
        <v>0</v>
      </c>
      <c r="G1004" s="118">
        <f t="shared" si="526"/>
        <v>0</v>
      </c>
    </row>
    <row r="1005" spans="1:7" ht="20.100000000000001" customHeight="1">
      <c r="A1005" s="116" t="str">
        <f t="shared" si="522"/>
        <v/>
      </c>
      <c r="B1005" s="181">
        <f t="shared" si="523"/>
        <v>0</v>
      </c>
      <c r="C1005" s="228"/>
      <c r="D1005" s="79" t="str">
        <f t="shared" si="524"/>
        <v/>
      </c>
      <c r="E1005" s="221"/>
      <c r="F1005" s="118">
        <f t="shared" si="525"/>
        <v>0</v>
      </c>
      <c r="G1005" s="118">
        <f t="shared" si="526"/>
        <v>0</v>
      </c>
    </row>
    <row r="1006" spans="1:7" ht="20.100000000000001" customHeight="1">
      <c r="A1006" s="184"/>
      <c r="B1006" s="185"/>
      <c r="C1006" s="243"/>
      <c r="D1006" s="161"/>
      <c r="E1006" s="212"/>
      <c r="F1006" s="488" t="s">
        <v>36</v>
      </c>
      <c r="G1006" s="201">
        <f>SUBTOTAL(9,G998:G1005)</f>
        <v>0</v>
      </c>
    </row>
    <row r="1007" spans="1:7" ht="20.100000000000001" customHeight="1">
      <c r="A1007" s="184"/>
      <c r="B1007" s="185"/>
      <c r="C1007" s="244" t="s">
        <v>732</v>
      </c>
      <c r="D1007" s="161"/>
      <c r="E1007" s="212"/>
      <c r="F1007" s="163"/>
      <c r="G1007" s="186"/>
    </row>
    <row r="1008" spans="1:7" ht="20.100000000000001" customHeight="1">
      <c r="A1008" s="116" t="str">
        <f t="shared" ref="A1008:A1010" si="527">IFERROR(VLOOKUP(C1008,Tabla_Compatibilidad,4,FALSE),"")</f>
        <v/>
      </c>
      <c r="B1008" s="181">
        <f t="shared" ref="B1008:B1010" si="528">IF(A1008=0,0,VLOOKUP(A1008,Tabla_Indices,5,FALSE))</f>
        <v>0</v>
      </c>
      <c r="C1008" s="229"/>
      <c r="D1008" s="79" t="str">
        <f t="shared" ref="D1008:D1010" si="529">IFERROR(VLOOKUP(C1008,Tabla_Compatibilidad,2,FALSE),"")</f>
        <v/>
      </c>
      <c r="E1008" s="223"/>
      <c r="F1008" s="118">
        <f t="shared" ref="F1008:F1010" si="530">IFERROR(VLOOKUP(C1008,Tabla_Compatibilidad,3,FALSE),0)</f>
        <v>0</v>
      </c>
      <c r="G1008" s="118">
        <f t="shared" ref="G1008:G1010" si="531">ROUND(E1008*F1008,2)</f>
        <v>0</v>
      </c>
    </row>
    <row r="1009" spans="1:7" ht="20.100000000000001" customHeight="1">
      <c r="A1009" s="116" t="str">
        <f t="shared" si="527"/>
        <v/>
      </c>
      <c r="B1009" s="181">
        <f t="shared" si="528"/>
        <v>0</v>
      </c>
      <c r="C1009" s="229"/>
      <c r="D1009" s="79" t="str">
        <f t="shared" si="529"/>
        <v/>
      </c>
      <c r="E1009" s="223"/>
      <c r="F1009" s="118">
        <f t="shared" si="530"/>
        <v>0</v>
      </c>
      <c r="G1009" s="118">
        <f t="shared" si="531"/>
        <v>0</v>
      </c>
    </row>
    <row r="1010" spans="1:7" ht="20.100000000000001" customHeight="1">
      <c r="A1010" s="116" t="str">
        <f t="shared" si="527"/>
        <v/>
      </c>
      <c r="B1010" s="181">
        <f t="shared" si="528"/>
        <v>0</v>
      </c>
      <c r="C1010" s="229"/>
      <c r="D1010" s="79" t="str">
        <f t="shared" si="529"/>
        <v/>
      </c>
      <c r="E1010" s="223"/>
      <c r="F1010" s="118">
        <f t="shared" si="530"/>
        <v>0</v>
      </c>
      <c r="G1010" s="118">
        <f t="shared" si="531"/>
        <v>0</v>
      </c>
    </row>
    <row r="1011" spans="1:7" ht="20.100000000000001" customHeight="1">
      <c r="A1011" s="116" t="str">
        <f t="shared" ref="A1011:A1017" si="532">IFERROR(VLOOKUP(C1011,Tabla_Compatibilidad,4,FALSE),"")</f>
        <v/>
      </c>
      <c r="B1011" s="181">
        <f t="shared" ref="B1011:B1017" si="533">IF(A1011=0,0,VLOOKUP(A1011,Tabla_Indices,5,FALSE))</f>
        <v>0</v>
      </c>
      <c r="C1011" s="229"/>
      <c r="D1011" s="79" t="str">
        <f t="shared" ref="D1011:D1017" si="534">IFERROR(VLOOKUP(C1011,Tabla_Compatibilidad,2,FALSE),"")</f>
        <v/>
      </c>
      <c r="E1011" s="223"/>
      <c r="F1011" s="118">
        <f t="shared" ref="F1011:F1017" si="535">IFERROR(VLOOKUP(C1011,Tabla_Compatibilidad,3,FALSE),0)</f>
        <v>0</v>
      </c>
      <c r="G1011" s="118">
        <f t="shared" ref="G1011:G1017" si="536">ROUND(E1011*F1011,2)</f>
        <v>0</v>
      </c>
    </row>
    <row r="1012" spans="1:7" ht="20.100000000000001" customHeight="1">
      <c r="A1012" s="116" t="str">
        <f t="shared" si="532"/>
        <v/>
      </c>
      <c r="B1012" s="181">
        <f t="shared" si="533"/>
        <v>0</v>
      </c>
      <c r="C1012" s="229"/>
      <c r="D1012" s="79" t="str">
        <f t="shared" si="534"/>
        <v/>
      </c>
      <c r="E1012" s="221"/>
      <c r="F1012" s="118">
        <f t="shared" si="535"/>
        <v>0</v>
      </c>
      <c r="G1012" s="118">
        <f t="shared" si="536"/>
        <v>0</v>
      </c>
    </row>
    <row r="1013" spans="1:7" ht="20.100000000000001" customHeight="1">
      <c r="A1013" s="116" t="str">
        <f t="shared" si="532"/>
        <v/>
      </c>
      <c r="B1013" s="181">
        <f t="shared" si="533"/>
        <v>0</v>
      </c>
      <c r="C1013" s="229"/>
      <c r="D1013" s="79" t="str">
        <f t="shared" si="534"/>
        <v/>
      </c>
      <c r="E1013" s="221"/>
      <c r="F1013" s="118">
        <f>IFERROR(VLOOKUP(C1013,Tabla_Compatibilidad,3,FALSE),0)</f>
        <v>0</v>
      </c>
      <c r="G1013" s="118">
        <f t="shared" si="536"/>
        <v>0</v>
      </c>
    </row>
    <row r="1014" spans="1:7" ht="20.100000000000001" customHeight="1">
      <c r="A1014" s="116" t="str">
        <f t="shared" si="532"/>
        <v/>
      </c>
      <c r="B1014" s="181">
        <f t="shared" si="533"/>
        <v>0</v>
      </c>
      <c r="C1014" s="229"/>
      <c r="D1014" s="79" t="str">
        <f t="shared" si="534"/>
        <v/>
      </c>
      <c r="E1014" s="221"/>
      <c r="F1014" s="118">
        <f t="shared" si="535"/>
        <v>0</v>
      </c>
      <c r="G1014" s="118">
        <f t="shared" si="536"/>
        <v>0</v>
      </c>
    </row>
    <row r="1015" spans="1:7" ht="20.100000000000001" customHeight="1">
      <c r="A1015" s="116" t="str">
        <f t="shared" si="532"/>
        <v/>
      </c>
      <c r="B1015" s="181">
        <f t="shared" si="533"/>
        <v>0</v>
      </c>
      <c r="C1015" s="228"/>
      <c r="D1015" s="79" t="str">
        <f t="shared" si="534"/>
        <v/>
      </c>
      <c r="E1015" s="221"/>
      <c r="F1015" s="118">
        <f t="shared" si="535"/>
        <v>0</v>
      </c>
      <c r="G1015" s="118">
        <f t="shared" si="536"/>
        <v>0</v>
      </c>
    </row>
    <row r="1016" spans="1:7" ht="20.100000000000001" customHeight="1">
      <c r="A1016" s="116" t="str">
        <f t="shared" si="532"/>
        <v/>
      </c>
      <c r="B1016" s="181">
        <f t="shared" si="533"/>
        <v>0</v>
      </c>
      <c r="C1016" s="228"/>
      <c r="D1016" s="79" t="str">
        <f t="shared" si="534"/>
        <v/>
      </c>
      <c r="E1016" s="221"/>
      <c r="F1016" s="118">
        <f t="shared" si="535"/>
        <v>0</v>
      </c>
      <c r="G1016" s="118">
        <f t="shared" si="536"/>
        <v>0</v>
      </c>
    </row>
    <row r="1017" spans="1:7" ht="20.100000000000001" customHeight="1">
      <c r="A1017" s="116" t="str">
        <f t="shared" si="532"/>
        <v/>
      </c>
      <c r="B1017" s="181">
        <f t="shared" si="533"/>
        <v>0</v>
      </c>
      <c r="C1017" s="228"/>
      <c r="D1017" s="79" t="str">
        <f t="shared" si="534"/>
        <v/>
      </c>
      <c r="E1017" s="221"/>
      <c r="F1017" s="118">
        <f t="shared" si="535"/>
        <v>0</v>
      </c>
      <c r="G1017" s="118">
        <f t="shared" si="536"/>
        <v>0</v>
      </c>
    </row>
    <row r="1018" spans="1:7" ht="20.100000000000001" customHeight="1">
      <c r="A1018" s="187"/>
      <c r="B1018" s="188"/>
      <c r="C1018" s="243"/>
      <c r="D1018" s="161"/>
      <c r="E1018" s="212"/>
      <c r="F1018" s="488" t="s">
        <v>37</v>
      </c>
      <c r="G1018" s="201">
        <f>SUBTOTAL(9,G1008:G1017)</f>
        <v>0</v>
      </c>
    </row>
    <row r="1019" spans="1:7" ht="20.100000000000001" customHeight="1" thickBot="1">
      <c r="A1019" s="189"/>
      <c r="B1019" s="190"/>
      <c r="C1019" s="245"/>
      <c r="D1019" s="191"/>
      <c r="E1019" s="213"/>
      <c r="F1019" s="192"/>
      <c r="G1019" s="193"/>
    </row>
    <row r="1020" spans="1:7" ht="20.100000000000001" customHeight="1" thickBot="1">
      <c r="A1020" s="194">
        <f>B968</f>
        <v>17</v>
      </c>
      <c r="B1020" s="195" t="str">
        <f>C968</f>
        <v>Carpinterías metálica, aluminio y madera</v>
      </c>
      <c r="C1020" s="246"/>
      <c r="D1020" s="196" t="s">
        <v>38</v>
      </c>
      <c r="E1020" s="214"/>
      <c r="F1020" s="197" t="s">
        <v>39</v>
      </c>
      <c r="G1020" s="202">
        <f>SUBTOTAL(9,G972:G1019)</f>
        <v>0</v>
      </c>
    </row>
    <row r="1021" spans="1:7" ht="20.100000000000001" customHeight="1" thickTop="1" thickBot="1">
      <c r="C1021" s="247"/>
      <c r="D1021" s="198"/>
      <c r="E1021" s="215"/>
      <c r="G1021" s="200"/>
    </row>
    <row r="1022" spans="1:7" ht="20.100000000000001" customHeight="1" thickTop="1">
      <c r="A1022" s="145" t="s">
        <v>41</v>
      </c>
      <c r="B1022" s="146"/>
      <c r="C1022" s="248"/>
      <c r="D1022" s="146"/>
      <c r="E1022" s="216"/>
      <c r="F1022" s="148"/>
      <c r="G1022" s="149"/>
    </row>
    <row r="1023" spans="1:7" ht="20.100000000000001" customHeight="1">
      <c r="A1023" s="150" t="s">
        <v>728</v>
      </c>
      <c r="B1023" s="144" t="str">
        <f>Comitente</f>
        <v>INSTITUTO PROVINCIAL DE LA VIVIENDA</v>
      </c>
      <c r="C1023" s="249"/>
      <c r="D1023" s="152"/>
      <c r="E1023" s="217"/>
      <c r="F1023" s="154"/>
      <c r="G1023" s="155"/>
    </row>
    <row r="1024" spans="1:7" ht="20.100000000000001" customHeight="1">
      <c r="A1024" s="150" t="s">
        <v>729</v>
      </c>
      <c r="B1024" s="144">
        <f>Contratista</f>
        <v>0</v>
      </c>
      <c r="C1024" s="250"/>
      <c r="D1024" s="156"/>
      <c r="E1024" s="217"/>
      <c r="F1024" s="157"/>
      <c r="G1024" s="158"/>
    </row>
    <row r="1025" spans="1:7" ht="20.100000000000001" customHeight="1">
      <c r="A1025" s="150" t="s">
        <v>28</v>
      </c>
      <c r="B1025" s="144" t="str">
        <f>Obra</f>
        <v>BARRIO NUESTRA SEÑORA DEL ROSARIO - 22 VIVIENDAS</v>
      </c>
      <c r="C1025" s="250"/>
      <c r="D1025" s="156"/>
      <c r="E1025" s="217"/>
      <c r="F1025" s="157" t="s">
        <v>42</v>
      </c>
      <c r="G1025" s="542">
        <f>+$G$4</f>
        <v>0</v>
      </c>
    </row>
    <row r="1026" spans="1:7" ht="20.100000000000001" customHeight="1">
      <c r="A1026" s="159" t="s">
        <v>727</v>
      </c>
      <c r="B1026" s="144" t="str">
        <f>Ubicación</f>
        <v>9 DE JULIO</v>
      </c>
      <c r="C1026" s="251"/>
      <c r="D1026" s="161"/>
      <c r="E1026" s="212"/>
      <c r="F1026" s="163"/>
      <c r="G1026" s="164"/>
    </row>
    <row r="1027" spans="1:7" ht="20.100000000000001" customHeight="1">
      <c r="A1027" s="159" t="s">
        <v>43</v>
      </c>
      <c r="B1027" s="165" t="s">
        <v>1159</v>
      </c>
      <c r="C1027" s="243" t="s">
        <v>1182</v>
      </c>
      <c r="D1027" s="167"/>
      <c r="E1027" s="218"/>
      <c r="F1027" s="163"/>
      <c r="G1027" s="164"/>
    </row>
    <row r="1028" spans="1:7" ht="20.100000000000001" customHeight="1">
      <c r="A1028" s="159" t="s">
        <v>29</v>
      </c>
      <c r="B1028" s="169">
        <v>18</v>
      </c>
      <c r="C1028" s="166" t="str">
        <f>+VLOOKUP(B1028,'P1'!$B$13:$E$92,2,FALSE)</f>
        <v>Jaharro b/ revestimiento cerámico</v>
      </c>
      <c r="D1028" s="161"/>
      <c r="E1028" s="212"/>
      <c r="F1028" s="157" t="s">
        <v>30</v>
      </c>
      <c r="G1028" s="161" t="str">
        <f>+VLOOKUP(B1028,'P1'!$B$13:$E$92,3,FALSE)</f>
        <v>m2</v>
      </c>
    </row>
    <row r="1029" spans="1:7" ht="20.100000000000001" customHeight="1">
      <c r="A1029" s="170" t="s">
        <v>590</v>
      </c>
      <c r="B1029" s="170"/>
      <c r="C1029" s="604" t="s">
        <v>0</v>
      </c>
      <c r="D1029" s="606" t="s">
        <v>31</v>
      </c>
      <c r="E1029" s="600" t="s">
        <v>32</v>
      </c>
      <c r="F1029" s="608" t="s">
        <v>33</v>
      </c>
      <c r="G1029" s="610" t="s">
        <v>34</v>
      </c>
    </row>
    <row r="1030" spans="1:7" s="110" customFormat="1" ht="20.100000000000001" customHeight="1">
      <c r="A1030" s="172" t="s">
        <v>591</v>
      </c>
      <c r="B1030" s="173" t="s">
        <v>592</v>
      </c>
      <c r="C1030" s="605"/>
      <c r="D1030" s="607"/>
      <c r="E1030" s="601"/>
      <c r="F1030" s="609"/>
      <c r="G1030" s="611"/>
    </row>
    <row r="1031" spans="1:7" ht="20.100000000000001" customHeight="1">
      <c r="A1031" s="174"/>
      <c r="B1031" s="175"/>
      <c r="C1031" s="252" t="s">
        <v>730</v>
      </c>
      <c r="D1031" s="177"/>
      <c r="E1031" s="219"/>
      <c r="F1031" s="179"/>
      <c r="G1031" s="180"/>
    </row>
    <row r="1032" spans="1:7" ht="20.100000000000001" customHeight="1">
      <c r="A1032" s="116" t="str">
        <f t="shared" ref="A1032:A1034" si="537">IFERROR(VLOOKUP(C1032,Tabla_Compatibilidad,4,FALSE),"")</f>
        <v/>
      </c>
      <c r="B1032" s="181">
        <f t="shared" ref="B1032:B1034" si="538">IF(A1032=0,0,VLOOKUP(A1032,Tabla_Indices,5,FALSE))</f>
        <v>0</v>
      </c>
      <c r="C1032" s="228"/>
      <c r="D1032" s="79" t="str">
        <f t="shared" ref="D1032:D1034" si="539">IFERROR(VLOOKUP(C1032,Tabla_Compatibilidad,2,FALSE),"")</f>
        <v/>
      </c>
      <c r="E1032" s="221"/>
      <c r="F1032" s="118">
        <f t="shared" ref="F1032:F1034" si="540">IFERROR(VLOOKUP(C1032,Tabla_Compatibilidad,3,FALSE),0)</f>
        <v>0</v>
      </c>
      <c r="G1032" s="118">
        <f t="shared" ref="G1032:G1034" si="541">ROUND(E1032*F1032,2)</f>
        <v>0</v>
      </c>
    </row>
    <row r="1033" spans="1:7" ht="20.100000000000001" customHeight="1">
      <c r="A1033" s="116" t="str">
        <f t="shared" si="537"/>
        <v/>
      </c>
      <c r="B1033" s="181">
        <f t="shared" si="538"/>
        <v>0</v>
      </c>
      <c r="C1033" s="228"/>
      <c r="D1033" s="79" t="str">
        <f t="shared" si="539"/>
        <v/>
      </c>
      <c r="E1033" s="221"/>
      <c r="F1033" s="118">
        <f t="shared" si="540"/>
        <v>0</v>
      </c>
      <c r="G1033" s="118">
        <f t="shared" si="541"/>
        <v>0</v>
      </c>
    </row>
    <row r="1034" spans="1:7" ht="20.100000000000001" customHeight="1">
      <c r="A1034" s="116" t="str">
        <f t="shared" si="537"/>
        <v/>
      </c>
      <c r="B1034" s="181">
        <f t="shared" si="538"/>
        <v>0</v>
      </c>
      <c r="C1034" s="228"/>
      <c r="D1034" s="79" t="str">
        <f t="shared" si="539"/>
        <v/>
      </c>
      <c r="E1034" s="221"/>
      <c r="F1034" s="118">
        <f t="shared" si="540"/>
        <v>0</v>
      </c>
      <c r="G1034" s="118">
        <f t="shared" si="541"/>
        <v>0</v>
      </c>
    </row>
    <row r="1035" spans="1:7" ht="20.100000000000001" customHeight="1">
      <c r="A1035" s="116" t="str">
        <f t="shared" ref="A1035:A1055" si="542">IFERROR(VLOOKUP(C1035,Tabla_Compatibilidad,4,FALSE),"")</f>
        <v/>
      </c>
      <c r="B1035" s="181">
        <f t="shared" ref="B1035:B1055" si="543">IF(A1035=0,0,VLOOKUP(A1035,Tabla_Indices,5,FALSE))</f>
        <v>0</v>
      </c>
      <c r="C1035" s="228"/>
      <c r="D1035" s="79" t="str">
        <f t="shared" ref="D1035:D1055" si="544">IFERROR(VLOOKUP(C1035,Tabla_Compatibilidad,2,FALSE),"")</f>
        <v/>
      </c>
      <c r="E1035" s="221"/>
      <c r="F1035" s="118">
        <f t="shared" ref="F1035:F1055" si="545">IFERROR(VLOOKUP(C1035,Tabla_Compatibilidad,3,FALSE),0)</f>
        <v>0</v>
      </c>
      <c r="G1035" s="118">
        <f t="shared" ref="G1035:G1055" si="546">ROUND(E1035*F1035,2)</f>
        <v>0</v>
      </c>
    </row>
    <row r="1036" spans="1:7" ht="20.100000000000001" customHeight="1">
      <c r="A1036" s="116" t="str">
        <f t="shared" si="542"/>
        <v/>
      </c>
      <c r="B1036" s="181">
        <f t="shared" si="543"/>
        <v>0</v>
      </c>
      <c r="C1036" s="228"/>
      <c r="D1036" s="79" t="str">
        <f t="shared" si="544"/>
        <v/>
      </c>
      <c r="E1036" s="221"/>
      <c r="F1036" s="118">
        <f t="shared" si="545"/>
        <v>0</v>
      </c>
      <c r="G1036" s="118">
        <f t="shared" si="546"/>
        <v>0</v>
      </c>
    </row>
    <row r="1037" spans="1:7" ht="20.100000000000001" customHeight="1">
      <c r="A1037" s="116" t="str">
        <f t="shared" si="542"/>
        <v/>
      </c>
      <c r="B1037" s="181">
        <f t="shared" si="543"/>
        <v>0</v>
      </c>
      <c r="C1037" s="228"/>
      <c r="D1037" s="79" t="str">
        <f t="shared" si="544"/>
        <v/>
      </c>
      <c r="E1037" s="221"/>
      <c r="F1037" s="118">
        <f t="shared" si="545"/>
        <v>0</v>
      </c>
      <c r="G1037" s="118">
        <f t="shared" si="546"/>
        <v>0</v>
      </c>
    </row>
    <row r="1038" spans="1:7" ht="20.100000000000001" customHeight="1">
      <c r="A1038" s="116" t="str">
        <f t="shared" si="542"/>
        <v/>
      </c>
      <c r="B1038" s="181">
        <f t="shared" si="543"/>
        <v>0</v>
      </c>
      <c r="C1038" s="228"/>
      <c r="D1038" s="79" t="str">
        <f t="shared" si="544"/>
        <v/>
      </c>
      <c r="E1038" s="221"/>
      <c r="F1038" s="118">
        <f t="shared" si="545"/>
        <v>0</v>
      </c>
      <c r="G1038" s="118">
        <f t="shared" si="546"/>
        <v>0</v>
      </c>
    </row>
    <row r="1039" spans="1:7" ht="20.100000000000001" customHeight="1">
      <c r="A1039" s="116" t="str">
        <f t="shared" si="542"/>
        <v/>
      </c>
      <c r="B1039" s="181">
        <f t="shared" si="543"/>
        <v>0</v>
      </c>
      <c r="C1039" s="228"/>
      <c r="D1039" s="79" t="str">
        <f t="shared" si="544"/>
        <v/>
      </c>
      <c r="E1039" s="221"/>
      <c r="F1039" s="118">
        <f t="shared" si="545"/>
        <v>0</v>
      </c>
      <c r="G1039" s="118">
        <f t="shared" si="546"/>
        <v>0</v>
      </c>
    </row>
    <row r="1040" spans="1:7" ht="20.100000000000001" customHeight="1">
      <c r="A1040" s="116" t="str">
        <f t="shared" si="542"/>
        <v/>
      </c>
      <c r="B1040" s="181">
        <f t="shared" si="543"/>
        <v>0</v>
      </c>
      <c r="C1040" s="228"/>
      <c r="D1040" s="79" t="str">
        <f t="shared" si="544"/>
        <v/>
      </c>
      <c r="E1040" s="221"/>
      <c r="F1040" s="118">
        <f t="shared" si="545"/>
        <v>0</v>
      </c>
      <c r="G1040" s="118">
        <f t="shared" si="546"/>
        <v>0</v>
      </c>
    </row>
    <row r="1041" spans="1:7" ht="20.100000000000001" customHeight="1">
      <c r="A1041" s="116" t="str">
        <f t="shared" si="542"/>
        <v/>
      </c>
      <c r="B1041" s="181">
        <f t="shared" si="543"/>
        <v>0</v>
      </c>
      <c r="C1041" s="228"/>
      <c r="D1041" s="79" t="str">
        <f t="shared" si="544"/>
        <v/>
      </c>
      <c r="E1041" s="221"/>
      <c r="F1041" s="118">
        <f t="shared" si="545"/>
        <v>0</v>
      </c>
      <c r="G1041" s="118">
        <f t="shared" si="546"/>
        <v>0</v>
      </c>
    </row>
    <row r="1042" spans="1:7" ht="20.100000000000001" customHeight="1">
      <c r="A1042" s="116" t="str">
        <f t="shared" si="542"/>
        <v/>
      </c>
      <c r="B1042" s="181">
        <f t="shared" si="543"/>
        <v>0</v>
      </c>
      <c r="C1042" s="228"/>
      <c r="D1042" s="79" t="str">
        <f t="shared" si="544"/>
        <v/>
      </c>
      <c r="E1042" s="221"/>
      <c r="F1042" s="118">
        <f t="shared" si="545"/>
        <v>0</v>
      </c>
      <c r="G1042" s="118">
        <f t="shared" si="546"/>
        <v>0</v>
      </c>
    </row>
    <row r="1043" spans="1:7" ht="20.100000000000001" customHeight="1">
      <c r="A1043" s="116" t="str">
        <f t="shared" si="542"/>
        <v/>
      </c>
      <c r="B1043" s="181">
        <f t="shared" si="543"/>
        <v>0</v>
      </c>
      <c r="C1043" s="228"/>
      <c r="D1043" s="79" t="str">
        <f t="shared" si="544"/>
        <v/>
      </c>
      <c r="E1043" s="221"/>
      <c r="F1043" s="118">
        <f t="shared" si="545"/>
        <v>0</v>
      </c>
      <c r="G1043" s="118">
        <f t="shared" si="546"/>
        <v>0</v>
      </c>
    </row>
    <row r="1044" spans="1:7" ht="20.100000000000001" customHeight="1">
      <c r="A1044" s="116" t="str">
        <f t="shared" si="542"/>
        <v/>
      </c>
      <c r="B1044" s="181">
        <f t="shared" si="543"/>
        <v>0</v>
      </c>
      <c r="C1044" s="228"/>
      <c r="D1044" s="79" t="str">
        <f t="shared" si="544"/>
        <v/>
      </c>
      <c r="E1044" s="221"/>
      <c r="F1044" s="118">
        <f t="shared" si="545"/>
        <v>0</v>
      </c>
      <c r="G1044" s="118">
        <f t="shared" si="546"/>
        <v>0</v>
      </c>
    </row>
    <row r="1045" spans="1:7" ht="20.100000000000001" customHeight="1">
      <c r="A1045" s="116" t="str">
        <f t="shared" si="542"/>
        <v/>
      </c>
      <c r="B1045" s="181">
        <f t="shared" si="543"/>
        <v>0</v>
      </c>
      <c r="C1045" s="228"/>
      <c r="D1045" s="79" t="str">
        <f t="shared" si="544"/>
        <v/>
      </c>
      <c r="E1045" s="221"/>
      <c r="F1045" s="118">
        <f t="shared" si="545"/>
        <v>0</v>
      </c>
      <c r="G1045" s="118">
        <f t="shared" si="546"/>
        <v>0</v>
      </c>
    </row>
    <row r="1046" spans="1:7" ht="20.100000000000001" customHeight="1">
      <c r="A1046" s="116" t="str">
        <f t="shared" si="542"/>
        <v/>
      </c>
      <c r="B1046" s="181">
        <f t="shared" si="543"/>
        <v>0</v>
      </c>
      <c r="C1046" s="227"/>
      <c r="D1046" s="79" t="str">
        <f t="shared" si="544"/>
        <v/>
      </c>
      <c r="E1046" s="220"/>
      <c r="F1046" s="118">
        <f t="shared" si="545"/>
        <v>0</v>
      </c>
      <c r="G1046" s="118">
        <f t="shared" si="546"/>
        <v>0</v>
      </c>
    </row>
    <row r="1047" spans="1:7" ht="20.100000000000001" customHeight="1">
      <c r="A1047" s="116" t="str">
        <f t="shared" si="542"/>
        <v/>
      </c>
      <c r="B1047" s="181">
        <f t="shared" si="543"/>
        <v>0</v>
      </c>
      <c r="C1047" s="228"/>
      <c r="D1047" s="79" t="str">
        <f t="shared" si="544"/>
        <v/>
      </c>
      <c r="E1047" s="221"/>
      <c r="F1047" s="118">
        <f t="shared" si="545"/>
        <v>0</v>
      </c>
      <c r="G1047" s="118">
        <f t="shared" si="546"/>
        <v>0</v>
      </c>
    </row>
    <row r="1048" spans="1:7" ht="20.100000000000001" customHeight="1">
      <c r="A1048" s="116" t="str">
        <f t="shared" si="542"/>
        <v/>
      </c>
      <c r="B1048" s="181">
        <f t="shared" si="543"/>
        <v>0</v>
      </c>
      <c r="C1048" s="228"/>
      <c r="D1048" s="79" t="str">
        <f t="shared" si="544"/>
        <v/>
      </c>
      <c r="E1048" s="221"/>
      <c r="F1048" s="118">
        <f t="shared" si="545"/>
        <v>0</v>
      </c>
      <c r="G1048" s="118">
        <f t="shared" si="546"/>
        <v>0</v>
      </c>
    </row>
    <row r="1049" spans="1:7" ht="20.100000000000001" customHeight="1">
      <c r="A1049" s="116" t="str">
        <f t="shared" si="542"/>
        <v/>
      </c>
      <c r="B1049" s="181">
        <f t="shared" si="543"/>
        <v>0</v>
      </c>
      <c r="C1049" s="228"/>
      <c r="D1049" s="79" t="str">
        <f t="shared" si="544"/>
        <v/>
      </c>
      <c r="E1049" s="221"/>
      <c r="F1049" s="118">
        <f t="shared" si="545"/>
        <v>0</v>
      </c>
      <c r="G1049" s="118">
        <f t="shared" si="546"/>
        <v>0</v>
      </c>
    </row>
    <row r="1050" spans="1:7" ht="20.100000000000001" customHeight="1">
      <c r="A1050" s="116" t="str">
        <f t="shared" si="542"/>
        <v/>
      </c>
      <c r="B1050" s="181">
        <f t="shared" si="543"/>
        <v>0</v>
      </c>
      <c r="C1050" s="228"/>
      <c r="D1050" s="79" t="str">
        <f t="shared" si="544"/>
        <v/>
      </c>
      <c r="E1050" s="221"/>
      <c r="F1050" s="118">
        <f t="shared" si="545"/>
        <v>0</v>
      </c>
      <c r="G1050" s="118">
        <f t="shared" si="546"/>
        <v>0</v>
      </c>
    </row>
    <row r="1051" spans="1:7" ht="20.100000000000001" customHeight="1">
      <c r="A1051" s="116" t="str">
        <f t="shared" si="542"/>
        <v/>
      </c>
      <c r="B1051" s="181">
        <f t="shared" si="543"/>
        <v>0</v>
      </c>
      <c r="C1051" s="228"/>
      <c r="D1051" s="79" t="str">
        <f t="shared" si="544"/>
        <v/>
      </c>
      <c r="E1051" s="221"/>
      <c r="F1051" s="118">
        <f t="shared" si="545"/>
        <v>0</v>
      </c>
      <c r="G1051" s="118">
        <f t="shared" si="546"/>
        <v>0</v>
      </c>
    </row>
    <row r="1052" spans="1:7" ht="20.100000000000001" customHeight="1">
      <c r="A1052" s="116" t="str">
        <f t="shared" si="542"/>
        <v/>
      </c>
      <c r="B1052" s="181">
        <f t="shared" si="543"/>
        <v>0</v>
      </c>
      <c r="C1052" s="228"/>
      <c r="D1052" s="79" t="str">
        <f t="shared" si="544"/>
        <v/>
      </c>
      <c r="E1052" s="221"/>
      <c r="F1052" s="118">
        <f t="shared" si="545"/>
        <v>0</v>
      </c>
      <c r="G1052" s="118">
        <f t="shared" si="546"/>
        <v>0</v>
      </c>
    </row>
    <row r="1053" spans="1:7" ht="20.100000000000001" customHeight="1">
      <c r="A1053" s="116" t="str">
        <f t="shared" si="542"/>
        <v/>
      </c>
      <c r="B1053" s="181">
        <f t="shared" si="543"/>
        <v>0</v>
      </c>
      <c r="C1053" s="228"/>
      <c r="D1053" s="79" t="str">
        <f t="shared" si="544"/>
        <v/>
      </c>
      <c r="E1053" s="221"/>
      <c r="F1053" s="118">
        <f t="shared" si="545"/>
        <v>0</v>
      </c>
      <c r="G1053" s="118">
        <f t="shared" si="546"/>
        <v>0</v>
      </c>
    </row>
    <row r="1054" spans="1:7" ht="20.100000000000001" customHeight="1">
      <c r="A1054" s="116" t="str">
        <f t="shared" si="542"/>
        <v/>
      </c>
      <c r="B1054" s="181">
        <f t="shared" si="543"/>
        <v>0</v>
      </c>
      <c r="C1054" s="228"/>
      <c r="D1054" s="79" t="str">
        <f t="shared" si="544"/>
        <v/>
      </c>
      <c r="E1054" s="221"/>
      <c r="F1054" s="118">
        <f t="shared" si="545"/>
        <v>0</v>
      </c>
      <c r="G1054" s="118">
        <f t="shared" si="546"/>
        <v>0</v>
      </c>
    </row>
    <row r="1055" spans="1:7" ht="20.100000000000001" customHeight="1">
      <c r="A1055" s="116" t="str">
        <f t="shared" si="542"/>
        <v/>
      </c>
      <c r="B1055" s="181">
        <f t="shared" si="543"/>
        <v>0</v>
      </c>
      <c r="C1055" s="228"/>
      <c r="D1055" s="79" t="str">
        <f t="shared" si="544"/>
        <v/>
      </c>
      <c r="E1055" s="221"/>
      <c r="F1055" s="118">
        <f t="shared" si="545"/>
        <v>0</v>
      </c>
      <c r="G1055" s="118">
        <f t="shared" si="546"/>
        <v>0</v>
      </c>
    </row>
    <row r="1056" spans="1:7" ht="20.100000000000001" customHeight="1">
      <c r="A1056" s="184"/>
      <c r="B1056" s="185"/>
      <c r="C1056" s="243"/>
      <c r="D1056" s="161"/>
      <c r="E1056" s="212"/>
      <c r="F1056" s="488" t="s">
        <v>35</v>
      </c>
      <c r="G1056" s="201">
        <f>SUBTOTAL(9,G1032:G1055)</f>
        <v>0</v>
      </c>
    </row>
    <row r="1057" spans="1:7" ht="20.100000000000001" customHeight="1">
      <c r="A1057" s="184"/>
      <c r="B1057" s="185"/>
      <c r="C1057" s="244" t="s">
        <v>731</v>
      </c>
      <c r="D1057" s="161"/>
      <c r="E1057" s="212"/>
      <c r="F1057" s="163"/>
      <c r="G1057" s="186"/>
    </row>
    <row r="1058" spans="1:7" ht="20.100000000000001" customHeight="1">
      <c r="A1058" s="116" t="str">
        <f t="shared" ref="A1058:A1060" si="547">IFERROR(VLOOKUP(C1058,Tabla_Compatibilidad,4,FALSE),"")</f>
        <v/>
      </c>
      <c r="B1058" s="181">
        <f t="shared" ref="B1058:B1060" si="548">IF(A1058=0,0,VLOOKUP(A1058,Tabla_Indices,5,FALSE))</f>
        <v>0</v>
      </c>
      <c r="C1058" s="227"/>
      <c r="D1058" s="79" t="str">
        <f t="shared" ref="D1058:D1060" si="549">IFERROR(VLOOKUP(C1058,Tabla_Compatibilidad,2,FALSE),"")</f>
        <v/>
      </c>
      <c r="E1058" s="221"/>
      <c r="F1058" s="118">
        <f t="shared" ref="F1058:F1060" si="550">IFERROR(VLOOKUP(C1058,Tabla_Compatibilidad,3,FALSE),0)</f>
        <v>0</v>
      </c>
      <c r="G1058" s="118">
        <f t="shared" ref="G1058:G1060" si="551">ROUND(E1058*F1058,2)</f>
        <v>0</v>
      </c>
    </row>
    <row r="1059" spans="1:7" ht="20.100000000000001" customHeight="1">
      <c r="A1059" s="116" t="str">
        <f t="shared" si="547"/>
        <v/>
      </c>
      <c r="B1059" s="181">
        <f t="shared" si="548"/>
        <v>0</v>
      </c>
      <c r="C1059" s="227"/>
      <c r="D1059" s="79" t="str">
        <f t="shared" si="549"/>
        <v/>
      </c>
      <c r="E1059" s="221"/>
      <c r="F1059" s="118">
        <f t="shared" si="550"/>
        <v>0</v>
      </c>
      <c r="G1059" s="118">
        <f t="shared" si="551"/>
        <v>0</v>
      </c>
    </row>
    <row r="1060" spans="1:7" ht="20.100000000000001" customHeight="1">
      <c r="A1060" s="116" t="str">
        <f t="shared" si="547"/>
        <v/>
      </c>
      <c r="B1060" s="181">
        <f t="shared" si="548"/>
        <v>0</v>
      </c>
      <c r="C1060" s="227"/>
      <c r="D1060" s="79" t="str">
        <f t="shared" si="549"/>
        <v/>
      </c>
      <c r="E1060" s="221"/>
      <c r="F1060" s="118">
        <f t="shared" si="550"/>
        <v>0</v>
      </c>
      <c r="G1060" s="118">
        <f t="shared" si="551"/>
        <v>0</v>
      </c>
    </row>
    <row r="1061" spans="1:7" ht="20.100000000000001" customHeight="1">
      <c r="A1061" s="116" t="str">
        <f t="shared" ref="A1061:A1065" si="552">IFERROR(VLOOKUP(C1061,Tabla_Compatibilidad,4,FALSE),"")</f>
        <v/>
      </c>
      <c r="B1061" s="181">
        <f t="shared" ref="B1061:B1065" si="553">IF(A1061=0,0,VLOOKUP(A1061,Tabla_Indices,5,FALSE))</f>
        <v>0</v>
      </c>
      <c r="C1061" s="227"/>
      <c r="D1061" s="79" t="str">
        <f t="shared" ref="D1061:D1065" si="554">IFERROR(VLOOKUP(C1061,Tabla_Compatibilidad,2,FALSE),"")</f>
        <v/>
      </c>
      <c r="E1061" s="221"/>
      <c r="F1061" s="118">
        <f t="shared" ref="F1061:F1065" si="555">IFERROR(VLOOKUP(C1061,Tabla_Compatibilidad,3,FALSE),0)</f>
        <v>0</v>
      </c>
      <c r="G1061" s="118">
        <f t="shared" ref="G1061:G1065" si="556">ROUND(E1061*F1061,2)</f>
        <v>0</v>
      </c>
    </row>
    <row r="1062" spans="1:7" ht="20.100000000000001" customHeight="1">
      <c r="A1062" s="116" t="str">
        <f t="shared" si="552"/>
        <v/>
      </c>
      <c r="B1062" s="181">
        <f t="shared" si="553"/>
        <v>0</v>
      </c>
      <c r="C1062" s="228"/>
      <c r="D1062" s="79" t="str">
        <f t="shared" si="554"/>
        <v/>
      </c>
      <c r="E1062" s="221"/>
      <c r="F1062" s="118">
        <f t="shared" si="555"/>
        <v>0</v>
      </c>
      <c r="G1062" s="118">
        <f t="shared" si="556"/>
        <v>0</v>
      </c>
    </row>
    <row r="1063" spans="1:7" ht="20.100000000000001" customHeight="1">
      <c r="A1063" s="116" t="str">
        <f t="shared" si="552"/>
        <v/>
      </c>
      <c r="B1063" s="181">
        <f t="shared" si="553"/>
        <v>0</v>
      </c>
      <c r="C1063" s="228"/>
      <c r="D1063" s="79" t="str">
        <f t="shared" si="554"/>
        <v/>
      </c>
      <c r="E1063" s="221"/>
      <c r="F1063" s="118">
        <f t="shared" si="555"/>
        <v>0</v>
      </c>
      <c r="G1063" s="118">
        <f t="shared" si="556"/>
        <v>0</v>
      </c>
    </row>
    <row r="1064" spans="1:7" ht="20.100000000000001" customHeight="1">
      <c r="A1064" s="116" t="str">
        <f t="shared" si="552"/>
        <v/>
      </c>
      <c r="B1064" s="181">
        <f t="shared" si="553"/>
        <v>0</v>
      </c>
      <c r="C1064" s="228"/>
      <c r="D1064" s="79" t="str">
        <f t="shared" si="554"/>
        <v/>
      </c>
      <c r="E1064" s="221"/>
      <c r="F1064" s="118">
        <f t="shared" si="555"/>
        <v>0</v>
      </c>
      <c r="G1064" s="118">
        <f t="shared" si="556"/>
        <v>0</v>
      </c>
    </row>
    <row r="1065" spans="1:7" ht="20.100000000000001" customHeight="1">
      <c r="A1065" s="116" t="str">
        <f t="shared" si="552"/>
        <v/>
      </c>
      <c r="B1065" s="181">
        <f t="shared" si="553"/>
        <v>0</v>
      </c>
      <c r="C1065" s="228"/>
      <c r="D1065" s="79" t="str">
        <f t="shared" si="554"/>
        <v/>
      </c>
      <c r="E1065" s="221"/>
      <c r="F1065" s="118">
        <f t="shared" si="555"/>
        <v>0</v>
      </c>
      <c r="G1065" s="118">
        <f t="shared" si="556"/>
        <v>0</v>
      </c>
    </row>
    <row r="1066" spans="1:7" ht="20.100000000000001" customHeight="1">
      <c r="A1066" s="184"/>
      <c r="B1066" s="185"/>
      <c r="C1066" s="243"/>
      <c r="D1066" s="161"/>
      <c r="E1066" s="212"/>
      <c r="F1066" s="488" t="s">
        <v>36</v>
      </c>
      <c r="G1066" s="201">
        <f>SUBTOTAL(9,G1058:G1065)</f>
        <v>0</v>
      </c>
    </row>
    <row r="1067" spans="1:7" ht="20.100000000000001" customHeight="1">
      <c r="A1067" s="184"/>
      <c r="B1067" s="185"/>
      <c r="C1067" s="244" t="s">
        <v>732</v>
      </c>
      <c r="D1067" s="161"/>
      <c r="E1067" s="212"/>
      <c r="F1067" s="163"/>
      <c r="G1067" s="186"/>
    </row>
    <row r="1068" spans="1:7" ht="20.100000000000001" customHeight="1">
      <c r="A1068" s="116" t="str">
        <f>IFERROR(VLOOKUP(C1068,Tabla_Compatibilidad,4,FALSE),"")</f>
        <v/>
      </c>
      <c r="B1068" s="181">
        <f t="shared" ref="B1068:B1071" si="557">IF(A1068=0,0,VLOOKUP(A1068,Tabla_Indices,5,FALSE))</f>
        <v>0</v>
      </c>
      <c r="C1068" s="229"/>
      <c r="D1068" s="79" t="str">
        <f t="shared" ref="D1068:D1071" si="558">IFERROR(VLOOKUP(C1068,Tabla_Compatibilidad,2,FALSE),"")</f>
        <v/>
      </c>
      <c r="E1068" s="221"/>
      <c r="F1068" s="118">
        <f t="shared" ref="F1068:F1071" si="559">IFERROR(VLOOKUP(C1068,Tabla_Compatibilidad,3,FALSE),0)</f>
        <v>0</v>
      </c>
      <c r="G1068" s="118">
        <f t="shared" ref="G1068:G1071" si="560">ROUND(E1068*F1068,2)</f>
        <v>0</v>
      </c>
    </row>
    <row r="1069" spans="1:7" ht="20.100000000000001" customHeight="1">
      <c r="A1069" s="116" t="str">
        <f t="shared" ref="A1069:A1071" si="561">IFERROR(VLOOKUP(C1069,Tabla_Compatibilidad,4,FALSE),"")</f>
        <v/>
      </c>
      <c r="B1069" s="181">
        <f t="shared" si="557"/>
        <v>0</v>
      </c>
      <c r="C1069" s="229"/>
      <c r="D1069" s="79" t="str">
        <f t="shared" si="558"/>
        <v/>
      </c>
      <c r="E1069" s="221"/>
      <c r="F1069" s="118">
        <f t="shared" si="559"/>
        <v>0</v>
      </c>
      <c r="G1069" s="118">
        <f t="shared" si="560"/>
        <v>0</v>
      </c>
    </row>
    <row r="1070" spans="1:7" ht="20.100000000000001" customHeight="1">
      <c r="A1070" s="116" t="str">
        <f t="shared" si="561"/>
        <v/>
      </c>
      <c r="B1070" s="181">
        <f t="shared" si="557"/>
        <v>0</v>
      </c>
      <c r="C1070" s="229"/>
      <c r="D1070" s="79" t="str">
        <f t="shared" si="558"/>
        <v/>
      </c>
      <c r="E1070" s="221"/>
      <c r="F1070" s="118">
        <f t="shared" si="559"/>
        <v>0</v>
      </c>
      <c r="G1070" s="118">
        <f t="shared" si="560"/>
        <v>0</v>
      </c>
    </row>
    <row r="1071" spans="1:7" ht="20.100000000000001" customHeight="1">
      <c r="A1071" s="116" t="str">
        <f t="shared" si="561"/>
        <v/>
      </c>
      <c r="B1071" s="181">
        <f t="shared" si="557"/>
        <v>0</v>
      </c>
      <c r="C1071" s="229"/>
      <c r="D1071" s="79" t="str">
        <f t="shared" si="558"/>
        <v/>
      </c>
      <c r="E1071" s="221"/>
      <c r="F1071" s="118">
        <f t="shared" si="559"/>
        <v>0</v>
      </c>
      <c r="G1071" s="118">
        <f t="shared" si="560"/>
        <v>0</v>
      </c>
    </row>
    <row r="1072" spans="1:7" ht="20.100000000000001" customHeight="1">
      <c r="A1072" s="116" t="str">
        <f t="shared" ref="A1072:A1077" si="562">IFERROR(VLOOKUP(C1072,Tabla_Compatibilidad,4,FALSE),"")</f>
        <v/>
      </c>
      <c r="B1072" s="181">
        <f t="shared" ref="B1072:B1077" si="563">IF(A1072=0,0,VLOOKUP(A1072,Tabla_Indices,5,FALSE))</f>
        <v>0</v>
      </c>
      <c r="C1072" s="229"/>
      <c r="D1072" s="79" t="str">
        <f t="shared" ref="D1072:D1077" si="564">IFERROR(VLOOKUP(C1072,Tabla_Compatibilidad,2,FALSE),"")</f>
        <v/>
      </c>
      <c r="E1072" s="221"/>
      <c r="F1072" s="118">
        <f t="shared" ref="F1072:F1077" si="565">IFERROR(VLOOKUP(C1072,Tabla_Compatibilidad,3,FALSE),0)</f>
        <v>0</v>
      </c>
      <c r="G1072" s="118">
        <f t="shared" ref="G1072:G1077" si="566">ROUND(E1072*F1072,2)</f>
        <v>0</v>
      </c>
    </row>
    <row r="1073" spans="1:7" ht="20.100000000000001" customHeight="1">
      <c r="A1073" s="116" t="str">
        <f t="shared" si="562"/>
        <v/>
      </c>
      <c r="B1073" s="181">
        <f t="shared" si="563"/>
        <v>0</v>
      </c>
      <c r="C1073" s="229"/>
      <c r="D1073" s="79" t="str">
        <f t="shared" si="564"/>
        <v/>
      </c>
      <c r="E1073" s="221"/>
      <c r="F1073" s="118">
        <f t="shared" si="565"/>
        <v>0</v>
      </c>
      <c r="G1073" s="118">
        <f t="shared" si="566"/>
        <v>0</v>
      </c>
    </row>
    <row r="1074" spans="1:7" ht="20.100000000000001" customHeight="1">
      <c r="A1074" s="116" t="str">
        <f t="shared" si="562"/>
        <v/>
      </c>
      <c r="B1074" s="181">
        <f t="shared" si="563"/>
        <v>0</v>
      </c>
      <c r="C1074" s="229"/>
      <c r="D1074" s="79" t="str">
        <f t="shared" si="564"/>
        <v/>
      </c>
      <c r="E1074" s="221"/>
      <c r="F1074" s="118">
        <f t="shared" si="565"/>
        <v>0</v>
      </c>
      <c r="G1074" s="118">
        <f t="shared" si="566"/>
        <v>0</v>
      </c>
    </row>
    <row r="1075" spans="1:7" ht="20.100000000000001" customHeight="1">
      <c r="A1075" s="116" t="str">
        <f t="shared" si="562"/>
        <v/>
      </c>
      <c r="B1075" s="181">
        <f t="shared" si="563"/>
        <v>0</v>
      </c>
      <c r="C1075" s="228"/>
      <c r="D1075" s="79" t="str">
        <f t="shared" si="564"/>
        <v/>
      </c>
      <c r="E1075" s="221"/>
      <c r="F1075" s="118">
        <f t="shared" si="565"/>
        <v>0</v>
      </c>
      <c r="G1075" s="118">
        <f t="shared" si="566"/>
        <v>0</v>
      </c>
    </row>
    <row r="1076" spans="1:7" ht="20.100000000000001" customHeight="1">
      <c r="A1076" s="116" t="str">
        <f t="shared" si="562"/>
        <v/>
      </c>
      <c r="B1076" s="181">
        <f t="shared" si="563"/>
        <v>0</v>
      </c>
      <c r="C1076" s="228"/>
      <c r="D1076" s="79" t="str">
        <f t="shared" si="564"/>
        <v/>
      </c>
      <c r="E1076" s="221"/>
      <c r="F1076" s="118">
        <f t="shared" si="565"/>
        <v>0</v>
      </c>
      <c r="G1076" s="118">
        <f t="shared" si="566"/>
        <v>0</v>
      </c>
    </row>
    <row r="1077" spans="1:7" ht="20.100000000000001" customHeight="1">
      <c r="A1077" s="116" t="str">
        <f t="shared" si="562"/>
        <v/>
      </c>
      <c r="B1077" s="181">
        <f t="shared" si="563"/>
        <v>0</v>
      </c>
      <c r="C1077" s="228"/>
      <c r="D1077" s="79" t="str">
        <f t="shared" si="564"/>
        <v/>
      </c>
      <c r="E1077" s="221"/>
      <c r="F1077" s="118">
        <f t="shared" si="565"/>
        <v>0</v>
      </c>
      <c r="G1077" s="118">
        <f t="shared" si="566"/>
        <v>0</v>
      </c>
    </row>
    <row r="1078" spans="1:7" ht="20.100000000000001" customHeight="1">
      <c r="A1078" s="187"/>
      <c r="B1078" s="188"/>
      <c r="C1078" s="243"/>
      <c r="D1078" s="161"/>
      <c r="E1078" s="212"/>
      <c r="F1078" s="488" t="s">
        <v>37</v>
      </c>
      <c r="G1078" s="201">
        <f>SUBTOTAL(9,G1068:G1077)</f>
        <v>0</v>
      </c>
    </row>
    <row r="1079" spans="1:7" ht="20.100000000000001" customHeight="1" thickBot="1">
      <c r="A1079" s="189"/>
      <c r="B1079" s="190"/>
      <c r="C1079" s="245"/>
      <c r="D1079" s="191"/>
      <c r="E1079" s="213"/>
      <c r="F1079" s="192"/>
      <c r="G1079" s="193"/>
    </row>
    <row r="1080" spans="1:7" ht="20.100000000000001" customHeight="1" thickBot="1">
      <c r="A1080" s="194">
        <f>B1028</f>
        <v>18</v>
      </c>
      <c r="B1080" s="195" t="str">
        <f>C1028</f>
        <v>Jaharro b/ revestimiento cerámico</v>
      </c>
      <c r="C1080" s="246"/>
      <c r="D1080" s="196" t="s">
        <v>38</v>
      </c>
      <c r="E1080" s="214"/>
      <c r="F1080" s="197" t="s">
        <v>39</v>
      </c>
      <c r="G1080" s="202">
        <f>SUBTOTAL(9,G1032:G1079)</f>
        <v>0</v>
      </c>
    </row>
    <row r="1081" spans="1:7" ht="20.100000000000001" customHeight="1" thickTop="1" thickBot="1">
      <c r="C1081" s="247"/>
      <c r="D1081" s="198"/>
      <c r="E1081" s="215"/>
      <c r="G1081" s="200"/>
    </row>
    <row r="1082" spans="1:7" ht="20.100000000000001" customHeight="1" thickTop="1">
      <c r="A1082" s="145" t="s">
        <v>41</v>
      </c>
      <c r="B1082" s="146"/>
      <c r="C1082" s="248"/>
      <c r="D1082" s="146"/>
      <c r="E1082" s="216"/>
      <c r="F1082" s="148"/>
      <c r="G1082" s="149"/>
    </row>
    <row r="1083" spans="1:7" ht="20.100000000000001" customHeight="1">
      <c r="A1083" s="150" t="s">
        <v>728</v>
      </c>
      <c r="B1083" s="144" t="str">
        <f>Comitente</f>
        <v>INSTITUTO PROVINCIAL DE LA VIVIENDA</v>
      </c>
      <c r="C1083" s="249"/>
      <c r="D1083" s="152"/>
      <c r="E1083" s="217"/>
      <c r="F1083" s="154"/>
      <c r="G1083" s="155"/>
    </row>
    <row r="1084" spans="1:7" ht="20.100000000000001" customHeight="1">
      <c r="A1084" s="150" t="s">
        <v>729</v>
      </c>
      <c r="B1084" s="144">
        <f>Contratista</f>
        <v>0</v>
      </c>
      <c r="C1084" s="250"/>
      <c r="D1084" s="156"/>
      <c r="E1084" s="217"/>
      <c r="F1084" s="157"/>
      <c r="G1084" s="158"/>
    </row>
    <row r="1085" spans="1:7" ht="20.100000000000001" customHeight="1">
      <c r="A1085" s="150" t="s">
        <v>28</v>
      </c>
      <c r="B1085" s="144" t="str">
        <f>Obra</f>
        <v>BARRIO NUESTRA SEÑORA DEL ROSARIO - 22 VIVIENDAS</v>
      </c>
      <c r="C1085" s="250"/>
      <c r="D1085" s="156"/>
      <c r="E1085" s="217"/>
      <c r="F1085" s="157" t="s">
        <v>42</v>
      </c>
      <c r="G1085" s="542">
        <f>+$G$4</f>
        <v>0</v>
      </c>
    </row>
    <row r="1086" spans="1:7" ht="20.100000000000001" customHeight="1">
      <c r="A1086" s="159" t="s">
        <v>727</v>
      </c>
      <c r="B1086" s="144" t="str">
        <f>Ubicación</f>
        <v>9 DE JULIO</v>
      </c>
      <c r="C1086" s="251"/>
      <c r="D1086" s="161"/>
      <c r="E1086" s="212"/>
      <c r="F1086" s="163"/>
      <c r="G1086" s="164"/>
    </row>
    <row r="1087" spans="1:7" ht="20.100000000000001" customHeight="1">
      <c r="A1087" s="159" t="s">
        <v>43</v>
      </c>
      <c r="B1087" s="165" t="s">
        <v>1159</v>
      </c>
      <c r="C1087" s="243" t="s">
        <v>1182</v>
      </c>
      <c r="D1087" s="167"/>
      <c r="E1087" s="218"/>
      <c r="F1087" s="163"/>
      <c r="G1087" s="164"/>
    </row>
    <row r="1088" spans="1:7" ht="20.100000000000001" customHeight="1">
      <c r="A1088" s="159" t="s">
        <v>29</v>
      </c>
      <c r="B1088" s="169">
        <v>19</v>
      </c>
      <c r="C1088" s="166" t="str">
        <f>+VLOOKUP(B1088,'P1'!$B$13:$E$92,2,FALSE)</f>
        <v>Jaharro y enlucido interior a la cal</v>
      </c>
      <c r="D1088" s="161"/>
      <c r="E1088" s="212"/>
      <c r="F1088" s="157" t="s">
        <v>30</v>
      </c>
      <c r="G1088" s="161" t="str">
        <f>+VLOOKUP(B1088,'P1'!$B$13:$E$92,3,FALSE)</f>
        <v>m2</v>
      </c>
    </row>
    <row r="1089" spans="1:7" ht="20.100000000000001" customHeight="1">
      <c r="A1089" s="170" t="s">
        <v>590</v>
      </c>
      <c r="B1089" s="170"/>
      <c r="C1089" s="604" t="s">
        <v>0</v>
      </c>
      <c r="D1089" s="606" t="s">
        <v>31</v>
      </c>
      <c r="E1089" s="600" t="s">
        <v>32</v>
      </c>
      <c r="F1089" s="608" t="s">
        <v>33</v>
      </c>
      <c r="G1089" s="610" t="s">
        <v>34</v>
      </c>
    </row>
    <row r="1090" spans="1:7" s="110" customFormat="1" ht="20.100000000000001" customHeight="1">
      <c r="A1090" s="172" t="s">
        <v>591</v>
      </c>
      <c r="B1090" s="173" t="s">
        <v>592</v>
      </c>
      <c r="C1090" s="605"/>
      <c r="D1090" s="607"/>
      <c r="E1090" s="601"/>
      <c r="F1090" s="609"/>
      <c r="G1090" s="611"/>
    </row>
    <row r="1091" spans="1:7" ht="20.100000000000001" customHeight="1">
      <c r="A1091" s="174"/>
      <c r="B1091" s="175"/>
      <c r="C1091" s="252" t="s">
        <v>730</v>
      </c>
      <c r="D1091" s="177"/>
      <c r="E1091" s="219"/>
      <c r="F1091" s="179"/>
      <c r="G1091" s="180"/>
    </row>
    <row r="1092" spans="1:7" ht="20.100000000000001" customHeight="1">
      <c r="A1092" s="116" t="str">
        <f t="shared" ref="A1092:A1095" si="567">IFERROR(VLOOKUP(C1092,Tabla_Compatibilidad,4,FALSE),"")</f>
        <v/>
      </c>
      <c r="B1092" s="181">
        <f t="shared" ref="B1092:B1095" si="568">IF(A1092=0,0,VLOOKUP(A1092,Tabla_Indices,5,FALSE))</f>
        <v>0</v>
      </c>
      <c r="C1092" s="228"/>
      <c r="D1092" s="79" t="str">
        <f t="shared" ref="D1092:D1095" si="569">IFERROR(VLOOKUP(C1092,Tabla_Compatibilidad,2,FALSE),"")</f>
        <v/>
      </c>
      <c r="E1092" s="221"/>
      <c r="F1092" s="118">
        <f t="shared" ref="F1092:F1095" si="570">IFERROR(VLOOKUP(C1092,Tabla_Compatibilidad,3,FALSE),0)</f>
        <v>0</v>
      </c>
      <c r="G1092" s="118">
        <f t="shared" ref="G1092:G1095" si="571">ROUND(E1092*F1092,2)</f>
        <v>0</v>
      </c>
    </row>
    <row r="1093" spans="1:7" ht="20.100000000000001" customHeight="1">
      <c r="A1093" s="116" t="str">
        <f t="shared" si="567"/>
        <v/>
      </c>
      <c r="B1093" s="181">
        <f t="shared" si="568"/>
        <v>0</v>
      </c>
      <c r="C1093" s="228"/>
      <c r="D1093" s="79" t="str">
        <f t="shared" si="569"/>
        <v/>
      </c>
      <c r="E1093" s="221"/>
      <c r="F1093" s="118">
        <f t="shared" si="570"/>
        <v>0</v>
      </c>
      <c r="G1093" s="118">
        <f t="shared" si="571"/>
        <v>0</v>
      </c>
    </row>
    <row r="1094" spans="1:7" ht="20.100000000000001" customHeight="1">
      <c r="A1094" s="116" t="str">
        <f t="shared" si="567"/>
        <v/>
      </c>
      <c r="B1094" s="181">
        <f t="shared" si="568"/>
        <v>0</v>
      </c>
      <c r="C1094" s="228"/>
      <c r="D1094" s="79" t="str">
        <f t="shared" si="569"/>
        <v/>
      </c>
      <c r="E1094" s="221"/>
      <c r="F1094" s="118">
        <f t="shared" si="570"/>
        <v>0</v>
      </c>
      <c r="G1094" s="118">
        <f t="shared" si="571"/>
        <v>0</v>
      </c>
    </row>
    <row r="1095" spans="1:7" ht="20.100000000000001" customHeight="1">
      <c r="A1095" s="116" t="str">
        <f t="shared" si="567"/>
        <v/>
      </c>
      <c r="B1095" s="181">
        <f t="shared" si="568"/>
        <v>0</v>
      </c>
      <c r="C1095" s="228"/>
      <c r="D1095" s="79" t="str">
        <f t="shared" si="569"/>
        <v/>
      </c>
      <c r="E1095" s="221"/>
      <c r="F1095" s="118">
        <f t="shared" si="570"/>
        <v>0</v>
      </c>
      <c r="G1095" s="118">
        <f t="shared" si="571"/>
        <v>0</v>
      </c>
    </row>
    <row r="1096" spans="1:7" ht="20.100000000000001" customHeight="1">
      <c r="A1096" s="116" t="str">
        <f t="shared" ref="A1096:A1115" si="572">IFERROR(VLOOKUP(C1096,Tabla_Compatibilidad,4,FALSE),"")</f>
        <v/>
      </c>
      <c r="B1096" s="181">
        <f t="shared" ref="B1096:B1115" si="573">IF(A1096=0,0,VLOOKUP(A1096,Tabla_Indices,5,FALSE))</f>
        <v>0</v>
      </c>
      <c r="C1096" s="228"/>
      <c r="D1096" s="79" t="str">
        <f t="shared" ref="D1096:D1115" si="574">IFERROR(VLOOKUP(C1096,Tabla_Compatibilidad,2,FALSE),"")</f>
        <v/>
      </c>
      <c r="E1096" s="221"/>
      <c r="F1096" s="118">
        <f t="shared" ref="F1096:F1115" si="575">IFERROR(VLOOKUP(C1096,Tabla_Compatibilidad,3,FALSE),0)</f>
        <v>0</v>
      </c>
      <c r="G1096" s="118">
        <f t="shared" ref="G1096:G1115" si="576">ROUND(E1096*F1096,2)</f>
        <v>0</v>
      </c>
    </row>
    <row r="1097" spans="1:7" ht="20.100000000000001" customHeight="1">
      <c r="A1097" s="116" t="str">
        <f t="shared" si="572"/>
        <v/>
      </c>
      <c r="B1097" s="181">
        <f t="shared" si="573"/>
        <v>0</v>
      </c>
      <c r="C1097" s="228"/>
      <c r="D1097" s="79" t="str">
        <f t="shared" si="574"/>
        <v/>
      </c>
      <c r="E1097" s="221"/>
      <c r="F1097" s="118">
        <f t="shared" si="575"/>
        <v>0</v>
      </c>
      <c r="G1097" s="118">
        <f t="shared" si="576"/>
        <v>0</v>
      </c>
    </row>
    <row r="1098" spans="1:7" ht="20.100000000000001" customHeight="1">
      <c r="A1098" s="116" t="str">
        <f t="shared" si="572"/>
        <v/>
      </c>
      <c r="B1098" s="181">
        <f t="shared" si="573"/>
        <v>0</v>
      </c>
      <c r="C1098" s="228"/>
      <c r="D1098" s="79" t="str">
        <f t="shared" si="574"/>
        <v/>
      </c>
      <c r="E1098" s="221"/>
      <c r="F1098" s="118">
        <f t="shared" si="575"/>
        <v>0</v>
      </c>
      <c r="G1098" s="118">
        <f t="shared" si="576"/>
        <v>0</v>
      </c>
    </row>
    <row r="1099" spans="1:7" ht="20.100000000000001" customHeight="1">
      <c r="A1099" s="116" t="str">
        <f t="shared" si="572"/>
        <v/>
      </c>
      <c r="B1099" s="181">
        <f t="shared" si="573"/>
        <v>0</v>
      </c>
      <c r="C1099" s="228"/>
      <c r="D1099" s="79" t="str">
        <f t="shared" si="574"/>
        <v/>
      </c>
      <c r="E1099" s="221"/>
      <c r="F1099" s="118">
        <f t="shared" si="575"/>
        <v>0</v>
      </c>
      <c r="G1099" s="118">
        <f t="shared" si="576"/>
        <v>0</v>
      </c>
    </row>
    <row r="1100" spans="1:7" ht="20.100000000000001" customHeight="1">
      <c r="A1100" s="116" t="str">
        <f t="shared" si="572"/>
        <v/>
      </c>
      <c r="B1100" s="181">
        <f t="shared" si="573"/>
        <v>0</v>
      </c>
      <c r="C1100" s="228"/>
      <c r="D1100" s="79" t="str">
        <f t="shared" si="574"/>
        <v/>
      </c>
      <c r="E1100" s="221"/>
      <c r="F1100" s="118">
        <f t="shared" si="575"/>
        <v>0</v>
      </c>
      <c r="G1100" s="118">
        <f t="shared" si="576"/>
        <v>0</v>
      </c>
    </row>
    <row r="1101" spans="1:7" ht="20.100000000000001" customHeight="1">
      <c r="A1101" s="116" t="str">
        <f t="shared" si="572"/>
        <v/>
      </c>
      <c r="B1101" s="181">
        <f t="shared" si="573"/>
        <v>0</v>
      </c>
      <c r="C1101" s="228"/>
      <c r="D1101" s="79" t="str">
        <f t="shared" si="574"/>
        <v/>
      </c>
      <c r="E1101" s="221"/>
      <c r="F1101" s="118">
        <f t="shared" si="575"/>
        <v>0</v>
      </c>
      <c r="G1101" s="118">
        <f t="shared" si="576"/>
        <v>0</v>
      </c>
    </row>
    <row r="1102" spans="1:7" ht="20.100000000000001" customHeight="1">
      <c r="A1102" s="116" t="str">
        <f t="shared" si="572"/>
        <v/>
      </c>
      <c r="B1102" s="181">
        <f t="shared" si="573"/>
        <v>0</v>
      </c>
      <c r="C1102" s="228"/>
      <c r="D1102" s="79" t="str">
        <f t="shared" si="574"/>
        <v/>
      </c>
      <c r="E1102" s="221"/>
      <c r="F1102" s="118">
        <f t="shared" si="575"/>
        <v>0</v>
      </c>
      <c r="G1102" s="118">
        <f t="shared" si="576"/>
        <v>0</v>
      </c>
    </row>
    <row r="1103" spans="1:7" ht="20.100000000000001" customHeight="1">
      <c r="A1103" s="116" t="str">
        <f t="shared" si="572"/>
        <v/>
      </c>
      <c r="B1103" s="181">
        <f t="shared" si="573"/>
        <v>0</v>
      </c>
      <c r="C1103" s="228"/>
      <c r="D1103" s="79" t="str">
        <f t="shared" si="574"/>
        <v/>
      </c>
      <c r="E1103" s="221"/>
      <c r="F1103" s="118">
        <f t="shared" si="575"/>
        <v>0</v>
      </c>
      <c r="G1103" s="118">
        <f t="shared" si="576"/>
        <v>0</v>
      </c>
    </row>
    <row r="1104" spans="1:7" ht="20.100000000000001" customHeight="1">
      <c r="A1104" s="116" t="str">
        <f t="shared" si="572"/>
        <v/>
      </c>
      <c r="B1104" s="181">
        <f t="shared" si="573"/>
        <v>0</v>
      </c>
      <c r="C1104" s="228"/>
      <c r="D1104" s="79" t="str">
        <f t="shared" si="574"/>
        <v/>
      </c>
      <c r="E1104" s="221"/>
      <c r="F1104" s="118">
        <f t="shared" si="575"/>
        <v>0</v>
      </c>
      <c r="G1104" s="118">
        <f t="shared" si="576"/>
        <v>0</v>
      </c>
    </row>
    <row r="1105" spans="1:7" ht="20.100000000000001" customHeight="1">
      <c r="A1105" s="116" t="str">
        <f t="shared" si="572"/>
        <v/>
      </c>
      <c r="B1105" s="181">
        <f t="shared" si="573"/>
        <v>0</v>
      </c>
      <c r="C1105" s="228"/>
      <c r="D1105" s="79" t="str">
        <f t="shared" si="574"/>
        <v/>
      </c>
      <c r="E1105" s="221"/>
      <c r="F1105" s="118">
        <f t="shared" si="575"/>
        <v>0</v>
      </c>
      <c r="G1105" s="118">
        <f t="shared" si="576"/>
        <v>0</v>
      </c>
    </row>
    <row r="1106" spans="1:7" ht="20.100000000000001" customHeight="1">
      <c r="A1106" s="116" t="str">
        <f t="shared" si="572"/>
        <v/>
      </c>
      <c r="B1106" s="181">
        <f t="shared" si="573"/>
        <v>0</v>
      </c>
      <c r="C1106" s="227"/>
      <c r="D1106" s="79" t="str">
        <f t="shared" si="574"/>
        <v/>
      </c>
      <c r="E1106" s="220"/>
      <c r="F1106" s="118">
        <f t="shared" si="575"/>
        <v>0</v>
      </c>
      <c r="G1106" s="118">
        <f t="shared" si="576"/>
        <v>0</v>
      </c>
    </row>
    <row r="1107" spans="1:7" ht="20.100000000000001" customHeight="1">
      <c r="A1107" s="116" t="str">
        <f t="shared" si="572"/>
        <v/>
      </c>
      <c r="B1107" s="181">
        <f t="shared" si="573"/>
        <v>0</v>
      </c>
      <c r="C1107" s="228"/>
      <c r="D1107" s="79" t="str">
        <f t="shared" si="574"/>
        <v/>
      </c>
      <c r="E1107" s="221"/>
      <c r="F1107" s="118">
        <f t="shared" si="575"/>
        <v>0</v>
      </c>
      <c r="G1107" s="118">
        <f t="shared" si="576"/>
        <v>0</v>
      </c>
    </row>
    <row r="1108" spans="1:7" ht="20.100000000000001" customHeight="1">
      <c r="A1108" s="116" t="str">
        <f t="shared" si="572"/>
        <v/>
      </c>
      <c r="B1108" s="181">
        <f t="shared" si="573"/>
        <v>0</v>
      </c>
      <c r="C1108" s="228"/>
      <c r="D1108" s="79" t="str">
        <f t="shared" si="574"/>
        <v/>
      </c>
      <c r="E1108" s="221"/>
      <c r="F1108" s="118">
        <f t="shared" si="575"/>
        <v>0</v>
      </c>
      <c r="G1108" s="118">
        <f t="shared" si="576"/>
        <v>0</v>
      </c>
    </row>
    <row r="1109" spans="1:7" ht="20.100000000000001" customHeight="1">
      <c r="A1109" s="116" t="str">
        <f t="shared" si="572"/>
        <v/>
      </c>
      <c r="B1109" s="181">
        <f t="shared" si="573"/>
        <v>0</v>
      </c>
      <c r="C1109" s="228"/>
      <c r="D1109" s="79" t="str">
        <f t="shared" si="574"/>
        <v/>
      </c>
      <c r="E1109" s="221"/>
      <c r="F1109" s="118">
        <f t="shared" si="575"/>
        <v>0</v>
      </c>
      <c r="G1109" s="118">
        <f t="shared" si="576"/>
        <v>0</v>
      </c>
    </row>
    <row r="1110" spans="1:7" ht="20.100000000000001" customHeight="1">
      <c r="A1110" s="116" t="str">
        <f t="shared" si="572"/>
        <v/>
      </c>
      <c r="B1110" s="181">
        <f t="shared" si="573"/>
        <v>0</v>
      </c>
      <c r="C1110" s="228"/>
      <c r="D1110" s="79" t="str">
        <f t="shared" si="574"/>
        <v/>
      </c>
      <c r="E1110" s="221"/>
      <c r="F1110" s="118">
        <f t="shared" si="575"/>
        <v>0</v>
      </c>
      <c r="G1110" s="118">
        <f t="shared" si="576"/>
        <v>0</v>
      </c>
    </row>
    <row r="1111" spans="1:7" ht="20.100000000000001" customHeight="1">
      <c r="A1111" s="116" t="str">
        <f t="shared" si="572"/>
        <v/>
      </c>
      <c r="B1111" s="181">
        <f t="shared" si="573"/>
        <v>0</v>
      </c>
      <c r="C1111" s="228"/>
      <c r="D1111" s="79" t="str">
        <f t="shared" si="574"/>
        <v/>
      </c>
      <c r="E1111" s="221"/>
      <c r="F1111" s="118">
        <f t="shared" si="575"/>
        <v>0</v>
      </c>
      <c r="G1111" s="118">
        <f t="shared" si="576"/>
        <v>0</v>
      </c>
    </row>
    <row r="1112" spans="1:7" ht="20.100000000000001" customHeight="1">
      <c r="A1112" s="116" t="str">
        <f t="shared" si="572"/>
        <v/>
      </c>
      <c r="B1112" s="181">
        <f t="shared" si="573"/>
        <v>0</v>
      </c>
      <c r="C1112" s="228"/>
      <c r="D1112" s="79" t="str">
        <f t="shared" si="574"/>
        <v/>
      </c>
      <c r="E1112" s="221"/>
      <c r="F1112" s="118">
        <f t="shared" si="575"/>
        <v>0</v>
      </c>
      <c r="G1112" s="118">
        <f t="shared" si="576"/>
        <v>0</v>
      </c>
    </row>
    <row r="1113" spans="1:7" ht="20.100000000000001" customHeight="1">
      <c r="A1113" s="116" t="str">
        <f t="shared" si="572"/>
        <v/>
      </c>
      <c r="B1113" s="181">
        <f t="shared" si="573"/>
        <v>0</v>
      </c>
      <c r="C1113" s="228"/>
      <c r="D1113" s="79" t="str">
        <f t="shared" si="574"/>
        <v/>
      </c>
      <c r="E1113" s="221"/>
      <c r="F1113" s="118">
        <f t="shared" si="575"/>
        <v>0</v>
      </c>
      <c r="G1113" s="118">
        <f t="shared" si="576"/>
        <v>0</v>
      </c>
    </row>
    <row r="1114" spans="1:7" ht="20.100000000000001" customHeight="1">
      <c r="A1114" s="116" t="str">
        <f t="shared" si="572"/>
        <v/>
      </c>
      <c r="B1114" s="181">
        <f t="shared" si="573"/>
        <v>0</v>
      </c>
      <c r="C1114" s="228"/>
      <c r="D1114" s="79" t="str">
        <f t="shared" si="574"/>
        <v/>
      </c>
      <c r="E1114" s="221"/>
      <c r="F1114" s="118">
        <f t="shared" si="575"/>
        <v>0</v>
      </c>
      <c r="G1114" s="118">
        <f t="shared" si="576"/>
        <v>0</v>
      </c>
    </row>
    <row r="1115" spans="1:7" ht="20.100000000000001" customHeight="1">
      <c r="A1115" s="116" t="str">
        <f t="shared" si="572"/>
        <v/>
      </c>
      <c r="B1115" s="181">
        <f t="shared" si="573"/>
        <v>0</v>
      </c>
      <c r="C1115" s="228"/>
      <c r="D1115" s="79" t="str">
        <f t="shared" si="574"/>
        <v/>
      </c>
      <c r="E1115" s="221"/>
      <c r="F1115" s="118">
        <f t="shared" si="575"/>
        <v>0</v>
      </c>
      <c r="G1115" s="118">
        <f t="shared" si="576"/>
        <v>0</v>
      </c>
    </row>
    <row r="1116" spans="1:7" ht="20.100000000000001" customHeight="1">
      <c r="A1116" s="184"/>
      <c r="B1116" s="185"/>
      <c r="C1116" s="243"/>
      <c r="D1116" s="161"/>
      <c r="E1116" s="212"/>
      <c r="F1116" s="488" t="s">
        <v>35</v>
      </c>
      <c r="G1116" s="201">
        <f>SUBTOTAL(9,G1092:G1115)</f>
        <v>0</v>
      </c>
    </row>
    <row r="1117" spans="1:7" ht="20.100000000000001" customHeight="1">
      <c r="A1117" s="184"/>
      <c r="B1117" s="185"/>
      <c r="C1117" s="244" t="s">
        <v>731</v>
      </c>
      <c r="D1117" s="161"/>
      <c r="E1117" s="212"/>
      <c r="F1117" s="163"/>
      <c r="G1117" s="186"/>
    </row>
    <row r="1118" spans="1:7" ht="20.100000000000001" customHeight="1">
      <c r="A1118" s="116" t="str">
        <f t="shared" ref="A1118:A1120" si="577">IFERROR(VLOOKUP(C1118,Tabla_Compatibilidad,4,FALSE),"")</f>
        <v/>
      </c>
      <c r="B1118" s="181">
        <f t="shared" ref="B1118:B1120" si="578">IF(A1118=0,0,VLOOKUP(A1118,Tabla_Indices,5,FALSE))</f>
        <v>0</v>
      </c>
      <c r="C1118" s="227"/>
      <c r="D1118" s="79" t="str">
        <f t="shared" ref="D1118:D1120" si="579">IFERROR(VLOOKUP(C1118,Tabla_Compatibilidad,2,FALSE),"")</f>
        <v/>
      </c>
      <c r="E1118" s="221"/>
      <c r="F1118" s="118">
        <f t="shared" ref="F1118:F1120" si="580">IFERROR(VLOOKUP(C1118,Tabla_Compatibilidad,3,FALSE),0)</f>
        <v>0</v>
      </c>
      <c r="G1118" s="118">
        <f t="shared" ref="G1118:G1120" si="581">ROUND(E1118*F1118,2)</f>
        <v>0</v>
      </c>
    </row>
    <row r="1119" spans="1:7" ht="20.100000000000001" customHeight="1">
      <c r="A1119" s="116" t="str">
        <f t="shared" si="577"/>
        <v/>
      </c>
      <c r="B1119" s="181">
        <f t="shared" si="578"/>
        <v>0</v>
      </c>
      <c r="C1119" s="227"/>
      <c r="D1119" s="79" t="str">
        <f t="shared" si="579"/>
        <v/>
      </c>
      <c r="E1119" s="221"/>
      <c r="F1119" s="118">
        <f t="shared" si="580"/>
        <v>0</v>
      </c>
      <c r="G1119" s="118">
        <f t="shared" si="581"/>
        <v>0</v>
      </c>
    </row>
    <row r="1120" spans="1:7" ht="20.100000000000001" customHeight="1">
      <c r="A1120" s="116" t="str">
        <f t="shared" si="577"/>
        <v/>
      </c>
      <c r="B1120" s="181">
        <f t="shared" si="578"/>
        <v>0</v>
      </c>
      <c r="C1120" s="227"/>
      <c r="D1120" s="79" t="str">
        <f t="shared" si="579"/>
        <v/>
      </c>
      <c r="E1120" s="221"/>
      <c r="F1120" s="118">
        <f t="shared" si="580"/>
        <v>0</v>
      </c>
      <c r="G1120" s="118">
        <f t="shared" si="581"/>
        <v>0</v>
      </c>
    </row>
    <row r="1121" spans="1:7" ht="20.100000000000001" customHeight="1">
      <c r="A1121" s="116" t="str">
        <f t="shared" ref="A1121:A1125" si="582">IFERROR(VLOOKUP(C1121,Tabla_Compatibilidad,4,FALSE),"")</f>
        <v/>
      </c>
      <c r="B1121" s="181">
        <f t="shared" ref="B1121:B1125" si="583">IF(A1121=0,0,VLOOKUP(A1121,Tabla_Indices,5,FALSE))</f>
        <v>0</v>
      </c>
      <c r="C1121" s="227"/>
      <c r="D1121" s="79" t="str">
        <f t="shared" ref="D1121:D1125" si="584">IFERROR(VLOOKUP(C1121,Tabla_Compatibilidad,2,FALSE),"")</f>
        <v/>
      </c>
      <c r="E1121" s="221"/>
      <c r="F1121" s="118">
        <f t="shared" ref="F1121:F1125" si="585">IFERROR(VLOOKUP(C1121,Tabla_Compatibilidad,3,FALSE),0)</f>
        <v>0</v>
      </c>
      <c r="G1121" s="118">
        <f t="shared" ref="G1121:G1125" si="586">ROUND(E1121*F1121,2)</f>
        <v>0</v>
      </c>
    </row>
    <row r="1122" spans="1:7" ht="20.100000000000001" customHeight="1">
      <c r="A1122" s="116" t="str">
        <f t="shared" si="582"/>
        <v/>
      </c>
      <c r="B1122" s="181">
        <f t="shared" si="583"/>
        <v>0</v>
      </c>
      <c r="C1122" s="228"/>
      <c r="D1122" s="79" t="str">
        <f t="shared" si="584"/>
        <v/>
      </c>
      <c r="E1122" s="221"/>
      <c r="F1122" s="118">
        <f t="shared" si="585"/>
        <v>0</v>
      </c>
      <c r="G1122" s="118">
        <f t="shared" si="586"/>
        <v>0</v>
      </c>
    </row>
    <row r="1123" spans="1:7" ht="20.100000000000001" customHeight="1">
      <c r="A1123" s="116" t="str">
        <f t="shared" si="582"/>
        <v/>
      </c>
      <c r="B1123" s="181">
        <f t="shared" si="583"/>
        <v>0</v>
      </c>
      <c r="C1123" s="228"/>
      <c r="D1123" s="79" t="str">
        <f t="shared" si="584"/>
        <v/>
      </c>
      <c r="E1123" s="221"/>
      <c r="F1123" s="118">
        <f t="shared" si="585"/>
        <v>0</v>
      </c>
      <c r="G1123" s="118">
        <f t="shared" si="586"/>
        <v>0</v>
      </c>
    </row>
    <row r="1124" spans="1:7" ht="20.100000000000001" customHeight="1">
      <c r="A1124" s="116" t="str">
        <f t="shared" si="582"/>
        <v/>
      </c>
      <c r="B1124" s="181">
        <f t="shared" si="583"/>
        <v>0</v>
      </c>
      <c r="C1124" s="228"/>
      <c r="D1124" s="79" t="str">
        <f t="shared" si="584"/>
        <v/>
      </c>
      <c r="E1124" s="221"/>
      <c r="F1124" s="118">
        <f t="shared" si="585"/>
        <v>0</v>
      </c>
      <c r="G1124" s="118">
        <f t="shared" si="586"/>
        <v>0</v>
      </c>
    </row>
    <row r="1125" spans="1:7" ht="20.100000000000001" customHeight="1">
      <c r="A1125" s="116" t="str">
        <f t="shared" si="582"/>
        <v/>
      </c>
      <c r="B1125" s="181">
        <f t="shared" si="583"/>
        <v>0</v>
      </c>
      <c r="C1125" s="228"/>
      <c r="D1125" s="79" t="str">
        <f t="shared" si="584"/>
        <v/>
      </c>
      <c r="E1125" s="221"/>
      <c r="F1125" s="118">
        <f t="shared" si="585"/>
        <v>0</v>
      </c>
      <c r="G1125" s="118">
        <f t="shared" si="586"/>
        <v>0</v>
      </c>
    </row>
    <row r="1126" spans="1:7" ht="20.100000000000001" customHeight="1">
      <c r="A1126" s="184"/>
      <c r="B1126" s="185"/>
      <c r="C1126" s="243"/>
      <c r="D1126" s="161"/>
      <c r="E1126" s="212"/>
      <c r="F1126" s="488" t="s">
        <v>36</v>
      </c>
      <c r="G1126" s="201">
        <f>SUBTOTAL(9,G1118:G1125)</f>
        <v>0</v>
      </c>
    </row>
    <row r="1127" spans="1:7" ht="20.100000000000001" customHeight="1">
      <c r="A1127" s="184"/>
      <c r="B1127" s="185"/>
      <c r="C1127" s="244" t="s">
        <v>732</v>
      </c>
      <c r="D1127" s="161"/>
      <c r="E1127" s="212"/>
      <c r="F1127" s="163"/>
      <c r="G1127" s="186"/>
    </row>
    <row r="1128" spans="1:7" ht="20.100000000000001" customHeight="1">
      <c r="A1128" s="116" t="str">
        <f t="shared" ref="A1128:A1132" si="587">IFERROR(VLOOKUP(C1128,Tabla_Compatibilidad,4,FALSE),"")</f>
        <v/>
      </c>
      <c r="B1128" s="181">
        <f t="shared" ref="B1128:B1132" si="588">IF(A1128=0,0,VLOOKUP(A1128,Tabla_Indices,5,FALSE))</f>
        <v>0</v>
      </c>
      <c r="C1128" s="229"/>
      <c r="D1128" s="79" t="str">
        <f t="shared" ref="D1128:D1132" si="589">IFERROR(VLOOKUP(C1128,Tabla_Compatibilidad,2,FALSE),"")</f>
        <v/>
      </c>
      <c r="E1128" s="221"/>
      <c r="F1128" s="118">
        <f t="shared" ref="F1128:F1132" si="590">IFERROR(VLOOKUP(C1128,Tabla_Compatibilidad,3,FALSE),0)</f>
        <v>0</v>
      </c>
      <c r="G1128" s="118">
        <f t="shared" ref="G1128:G1132" si="591">ROUND(E1128*F1128,2)</f>
        <v>0</v>
      </c>
    </row>
    <row r="1129" spans="1:7" ht="20.100000000000001" customHeight="1">
      <c r="A1129" s="116" t="str">
        <f t="shared" si="587"/>
        <v/>
      </c>
      <c r="B1129" s="181">
        <f t="shared" si="588"/>
        <v>0</v>
      </c>
      <c r="C1129" s="229"/>
      <c r="D1129" s="79" t="str">
        <f t="shared" si="589"/>
        <v/>
      </c>
      <c r="E1129" s="221"/>
      <c r="F1129" s="118">
        <f t="shared" si="590"/>
        <v>0</v>
      </c>
      <c r="G1129" s="118">
        <f t="shared" si="591"/>
        <v>0</v>
      </c>
    </row>
    <row r="1130" spans="1:7" ht="20.100000000000001" customHeight="1">
      <c r="A1130" s="116" t="str">
        <f t="shared" si="587"/>
        <v/>
      </c>
      <c r="B1130" s="181">
        <f t="shared" si="588"/>
        <v>0</v>
      </c>
      <c r="C1130" s="229"/>
      <c r="D1130" s="79" t="str">
        <f t="shared" si="589"/>
        <v/>
      </c>
      <c r="E1130" s="221"/>
      <c r="F1130" s="118">
        <f t="shared" si="590"/>
        <v>0</v>
      </c>
      <c r="G1130" s="118">
        <f t="shared" si="591"/>
        <v>0</v>
      </c>
    </row>
    <row r="1131" spans="1:7" ht="20.100000000000001" customHeight="1">
      <c r="A1131" s="116" t="str">
        <f t="shared" si="587"/>
        <v/>
      </c>
      <c r="B1131" s="181">
        <f t="shared" si="588"/>
        <v>0</v>
      </c>
      <c r="C1131" s="229"/>
      <c r="D1131" s="79" t="str">
        <f t="shared" si="589"/>
        <v/>
      </c>
      <c r="E1131" s="221"/>
      <c r="F1131" s="118">
        <f t="shared" si="590"/>
        <v>0</v>
      </c>
      <c r="G1131" s="118">
        <f t="shared" si="591"/>
        <v>0</v>
      </c>
    </row>
    <row r="1132" spans="1:7" ht="20.100000000000001" customHeight="1">
      <c r="A1132" s="116" t="str">
        <f t="shared" si="587"/>
        <v/>
      </c>
      <c r="B1132" s="181">
        <f t="shared" si="588"/>
        <v>0</v>
      </c>
      <c r="C1132" s="229"/>
      <c r="D1132" s="79" t="str">
        <f t="shared" si="589"/>
        <v/>
      </c>
      <c r="E1132" s="221"/>
      <c r="F1132" s="118">
        <f t="shared" si="590"/>
        <v>0</v>
      </c>
      <c r="G1132" s="118">
        <f t="shared" si="591"/>
        <v>0</v>
      </c>
    </row>
    <row r="1133" spans="1:7" ht="20.100000000000001" customHeight="1">
      <c r="A1133" s="116" t="str">
        <f t="shared" ref="A1133:A1137" si="592">IFERROR(VLOOKUP(C1133,Tabla_Compatibilidad,4,FALSE),"")</f>
        <v/>
      </c>
      <c r="B1133" s="181">
        <f t="shared" ref="B1133:B1137" si="593">IF(A1133=0,0,VLOOKUP(A1133,Tabla_Indices,5,FALSE))</f>
        <v>0</v>
      </c>
      <c r="C1133" s="229"/>
      <c r="D1133" s="79" t="str">
        <f t="shared" ref="D1133:D1137" si="594">IFERROR(VLOOKUP(C1133,Tabla_Compatibilidad,2,FALSE),"")</f>
        <v/>
      </c>
      <c r="E1133" s="221"/>
      <c r="F1133" s="118">
        <f t="shared" ref="F1133:F1137" si="595">IFERROR(VLOOKUP(C1133,Tabla_Compatibilidad,3,FALSE),0)</f>
        <v>0</v>
      </c>
      <c r="G1133" s="118">
        <f t="shared" ref="G1133:G1137" si="596">ROUND(E1133*F1133,2)</f>
        <v>0</v>
      </c>
    </row>
    <row r="1134" spans="1:7" ht="20.100000000000001" customHeight="1">
      <c r="A1134" s="116" t="str">
        <f t="shared" si="592"/>
        <v/>
      </c>
      <c r="B1134" s="181">
        <f t="shared" si="593"/>
        <v>0</v>
      </c>
      <c r="C1134" s="229"/>
      <c r="D1134" s="79" t="str">
        <f t="shared" si="594"/>
        <v/>
      </c>
      <c r="E1134" s="221"/>
      <c r="F1134" s="118">
        <f t="shared" si="595"/>
        <v>0</v>
      </c>
      <c r="G1134" s="118">
        <f t="shared" si="596"/>
        <v>0</v>
      </c>
    </row>
    <row r="1135" spans="1:7" ht="20.100000000000001" customHeight="1">
      <c r="A1135" s="116" t="str">
        <f t="shared" si="592"/>
        <v/>
      </c>
      <c r="B1135" s="181">
        <f t="shared" si="593"/>
        <v>0</v>
      </c>
      <c r="C1135" s="228"/>
      <c r="D1135" s="79" t="str">
        <f t="shared" si="594"/>
        <v/>
      </c>
      <c r="E1135" s="221"/>
      <c r="F1135" s="118">
        <f>IFERROR(VLOOKUP(C1135,Tabla_Compatibilidad,3,FALSE),0)</f>
        <v>0</v>
      </c>
      <c r="G1135" s="118">
        <f t="shared" si="596"/>
        <v>0</v>
      </c>
    </row>
    <row r="1136" spans="1:7" ht="20.100000000000001" customHeight="1">
      <c r="A1136" s="116" t="str">
        <f t="shared" si="592"/>
        <v/>
      </c>
      <c r="B1136" s="181">
        <f t="shared" si="593"/>
        <v>0</v>
      </c>
      <c r="C1136" s="228"/>
      <c r="D1136" s="79" t="str">
        <f t="shared" si="594"/>
        <v/>
      </c>
      <c r="E1136" s="221"/>
      <c r="F1136" s="118">
        <f t="shared" si="595"/>
        <v>0</v>
      </c>
      <c r="G1136" s="118">
        <f t="shared" si="596"/>
        <v>0</v>
      </c>
    </row>
    <row r="1137" spans="1:7" ht="20.100000000000001" customHeight="1">
      <c r="A1137" s="116" t="str">
        <f t="shared" si="592"/>
        <v/>
      </c>
      <c r="B1137" s="181">
        <f t="shared" si="593"/>
        <v>0</v>
      </c>
      <c r="C1137" s="228"/>
      <c r="D1137" s="79" t="str">
        <f t="shared" si="594"/>
        <v/>
      </c>
      <c r="E1137" s="221"/>
      <c r="F1137" s="118">
        <f t="shared" si="595"/>
        <v>0</v>
      </c>
      <c r="G1137" s="118">
        <f t="shared" si="596"/>
        <v>0</v>
      </c>
    </row>
    <row r="1138" spans="1:7" ht="20.100000000000001" customHeight="1">
      <c r="A1138" s="187"/>
      <c r="B1138" s="188"/>
      <c r="C1138" s="243"/>
      <c r="D1138" s="161"/>
      <c r="E1138" s="212"/>
      <c r="F1138" s="488" t="s">
        <v>37</v>
      </c>
      <c r="G1138" s="201">
        <f>SUBTOTAL(9,G1128:G1137)</f>
        <v>0</v>
      </c>
    </row>
    <row r="1139" spans="1:7" ht="20.100000000000001" customHeight="1" thickBot="1">
      <c r="A1139" s="189"/>
      <c r="B1139" s="190"/>
      <c r="C1139" s="245"/>
      <c r="D1139" s="191"/>
      <c r="E1139" s="213"/>
      <c r="F1139" s="192"/>
      <c r="G1139" s="193"/>
    </row>
    <row r="1140" spans="1:7" ht="20.100000000000001" customHeight="1" thickBot="1">
      <c r="A1140" s="194">
        <f>B1088</f>
        <v>19</v>
      </c>
      <c r="B1140" s="195" t="str">
        <f>C1088</f>
        <v>Jaharro y enlucido interior a la cal</v>
      </c>
      <c r="C1140" s="246"/>
      <c r="D1140" s="196" t="s">
        <v>38</v>
      </c>
      <c r="E1140" s="214"/>
      <c r="F1140" s="197" t="s">
        <v>39</v>
      </c>
      <c r="G1140" s="202">
        <f>SUBTOTAL(9,G1092:G1139)</f>
        <v>0</v>
      </c>
    </row>
    <row r="1141" spans="1:7" ht="20.100000000000001" customHeight="1" thickTop="1" thickBot="1">
      <c r="C1141" s="247"/>
      <c r="D1141" s="198"/>
      <c r="E1141" s="215"/>
      <c r="G1141" s="200"/>
    </row>
    <row r="1142" spans="1:7" ht="20.100000000000001" customHeight="1" thickTop="1">
      <c r="A1142" s="145" t="s">
        <v>41</v>
      </c>
      <c r="B1142" s="146"/>
      <c r="C1142" s="248"/>
      <c r="D1142" s="146"/>
      <c r="E1142" s="216"/>
      <c r="F1142" s="148"/>
      <c r="G1142" s="149"/>
    </row>
    <row r="1143" spans="1:7" ht="20.100000000000001" customHeight="1">
      <c r="A1143" s="150" t="s">
        <v>728</v>
      </c>
      <c r="B1143" s="144" t="str">
        <f>Comitente</f>
        <v>INSTITUTO PROVINCIAL DE LA VIVIENDA</v>
      </c>
      <c r="C1143" s="249"/>
      <c r="D1143" s="152"/>
      <c r="E1143" s="217"/>
      <c r="F1143" s="154"/>
      <c r="G1143" s="155"/>
    </row>
    <row r="1144" spans="1:7" ht="20.100000000000001" customHeight="1">
      <c r="A1144" s="150" t="s">
        <v>729</v>
      </c>
      <c r="B1144" s="144">
        <f>Contratista</f>
        <v>0</v>
      </c>
      <c r="C1144" s="250"/>
      <c r="D1144" s="156"/>
      <c r="E1144" s="217"/>
      <c r="F1144" s="157"/>
      <c r="G1144" s="158"/>
    </row>
    <row r="1145" spans="1:7" ht="20.100000000000001" customHeight="1">
      <c r="A1145" s="150" t="s">
        <v>28</v>
      </c>
      <c r="B1145" s="144" t="str">
        <f>Obra</f>
        <v>BARRIO NUESTRA SEÑORA DEL ROSARIO - 22 VIVIENDAS</v>
      </c>
      <c r="C1145" s="250"/>
      <c r="D1145" s="156"/>
      <c r="E1145" s="217"/>
      <c r="F1145" s="157" t="s">
        <v>42</v>
      </c>
      <c r="G1145" s="542">
        <f>+$G$4</f>
        <v>0</v>
      </c>
    </row>
    <row r="1146" spans="1:7" ht="20.100000000000001" customHeight="1">
      <c r="A1146" s="159" t="s">
        <v>727</v>
      </c>
      <c r="B1146" s="144" t="str">
        <f>Ubicación</f>
        <v>9 DE JULIO</v>
      </c>
      <c r="C1146" s="251"/>
      <c r="D1146" s="161"/>
      <c r="E1146" s="212"/>
      <c r="F1146" s="163"/>
      <c r="G1146" s="164"/>
    </row>
    <row r="1147" spans="1:7" ht="20.100000000000001" customHeight="1">
      <c r="A1147" s="159" t="s">
        <v>43</v>
      </c>
      <c r="B1147" s="165" t="s">
        <v>1159</v>
      </c>
      <c r="C1147" s="243" t="s">
        <v>1182</v>
      </c>
      <c r="D1147" s="167"/>
      <c r="E1147" s="218"/>
      <c r="F1147" s="163"/>
      <c r="G1147" s="164"/>
    </row>
    <row r="1148" spans="1:7" ht="20.100000000000001" customHeight="1">
      <c r="A1148" s="159" t="s">
        <v>29</v>
      </c>
      <c r="B1148" s="169">
        <v>20</v>
      </c>
      <c r="C1148" s="166" t="str">
        <f>+VLOOKUP(B1148,'P1'!$B$13:$E$92,2,FALSE)</f>
        <v>Salpicado Plástico Incluido Jaharro</v>
      </c>
      <c r="D1148" s="161"/>
      <c r="E1148" s="212"/>
      <c r="F1148" s="157" t="s">
        <v>30</v>
      </c>
      <c r="G1148" s="161" t="str">
        <f>+VLOOKUP(B1148,'P1'!$B$13:$E$92,3,FALSE)</f>
        <v>m2</v>
      </c>
    </row>
    <row r="1149" spans="1:7" ht="20.100000000000001" customHeight="1">
      <c r="A1149" s="203" t="s">
        <v>590</v>
      </c>
      <c r="B1149" s="204"/>
      <c r="C1149" s="604" t="s">
        <v>0</v>
      </c>
      <c r="D1149" s="606" t="s">
        <v>31</v>
      </c>
      <c r="E1149" s="600" t="s">
        <v>32</v>
      </c>
      <c r="F1149" s="608" t="s">
        <v>33</v>
      </c>
      <c r="G1149" s="610" t="s">
        <v>34</v>
      </c>
    </row>
    <row r="1150" spans="1:7" s="110" customFormat="1" ht="20.100000000000001" customHeight="1">
      <c r="A1150" s="172" t="s">
        <v>591</v>
      </c>
      <c r="B1150" s="173" t="s">
        <v>592</v>
      </c>
      <c r="C1150" s="605"/>
      <c r="D1150" s="607"/>
      <c r="E1150" s="601"/>
      <c r="F1150" s="609"/>
      <c r="G1150" s="611"/>
    </row>
    <row r="1151" spans="1:7" ht="20.100000000000001" customHeight="1">
      <c r="A1151" s="174"/>
      <c r="B1151" s="175"/>
      <c r="C1151" s="252" t="s">
        <v>730</v>
      </c>
      <c r="D1151" s="177"/>
      <c r="E1151" s="219"/>
      <c r="F1151" s="179"/>
      <c r="G1151" s="180"/>
    </row>
    <row r="1152" spans="1:7" ht="20.100000000000001" customHeight="1">
      <c r="A1152" s="116" t="str">
        <f t="shared" ref="A1152:A1156" si="597">IFERROR(VLOOKUP(C1152,Tabla_Compatibilidad,4,FALSE),"")</f>
        <v/>
      </c>
      <c r="B1152" s="181">
        <f t="shared" ref="B1152:B1156" si="598">IF(A1152=0,0,VLOOKUP(A1152,Tabla_Indices,5,FALSE))</f>
        <v>0</v>
      </c>
      <c r="C1152" s="228"/>
      <c r="D1152" s="79" t="str">
        <f t="shared" ref="D1152:D1156" si="599">IFERROR(VLOOKUP(C1152,Tabla_Compatibilidad,2,FALSE),"")</f>
        <v/>
      </c>
      <c r="E1152" s="221"/>
      <c r="F1152" s="118">
        <f t="shared" ref="F1152:F1156" si="600">IFERROR(VLOOKUP(C1152,Tabla_Compatibilidad,3,FALSE),0)</f>
        <v>0</v>
      </c>
      <c r="G1152" s="118">
        <f t="shared" ref="G1152:G1156" si="601">ROUND(E1152*F1152,2)</f>
        <v>0</v>
      </c>
    </row>
    <row r="1153" spans="1:7" ht="20.100000000000001" customHeight="1">
      <c r="A1153" s="116" t="str">
        <f t="shared" si="597"/>
        <v/>
      </c>
      <c r="B1153" s="181">
        <f t="shared" si="598"/>
        <v>0</v>
      </c>
      <c r="C1153" s="228"/>
      <c r="D1153" s="79" t="str">
        <f t="shared" si="599"/>
        <v/>
      </c>
      <c r="E1153" s="221"/>
      <c r="F1153" s="118">
        <f t="shared" si="600"/>
        <v>0</v>
      </c>
      <c r="G1153" s="118">
        <f t="shared" si="601"/>
        <v>0</v>
      </c>
    </row>
    <row r="1154" spans="1:7" ht="20.100000000000001" customHeight="1">
      <c r="A1154" s="116" t="str">
        <f t="shared" si="597"/>
        <v/>
      </c>
      <c r="B1154" s="181">
        <f t="shared" si="598"/>
        <v>0</v>
      </c>
      <c r="C1154" s="228"/>
      <c r="D1154" s="79" t="str">
        <f t="shared" si="599"/>
        <v/>
      </c>
      <c r="E1154" s="221"/>
      <c r="F1154" s="118">
        <f t="shared" si="600"/>
        <v>0</v>
      </c>
      <c r="G1154" s="118">
        <f t="shared" si="601"/>
        <v>0</v>
      </c>
    </row>
    <row r="1155" spans="1:7" ht="20.100000000000001" customHeight="1">
      <c r="A1155" s="116" t="str">
        <f t="shared" si="597"/>
        <v/>
      </c>
      <c r="B1155" s="181">
        <f t="shared" si="598"/>
        <v>0</v>
      </c>
      <c r="C1155" s="228"/>
      <c r="D1155" s="79" t="str">
        <f t="shared" si="599"/>
        <v/>
      </c>
      <c r="E1155" s="221"/>
      <c r="F1155" s="118">
        <f t="shared" si="600"/>
        <v>0</v>
      </c>
      <c r="G1155" s="118">
        <f t="shared" si="601"/>
        <v>0</v>
      </c>
    </row>
    <row r="1156" spans="1:7" ht="20.100000000000001" customHeight="1">
      <c r="A1156" s="116" t="str">
        <f t="shared" si="597"/>
        <v/>
      </c>
      <c r="B1156" s="181">
        <f t="shared" si="598"/>
        <v>0</v>
      </c>
      <c r="C1156" s="228"/>
      <c r="D1156" s="79" t="str">
        <f t="shared" si="599"/>
        <v/>
      </c>
      <c r="E1156" s="221"/>
      <c r="F1156" s="118">
        <f t="shared" si="600"/>
        <v>0</v>
      </c>
      <c r="G1156" s="118">
        <f t="shared" si="601"/>
        <v>0</v>
      </c>
    </row>
    <row r="1157" spans="1:7" ht="20.100000000000001" customHeight="1">
      <c r="A1157" s="116" t="str">
        <f t="shared" ref="A1157:A1175" si="602">IFERROR(VLOOKUP(C1157,Tabla_Compatibilidad,4,FALSE),"")</f>
        <v/>
      </c>
      <c r="B1157" s="181">
        <f t="shared" ref="B1157:B1175" si="603">IF(A1157=0,0,VLOOKUP(A1157,Tabla_Indices,5,FALSE))</f>
        <v>0</v>
      </c>
      <c r="C1157" s="228"/>
      <c r="D1157" s="79" t="str">
        <f t="shared" ref="D1157:D1175" si="604">IFERROR(VLOOKUP(C1157,Tabla_Compatibilidad,2,FALSE),"")</f>
        <v/>
      </c>
      <c r="E1157" s="221"/>
      <c r="F1157" s="118">
        <f t="shared" ref="F1157:F1175" si="605">IFERROR(VLOOKUP(C1157,Tabla_Compatibilidad,3,FALSE),0)</f>
        <v>0</v>
      </c>
      <c r="G1157" s="118">
        <f t="shared" ref="G1157:G1175" si="606">ROUND(E1157*F1157,2)</f>
        <v>0</v>
      </c>
    </row>
    <row r="1158" spans="1:7" ht="20.100000000000001" customHeight="1">
      <c r="A1158" s="116" t="str">
        <f t="shared" si="602"/>
        <v/>
      </c>
      <c r="B1158" s="181">
        <f t="shared" si="603"/>
        <v>0</v>
      </c>
      <c r="C1158" s="228"/>
      <c r="D1158" s="79" t="str">
        <f t="shared" si="604"/>
        <v/>
      </c>
      <c r="E1158" s="221"/>
      <c r="F1158" s="118">
        <f t="shared" si="605"/>
        <v>0</v>
      </c>
      <c r="G1158" s="118">
        <f t="shared" si="606"/>
        <v>0</v>
      </c>
    </row>
    <row r="1159" spans="1:7" ht="20.100000000000001" customHeight="1">
      <c r="A1159" s="116" t="str">
        <f t="shared" si="602"/>
        <v/>
      </c>
      <c r="B1159" s="181">
        <f t="shared" si="603"/>
        <v>0</v>
      </c>
      <c r="C1159" s="228"/>
      <c r="D1159" s="79" t="str">
        <f t="shared" si="604"/>
        <v/>
      </c>
      <c r="E1159" s="221"/>
      <c r="F1159" s="118">
        <f t="shared" si="605"/>
        <v>0</v>
      </c>
      <c r="G1159" s="118">
        <f t="shared" si="606"/>
        <v>0</v>
      </c>
    </row>
    <row r="1160" spans="1:7" ht="20.100000000000001" customHeight="1">
      <c r="A1160" s="116" t="str">
        <f t="shared" si="602"/>
        <v/>
      </c>
      <c r="B1160" s="181">
        <f t="shared" si="603"/>
        <v>0</v>
      </c>
      <c r="C1160" s="228"/>
      <c r="D1160" s="79" t="str">
        <f t="shared" si="604"/>
        <v/>
      </c>
      <c r="E1160" s="221"/>
      <c r="F1160" s="118">
        <f t="shared" si="605"/>
        <v>0</v>
      </c>
      <c r="G1160" s="118">
        <f t="shared" si="606"/>
        <v>0</v>
      </c>
    </row>
    <row r="1161" spans="1:7" ht="20.100000000000001" customHeight="1">
      <c r="A1161" s="116" t="str">
        <f t="shared" si="602"/>
        <v/>
      </c>
      <c r="B1161" s="181">
        <f t="shared" si="603"/>
        <v>0</v>
      </c>
      <c r="C1161" s="228"/>
      <c r="D1161" s="79" t="str">
        <f t="shared" si="604"/>
        <v/>
      </c>
      <c r="E1161" s="221"/>
      <c r="F1161" s="118">
        <f t="shared" si="605"/>
        <v>0</v>
      </c>
      <c r="G1161" s="118">
        <f t="shared" si="606"/>
        <v>0</v>
      </c>
    </row>
    <row r="1162" spans="1:7" ht="20.100000000000001" customHeight="1">
      <c r="A1162" s="116" t="str">
        <f t="shared" si="602"/>
        <v/>
      </c>
      <c r="B1162" s="181">
        <f t="shared" si="603"/>
        <v>0</v>
      </c>
      <c r="C1162" s="228"/>
      <c r="D1162" s="79" t="str">
        <f t="shared" si="604"/>
        <v/>
      </c>
      <c r="E1162" s="221"/>
      <c r="F1162" s="118">
        <f t="shared" si="605"/>
        <v>0</v>
      </c>
      <c r="G1162" s="118">
        <f t="shared" si="606"/>
        <v>0</v>
      </c>
    </row>
    <row r="1163" spans="1:7" ht="20.100000000000001" customHeight="1">
      <c r="A1163" s="116" t="str">
        <f t="shared" si="602"/>
        <v/>
      </c>
      <c r="B1163" s="181">
        <f t="shared" si="603"/>
        <v>0</v>
      </c>
      <c r="C1163" s="228"/>
      <c r="D1163" s="79" t="str">
        <f t="shared" si="604"/>
        <v/>
      </c>
      <c r="E1163" s="221"/>
      <c r="F1163" s="118">
        <f t="shared" si="605"/>
        <v>0</v>
      </c>
      <c r="G1163" s="118">
        <f t="shared" si="606"/>
        <v>0</v>
      </c>
    </row>
    <row r="1164" spans="1:7" ht="20.100000000000001" customHeight="1">
      <c r="A1164" s="116" t="str">
        <f t="shared" si="602"/>
        <v/>
      </c>
      <c r="B1164" s="181">
        <f t="shared" si="603"/>
        <v>0</v>
      </c>
      <c r="C1164" s="228"/>
      <c r="D1164" s="79" t="str">
        <f t="shared" si="604"/>
        <v/>
      </c>
      <c r="E1164" s="221"/>
      <c r="F1164" s="118">
        <f t="shared" si="605"/>
        <v>0</v>
      </c>
      <c r="G1164" s="118">
        <f t="shared" si="606"/>
        <v>0</v>
      </c>
    </row>
    <row r="1165" spans="1:7" ht="20.100000000000001" customHeight="1">
      <c r="A1165" s="116" t="str">
        <f t="shared" si="602"/>
        <v/>
      </c>
      <c r="B1165" s="181">
        <f t="shared" si="603"/>
        <v>0</v>
      </c>
      <c r="C1165" s="228"/>
      <c r="D1165" s="79" t="str">
        <f t="shared" si="604"/>
        <v/>
      </c>
      <c r="E1165" s="221"/>
      <c r="F1165" s="118">
        <f t="shared" si="605"/>
        <v>0</v>
      </c>
      <c r="G1165" s="118">
        <f t="shared" si="606"/>
        <v>0</v>
      </c>
    </row>
    <row r="1166" spans="1:7" ht="20.100000000000001" customHeight="1">
      <c r="A1166" s="116" t="str">
        <f t="shared" si="602"/>
        <v/>
      </c>
      <c r="B1166" s="181">
        <f t="shared" si="603"/>
        <v>0</v>
      </c>
      <c r="C1166" s="227"/>
      <c r="D1166" s="79" t="str">
        <f t="shared" si="604"/>
        <v/>
      </c>
      <c r="E1166" s="220"/>
      <c r="F1166" s="118">
        <f t="shared" si="605"/>
        <v>0</v>
      </c>
      <c r="G1166" s="118">
        <f t="shared" si="606"/>
        <v>0</v>
      </c>
    </row>
    <row r="1167" spans="1:7" ht="20.100000000000001" customHeight="1">
      <c r="A1167" s="116" t="str">
        <f t="shared" si="602"/>
        <v/>
      </c>
      <c r="B1167" s="181">
        <f t="shared" si="603"/>
        <v>0</v>
      </c>
      <c r="C1167" s="228"/>
      <c r="D1167" s="79" t="str">
        <f t="shared" si="604"/>
        <v/>
      </c>
      <c r="E1167" s="221"/>
      <c r="F1167" s="118">
        <f t="shared" si="605"/>
        <v>0</v>
      </c>
      <c r="G1167" s="118">
        <f t="shared" si="606"/>
        <v>0</v>
      </c>
    </row>
    <row r="1168" spans="1:7" ht="20.100000000000001" customHeight="1">
      <c r="A1168" s="116" t="str">
        <f t="shared" si="602"/>
        <v/>
      </c>
      <c r="B1168" s="181">
        <f t="shared" si="603"/>
        <v>0</v>
      </c>
      <c r="C1168" s="228"/>
      <c r="D1168" s="79" t="str">
        <f t="shared" si="604"/>
        <v/>
      </c>
      <c r="E1168" s="221"/>
      <c r="F1168" s="118">
        <f t="shared" si="605"/>
        <v>0</v>
      </c>
      <c r="G1168" s="118">
        <f t="shared" si="606"/>
        <v>0</v>
      </c>
    </row>
    <row r="1169" spans="1:7" ht="20.100000000000001" customHeight="1">
      <c r="A1169" s="116" t="str">
        <f t="shared" si="602"/>
        <v/>
      </c>
      <c r="B1169" s="181">
        <f t="shared" si="603"/>
        <v>0</v>
      </c>
      <c r="C1169" s="228"/>
      <c r="D1169" s="79" t="str">
        <f t="shared" si="604"/>
        <v/>
      </c>
      <c r="E1169" s="221"/>
      <c r="F1169" s="118">
        <f t="shared" si="605"/>
        <v>0</v>
      </c>
      <c r="G1169" s="118">
        <f t="shared" si="606"/>
        <v>0</v>
      </c>
    </row>
    <row r="1170" spans="1:7" ht="20.100000000000001" customHeight="1">
      <c r="A1170" s="116" t="str">
        <f t="shared" si="602"/>
        <v/>
      </c>
      <c r="B1170" s="181">
        <f t="shared" si="603"/>
        <v>0</v>
      </c>
      <c r="C1170" s="228"/>
      <c r="D1170" s="79" t="str">
        <f t="shared" si="604"/>
        <v/>
      </c>
      <c r="E1170" s="221"/>
      <c r="F1170" s="118">
        <f t="shared" si="605"/>
        <v>0</v>
      </c>
      <c r="G1170" s="118">
        <f t="shared" si="606"/>
        <v>0</v>
      </c>
    </row>
    <row r="1171" spans="1:7" ht="20.100000000000001" customHeight="1">
      <c r="A1171" s="116" t="str">
        <f t="shared" si="602"/>
        <v/>
      </c>
      <c r="B1171" s="181">
        <f t="shared" si="603"/>
        <v>0</v>
      </c>
      <c r="C1171" s="228"/>
      <c r="D1171" s="79" t="str">
        <f t="shared" si="604"/>
        <v/>
      </c>
      <c r="E1171" s="221"/>
      <c r="F1171" s="118">
        <f t="shared" si="605"/>
        <v>0</v>
      </c>
      <c r="G1171" s="118">
        <f t="shared" si="606"/>
        <v>0</v>
      </c>
    </row>
    <row r="1172" spans="1:7" ht="20.100000000000001" customHeight="1">
      <c r="A1172" s="116" t="str">
        <f t="shared" si="602"/>
        <v/>
      </c>
      <c r="B1172" s="181">
        <f t="shared" si="603"/>
        <v>0</v>
      </c>
      <c r="C1172" s="228"/>
      <c r="D1172" s="79" t="str">
        <f t="shared" si="604"/>
        <v/>
      </c>
      <c r="E1172" s="221"/>
      <c r="F1172" s="118">
        <f t="shared" si="605"/>
        <v>0</v>
      </c>
      <c r="G1172" s="118">
        <f t="shared" si="606"/>
        <v>0</v>
      </c>
    </row>
    <row r="1173" spans="1:7" ht="20.100000000000001" customHeight="1">
      <c r="A1173" s="116" t="str">
        <f t="shared" si="602"/>
        <v/>
      </c>
      <c r="B1173" s="181">
        <f t="shared" si="603"/>
        <v>0</v>
      </c>
      <c r="C1173" s="228"/>
      <c r="D1173" s="79" t="str">
        <f t="shared" si="604"/>
        <v/>
      </c>
      <c r="E1173" s="221"/>
      <c r="F1173" s="118">
        <f t="shared" si="605"/>
        <v>0</v>
      </c>
      <c r="G1173" s="118">
        <f t="shared" si="606"/>
        <v>0</v>
      </c>
    </row>
    <row r="1174" spans="1:7" ht="20.100000000000001" customHeight="1">
      <c r="A1174" s="116" t="str">
        <f t="shared" si="602"/>
        <v/>
      </c>
      <c r="B1174" s="181">
        <f t="shared" si="603"/>
        <v>0</v>
      </c>
      <c r="C1174" s="228"/>
      <c r="D1174" s="79" t="str">
        <f t="shared" si="604"/>
        <v/>
      </c>
      <c r="E1174" s="221"/>
      <c r="F1174" s="118">
        <f t="shared" si="605"/>
        <v>0</v>
      </c>
      <c r="G1174" s="118">
        <f t="shared" si="606"/>
        <v>0</v>
      </c>
    </row>
    <row r="1175" spans="1:7" ht="20.100000000000001" customHeight="1">
      <c r="A1175" s="116" t="str">
        <f t="shared" si="602"/>
        <v/>
      </c>
      <c r="B1175" s="181">
        <f t="shared" si="603"/>
        <v>0</v>
      </c>
      <c r="C1175" s="228"/>
      <c r="D1175" s="79" t="str">
        <f t="shared" si="604"/>
        <v/>
      </c>
      <c r="E1175" s="221"/>
      <c r="F1175" s="118">
        <f t="shared" si="605"/>
        <v>0</v>
      </c>
      <c r="G1175" s="118">
        <f t="shared" si="606"/>
        <v>0</v>
      </c>
    </row>
    <row r="1176" spans="1:7" ht="20.100000000000001" customHeight="1">
      <c r="A1176" s="184"/>
      <c r="B1176" s="185"/>
      <c r="C1176" s="243"/>
      <c r="D1176" s="161"/>
      <c r="E1176" s="212"/>
      <c r="F1176" s="488" t="s">
        <v>35</v>
      </c>
      <c r="G1176" s="201">
        <f>SUBTOTAL(9,G1152:G1175)</f>
        <v>0</v>
      </c>
    </row>
    <row r="1177" spans="1:7" ht="20.100000000000001" customHeight="1">
      <c r="A1177" s="184"/>
      <c r="B1177" s="185"/>
      <c r="C1177" s="244" t="s">
        <v>731</v>
      </c>
      <c r="D1177" s="161"/>
      <c r="E1177" s="212"/>
      <c r="F1177" s="163"/>
      <c r="G1177" s="186"/>
    </row>
    <row r="1178" spans="1:7" ht="20.100000000000001" customHeight="1">
      <c r="A1178" s="116" t="str">
        <f t="shared" ref="A1178:A1179" si="607">IFERROR(VLOOKUP(C1178,Tabla_Compatibilidad,4,FALSE),"")</f>
        <v/>
      </c>
      <c r="B1178" s="181">
        <f t="shared" ref="B1178:B1179" si="608">IF(A1178=0,0,VLOOKUP(A1178,Tabla_Indices,5,FALSE))</f>
        <v>0</v>
      </c>
      <c r="C1178" s="227"/>
      <c r="D1178" s="79" t="str">
        <f t="shared" ref="D1178:D1179" si="609">IFERROR(VLOOKUP(C1178,Tabla_Compatibilidad,2,FALSE),"")</f>
        <v/>
      </c>
      <c r="E1178" s="221"/>
      <c r="F1178" s="118">
        <f t="shared" ref="F1178:F1179" si="610">IFERROR(VLOOKUP(C1178,Tabla_Compatibilidad,3,FALSE),0)</f>
        <v>0</v>
      </c>
      <c r="G1178" s="118">
        <f t="shared" ref="G1178:G1179" si="611">ROUND(E1178*F1178,2)</f>
        <v>0</v>
      </c>
    </row>
    <row r="1179" spans="1:7" ht="20.100000000000001" customHeight="1">
      <c r="A1179" s="116" t="str">
        <f t="shared" si="607"/>
        <v/>
      </c>
      <c r="B1179" s="181">
        <f t="shared" si="608"/>
        <v>0</v>
      </c>
      <c r="C1179" s="227"/>
      <c r="D1179" s="79" t="str">
        <f t="shared" si="609"/>
        <v/>
      </c>
      <c r="E1179" s="221"/>
      <c r="F1179" s="118">
        <f t="shared" si="610"/>
        <v>0</v>
      </c>
      <c r="G1179" s="118">
        <f t="shared" si="611"/>
        <v>0</v>
      </c>
    </row>
    <row r="1180" spans="1:7" ht="20.100000000000001" customHeight="1">
      <c r="A1180" s="116" t="str">
        <f t="shared" ref="A1180:A1185" si="612">IFERROR(VLOOKUP(C1180,Tabla_Compatibilidad,4,FALSE),"")</f>
        <v/>
      </c>
      <c r="B1180" s="181">
        <f t="shared" ref="B1180:B1185" si="613">IF(A1180=0,0,VLOOKUP(A1180,Tabla_Indices,5,FALSE))</f>
        <v>0</v>
      </c>
      <c r="C1180" s="227"/>
      <c r="D1180" s="79" t="str">
        <f t="shared" ref="D1180:D1185" si="614">IFERROR(VLOOKUP(C1180,Tabla_Compatibilidad,2,FALSE),"")</f>
        <v/>
      </c>
      <c r="E1180" s="221"/>
      <c r="F1180" s="118">
        <f t="shared" ref="F1180:F1185" si="615">IFERROR(VLOOKUP(C1180,Tabla_Compatibilidad,3,FALSE),0)</f>
        <v>0</v>
      </c>
      <c r="G1180" s="118">
        <f t="shared" ref="G1180:G1185" si="616">ROUND(E1180*F1180,2)</f>
        <v>0</v>
      </c>
    </row>
    <row r="1181" spans="1:7" ht="20.100000000000001" customHeight="1">
      <c r="A1181" s="116" t="str">
        <f t="shared" si="612"/>
        <v/>
      </c>
      <c r="B1181" s="181">
        <f t="shared" si="613"/>
        <v>0</v>
      </c>
      <c r="C1181" s="227"/>
      <c r="D1181" s="79" t="str">
        <f t="shared" si="614"/>
        <v/>
      </c>
      <c r="E1181" s="221"/>
      <c r="F1181" s="118">
        <f t="shared" si="615"/>
        <v>0</v>
      </c>
      <c r="G1181" s="118">
        <f t="shared" si="616"/>
        <v>0</v>
      </c>
    </row>
    <row r="1182" spans="1:7" ht="20.100000000000001" customHeight="1">
      <c r="A1182" s="116" t="str">
        <f t="shared" si="612"/>
        <v/>
      </c>
      <c r="B1182" s="181">
        <f t="shared" si="613"/>
        <v>0</v>
      </c>
      <c r="C1182" s="228"/>
      <c r="D1182" s="79" t="str">
        <f t="shared" si="614"/>
        <v/>
      </c>
      <c r="E1182" s="221"/>
      <c r="F1182" s="118">
        <f t="shared" si="615"/>
        <v>0</v>
      </c>
      <c r="G1182" s="118">
        <f t="shared" si="616"/>
        <v>0</v>
      </c>
    </row>
    <row r="1183" spans="1:7" ht="20.100000000000001" customHeight="1">
      <c r="A1183" s="116" t="str">
        <f t="shared" si="612"/>
        <v/>
      </c>
      <c r="B1183" s="181">
        <f t="shared" si="613"/>
        <v>0</v>
      </c>
      <c r="C1183" s="228"/>
      <c r="D1183" s="79" t="str">
        <f t="shared" si="614"/>
        <v/>
      </c>
      <c r="E1183" s="221"/>
      <c r="F1183" s="118">
        <f t="shared" si="615"/>
        <v>0</v>
      </c>
      <c r="G1183" s="118">
        <f t="shared" si="616"/>
        <v>0</v>
      </c>
    </row>
    <row r="1184" spans="1:7" ht="20.100000000000001" customHeight="1">
      <c r="A1184" s="116" t="str">
        <f t="shared" si="612"/>
        <v/>
      </c>
      <c r="B1184" s="181">
        <f t="shared" si="613"/>
        <v>0</v>
      </c>
      <c r="C1184" s="228"/>
      <c r="D1184" s="79" t="str">
        <f t="shared" si="614"/>
        <v/>
      </c>
      <c r="E1184" s="221"/>
      <c r="F1184" s="118">
        <f t="shared" si="615"/>
        <v>0</v>
      </c>
      <c r="G1184" s="118">
        <f t="shared" si="616"/>
        <v>0</v>
      </c>
    </row>
    <row r="1185" spans="1:7" ht="20.100000000000001" customHeight="1">
      <c r="A1185" s="116" t="str">
        <f t="shared" si="612"/>
        <v/>
      </c>
      <c r="B1185" s="181">
        <f t="shared" si="613"/>
        <v>0</v>
      </c>
      <c r="C1185" s="228"/>
      <c r="D1185" s="79" t="str">
        <f t="shared" si="614"/>
        <v/>
      </c>
      <c r="E1185" s="221"/>
      <c r="F1185" s="118">
        <f t="shared" si="615"/>
        <v>0</v>
      </c>
      <c r="G1185" s="118">
        <f t="shared" si="616"/>
        <v>0</v>
      </c>
    </row>
    <row r="1186" spans="1:7" ht="20.100000000000001" customHeight="1">
      <c r="A1186" s="184"/>
      <c r="B1186" s="185"/>
      <c r="C1186" s="243"/>
      <c r="D1186" s="161"/>
      <c r="E1186" s="212"/>
      <c r="F1186" s="488" t="s">
        <v>36</v>
      </c>
      <c r="G1186" s="201">
        <f>SUBTOTAL(9,G1178:G1185)</f>
        <v>0</v>
      </c>
    </row>
    <row r="1187" spans="1:7" ht="20.100000000000001" customHeight="1">
      <c r="A1187" s="184"/>
      <c r="B1187" s="185"/>
      <c r="C1187" s="244" t="s">
        <v>732</v>
      </c>
      <c r="D1187" s="161"/>
      <c r="E1187" s="212"/>
      <c r="F1187" s="163"/>
      <c r="G1187" s="186"/>
    </row>
    <row r="1188" spans="1:7" ht="20.100000000000001" customHeight="1">
      <c r="A1188" s="116" t="str">
        <f t="shared" ref="A1188:A1192" si="617">IFERROR(VLOOKUP(C1188,Tabla_Compatibilidad,4,FALSE),"")</f>
        <v/>
      </c>
      <c r="B1188" s="181">
        <f t="shared" ref="B1188:B1192" si="618">IF(A1188=0,0,VLOOKUP(A1188,Tabla_Indices,5,FALSE))</f>
        <v>0</v>
      </c>
      <c r="C1188" s="229"/>
      <c r="D1188" s="79" t="str">
        <f t="shared" ref="D1188:D1192" si="619">IFERROR(VLOOKUP(C1188,Tabla_Compatibilidad,2,FALSE),"")</f>
        <v/>
      </c>
      <c r="E1188" s="221"/>
      <c r="F1188" s="118">
        <f t="shared" ref="F1188:F1192" si="620">IFERROR(VLOOKUP(C1188,Tabla_Compatibilidad,3,FALSE),0)</f>
        <v>0</v>
      </c>
      <c r="G1188" s="118">
        <f t="shared" ref="G1188:G1192" si="621">ROUND(E1188*F1188,2)</f>
        <v>0</v>
      </c>
    </row>
    <row r="1189" spans="1:7" ht="20.100000000000001" customHeight="1">
      <c r="A1189" s="116" t="str">
        <f t="shared" si="617"/>
        <v/>
      </c>
      <c r="B1189" s="181">
        <f t="shared" si="618"/>
        <v>0</v>
      </c>
      <c r="C1189" s="229"/>
      <c r="D1189" s="79" t="str">
        <f t="shared" si="619"/>
        <v/>
      </c>
      <c r="E1189" s="221"/>
      <c r="F1189" s="118">
        <f t="shared" si="620"/>
        <v>0</v>
      </c>
      <c r="G1189" s="118">
        <f t="shared" si="621"/>
        <v>0</v>
      </c>
    </row>
    <row r="1190" spans="1:7" ht="20.100000000000001" customHeight="1">
      <c r="A1190" s="116" t="str">
        <f t="shared" si="617"/>
        <v/>
      </c>
      <c r="B1190" s="181">
        <f t="shared" si="618"/>
        <v>0</v>
      </c>
      <c r="C1190" s="229"/>
      <c r="D1190" s="79" t="str">
        <f t="shared" si="619"/>
        <v/>
      </c>
      <c r="E1190" s="221"/>
      <c r="F1190" s="118">
        <f t="shared" si="620"/>
        <v>0</v>
      </c>
      <c r="G1190" s="118">
        <f t="shared" si="621"/>
        <v>0</v>
      </c>
    </row>
    <row r="1191" spans="1:7" ht="20.100000000000001" customHeight="1">
      <c r="A1191" s="116" t="str">
        <f t="shared" si="617"/>
        <v/>
      </c>
      <c r="B1191" s="181">
        <f t="shared" si="618"/>
        <v>0</v>
      </c>
      <c r="C1191" s="229"/>
      <c r="D1191" s="79" t="str">
        <f t="shared" si="619"/>
        <v/>
      </c>
      <c r="E1191" s="221"/>
      <c r="F1191" s="118">
        <f t="shared" si="620"/>
        <v>0</v>
      </c>
      <c r="G1191" s="118">
        <f t="shared" si="621"/>
        <v>0</v>
      </c>
    </row>
    <row r="1192" spans="1:7" ht="20.100000000000001" customHeight="1">
      <c r="A1192" s="116" t="str">
        <f t="shared" si="617"/>
        <v/>
      </c>
      <c r="B1192" s="181">
        <f t="shared" si="618"/>
        <v>0</v>
      </c>
      <c r="C1192" s="229"/>
      <c r="D1192" s="79" t="str">
        <f t="shared" si="619"/>
        <v/>
      </c>
      <c r="E1192" s="221"/>
      <c r="F1192" s="118">
        <f t="shared" si="620"/>
        <v>0</v>
      </c>
      <c r="G1192" s="118">
        <f t="shared" si="621"/>
        <v>0</v>
      </c>
    </row>
    <row r="1193" spans="1:7" ht="20.100000000000001" customHeight="1">
      <c r="A1193" s="116" t="str">
        <f t="shared" ref="A1193:A1197" si="622">IFERROR(VLOOKUP(C1193,Tabla_Compatibilidad,4,FALSE),"")</f>
        <v/>
      </c>
      <c r="B1193" s="181">
        <f t="shared" ref="B1193:B1197" si="623">IF(A1193=0,0,VLOOKUP(A1193,Tabla_Indices,5,FALSE))</f>
        <v>0</v>
      </c>
      <c r="C1193" s="229"/>
      <c r="D1193" s="79" t="str">
        <f t="shared" ref="D1193:D1197" si="624">IFERROR(VLOOKUP(C1193,Tabla_Compatibilidad,2,FALSE),"")</f>
        <v/>
      </c>
      <c r="E1193" s="221"/>
      <c r="F1193" s="118">
        <f t="shared" ref="F1193:F1197" si="625">IFERROR(VLOOKUP(C1193,Tabla_Compatibilidad,3,FALSE),0)</f>
        <v>0</v>
      </c>
      <c r="G1193" s="118">
        <f t="shared" ref="G1193:G1197" si="626">ROUND(E1193*F1193,2)</f>
        <v>0</v>
      </c>
    </row>
    <row r="1194" spans="1:7" ht="20.100000000000001" customHeight="1">
      <c r="A1194" s="116" t="str">
        <f t="shared" si="622"/>
        <v/>
      </c>
      <c r="B1194" s="181">
        <f t="shared" si="623"/>
        <v>0</v>
      </c>
      <c r="C1194" s="229"/>
      <c r="D1194" s="79" t="str">
        <f t="shared" si="624"/>
        <v/>
      </c>
      <c r="E1194" s="221"/>
      <c r="F1194" s="118">
        <f t="shared" si="625"/>
        <v>0</v>
      </c>
      <c r="G1194" s="118">
        <f t="shared" si="626"/>
        <v>0</v>
      </c>
    </row>
    <row r="1195" spans="1:7" ht="20.100000000000001" customHeight="1">
      <c r="A1195" s="116" t="str">
        <f t="shared" si="622"/>
        <v/>
      </c>
      <c r="B1195" s="181">
        <f t="shared" si="623"/>
        <v>0</v>
      </c>
      <c r="C1195" s="228"/>
      <c r="D1195" s="79" t="str">
        <f t="shared" si="624"/>
        <v/>
      </c>
      <c r="E1195" s="221"/>
      <c r="F1195" s="118">
        <f t="shared" si="625"/>
        <v>0</v>
      </c>
      <c r="G1195" s="118">
        <f t="shared" si="626"/>
        <v>0</v>
      </c>
    </row>
    <row r="1196" spans="1:7" ht="20.100000000000001" customHeight="1">
      <c r="A1196" s="116" t="str">
        <f t="shared" si="622"/>
        <v/>
      </c>
      <c r="B1196" s="181">
        <f t="shared" si="623"/>
        <v>0</v>
      </c>
      <c r="C1196" s="228"/>
      <c r="D1196" s="79" t="str">
        <f t="shared" si="624"/>
        <v/>
      </c>
      <c r="E1196" s="221"/>
      <c r="F1196" s="118">
        <f t="shared" si="625"/>
        <v>0</v>
      </c>
      <c r="G1196" s="118">
        <f t="shared" si="626"/>
        <v>0</v>
      </c>
    </row>
    <row r="1197" spans="1:7" ht="20.100000000000001" customHeight="1">
      <c r="A1197" s="116" t="str">
        <f t="shared" si="622"/>
        <v/>
      </c>
      <c r="B1197" s="181">
        <f t="shared" si="623"/>
        <v>0</v>
      </c>
      <c r="C1197" s="228"/>
      <c r="D1197" s="79" t="str">
        <f t="shared" si="624"/>
        <v/>
      </c>
      <c r="E1197" s="221"/>
      <c r="F1197" s="118">
        <f t="shared" si="625"/>
        <v>0</v>
      </c>
      <c r="G1197" s="118">
        <f t="shared" si="626"/>
        <v>0</v>
      </c>
    </row>
    <row r="1198" spans="1:7" ht="20.100000000000001" customHeight="1">
      <c r="A1198" s="187"/>
      <c r="B1198" s="188"/>
      <c r="C1198" s="243"/>
      <c r="D1198" s="161"/>
      <c r="E1198" s="212"/>
      <c r="F1198" s="488" t="s">
        <v>37</v>
      </c>
      <c r="G1198" s="201">
        <f>SUBTOTAL(9,G1188:G1197)</f>
        <v>0</v>
      </c>
    </row>
    <row r="1199" spans="1:7" ht="20.100000000000001" customHeight="1" thickBot="1">
      <c r="A1199" s="189"/>
      <c r="B1199" s="190"/>
      <c r="C1199" s="245"/>
      <c r="D1199" s="191"/>
      <c r="E1199" s="213"/>
      <c r="F1199" s="192"/>
      <c r="G1199" s="193"/>
    </row>
    <row r="1200" spans="1:7" ht="20.100000000000001" customHeight="1" thickBot="1">
      <c r="A1200" s="194">
        <f>B1148</f>
        <v>20</v>
      </c>
      <c r="B1200" s="195" t="str">
        <f>C1148</f>
        <v>Salpicado Plástico Incluido Jaharro</v>
      </c>
      <c r="C1200" s="246"/>
      <c r="D1200" s="196" t="s">
        <v>38</v>
      </c>
      <c r="E1200" s="214"/>
      <c r="F1200" s="197" t="s">
        <v>39</v>
      </c>
      <c r="G1200" s="202">
        <f>SUBTOTAL(9,G1152:G1199)</f>
        <v>0</v>
      </c>
    </row>
    <row r="1201" spans="1:7" ht="20.100000000000001" customHeight="1" thickTop="1" thickBot="1">
      <c r="C1201" s="247"/>
      <c r="D1201" s="198"/>
      <c r="E1201" s="215"/>
      <c r="G1201" s="200"/>
    </row>
    <row r="1202" spans="1:7" ht="20.100000000000001" customHeight="1" thickTop="1">
      <c r="A1202" s="145" t="s">
        <v>41</v>
      </c>
      <c r="B1202" s="146"/>
      <c r="C1202" s="248"/>
      <c r="D1202" s="146"/>
      <c r="E1202" s="216"/>
      <c r="F1202" s="148"/>
      <c r="G1202" s="149"/>
    </row>
    <row r="1203" spans="1:7" ht="20.100000000000001" customHeight="1">
      <c r="A1203" s="150" t="s">
        <v>728</v>
      </c>
      <c r="B1203" s="144" t="str">
        <f>Comitente</f>
        <v>INSTITUTO PROVINCIAL DE LA VIVIENDA</v>
      </c>
      <c r="C1203" s="249"/>
      <c r="D1203" s="152"/>
      <c r="E1203" s="217"/>
      <c r="F1203" s="154"/>
      <c r="G1203" s="155"/>
    </row>
    <row r="1204" spans="1:7" ht="20.100000000000001" customHeight="1">
      <c r="A1204" s="150" t="s">
        <v>729</v>
      </c>
      <c r="B1204" s="144">
        <f>Contratista</f>
        <v>0</v>
      </c>
      <c r="C1204" s="250"/>
      <c r="D1204" s="156"/>
      <c r="E1204" s="217"/>
      <c r="F1204" s="157"/>
      <c r="G1204" s="158"/>
    </row>
    <row r="1205" spans="1:7" ht="20.100000000000001" customHeight="1">
      <c r="A1205" s="150" t="s">
        <v>28</v>
      </c>
      <c r="B1205" s="144" t="str">
        <f>Obra</f>
        <v>BARRIO NUESTRA SEÑORA DEL ROSARIO - 22 VIVIENDAS</v>
      </c>
      <c r="C1205" s="250"/>
      <c r="D1205" s="156"/>
      <c r="E1205" s="217"/>
      <c r="F1205" s="157" t="s">
        <v>42</v>
      </c>
      <c r="G1205" s="542">
        <f>+$G$4</f>
        <v>0</v>
      </c>
    </row>
    <row r="1206" spans="1:7" ht="20.100000000000001" customHeight="1">
      <c r="A1206" s="159" t="s">
        <v>727</v>
      </c>
      <c r="B1206" s="144" t="str">
        <f>Ubicación</f>
        <v>9 DE JULIO</v>
      </c>
      <c r="C1206" s="251"/>
      <c r="D1206" s="161"/>
      <c r="E1206" s="212"/>
      <c r="F1206" s="163"/>
      <c r="G1206" s="164"/>
    </row>
    <row r="1207" spans="1:7" ht="20.100000000000001" customHeight="1">
      <c r="A1207" s="159" t="s">
        <v>43</v>
      </c>
      <c r="B1207" s="165" t="s">
        <v>1159</v>
      </c>
      <c r="C1207" s="243" t="s">
        <v>1182</v>
      </c>
      <c r="D1207" s="167"/>
      <c r="E1207" s="218"/>
      <c r="F1207" s="163"/>
      <c r="G1207" s="164"/>
    </row>
    <row r="1208" spans="1:7" ht="20.100000000000001" customHeight="1">
      <c r="A1208" s="159" t="s">
        <v>29</v>
      </c>
      <c r="B1208" s="169">
        <v>21</v>
      </c>
      <c r="C1208" s="166" t="str">
        <f>+VLOOKUP(B1208,'P1'!$B$13:$E$92,2,FALSE)</f>
        <v>Cielorraso aplicado a la cal</v>
      </c>
      <c r="D1208" s="161"/>
      <c r="E1208" s="212"/>
      <c r="F1208" s="157" t="s">
        <v>30</v>
      </c>
      <c r="G1208" s="161" t="str">
        <f>+VLOOKUP(B1208,'P1'!$B$13:$E$92,3,FALSE)</f>
        <v>m2</v>
      </c>
    </row>
    <row r="1209" spans="1:7" ht="20.100000000000001" customHeight="1">
      <c r="A1209" s="203" t="s">
        <v>590</v>
      </c>
      <c r="B1209" s="204"/>
      <c r="C1209" s="604" t="s">
        <v>0</v>
      </c>
      <c r="D1209" s="606" t="s">
        <v>31</v>
      </c>
      <c r="E1209" s="600" t="s">
        <v>32</v>
      </c>
      <c r="F1209" s="608" t="s">
        <v>33</v>
      </c>
      <c r="G1209" s="610" t="s">
        <v>34</v>
      </c>
    </row>
    <row r="1210" spans="1:7" s="110" customFormat="1" ht="20.100000000000001" customHeight="1">
      <c r="A1210" s="172" t="s">
        <v>591</v>
      </c>
      <c r="B1210" s="173" t="s">
        <v>592</v>
      </c>
      <c r="C1210" s="605"/>
      <c r="D1210" s="607"/>
      <c r="E1210" s="601"/>
      <c r="F1210" s="609"/>
      <c r="G1210" s="611"/>
    </row>
    <row r="1211" spans="1:7" ht="20.100000000000001" customHeight="1">
      <c r="A1211" s="174"/>
      <c r="B1211" s="175"/>
      <c r="C1211" s="252" t="s">
        <v>730</v>
      </c>
      <c r="D1211" s="177"/>
      <c r="E1211" s="219"/>
      <c r="F1211" s="179"/>
      <c r="G1211" s="180"/>
    </row>
    <row r="1212" spans="1:7" ht="20.100000000000001" customHeight="1">
      <c r="A1212" s="116" t="str">
        <f t="shared" ref="A1212:A1215" si="627">IFERROR(VLOOKUP(C1212,Tabla_Compatibilidad,4,FALSE),"")</f>
        <v/>
      </c>
      <c r="B1212" s="181">
        <f t="shared" ref="B1212:B1215" si="628">IF(A1212=0,0,VLOOKUP(A1212,Tabla_Indices,5,FALSE))</f>
        <v>0</v>
      </c>
      <c r="C1212" s="228"/>
      <c r="D1212" s="79" t="str">
        <f t="shared" ref="D1212:D1215" si="629">IFERROR(VLOOKUP(C1212,Tabla_Compatibilidad,2,FALSE),"")</f>
        <v/>
      </c>
      <c r="E1212" s="221"/>
      <c r="F1212" s="118">
        <f t="shared" ref="F1212:F1215" si="630">IFERROR(VLOOKUP(C1212,Tabla_Compatibilidad,3,FALSE),0)</f>
        <v>0</v>
      </c>
      <c r="G1212" s="118">
        <f t="shared" ref="G1212:G1215" si="631">ROUND(E1212*F1212,2)</f>
        <v>0</v>
      </c>
    </row>
    <row r="1213" spans="1:7" ht="20.100000000000001" customHeight="1">
      <c r="A1213" s="116" t="str">
        <f t="shared" si="627"/>
        <v/>
      </c>
      <c r="B1213" s="181">
        <f t="shared" si="628"/>
        <v>0</v>
      </c>
      <c r="C1213" s="228"/>
      <c r="D1213" s="79" t="str">
        <f t="shared" si="629"/>
        <v/>
      </c>
      <c r="E1213" s="221"/>
      <c r="F1213" s="118">
        <f t="shared" si="630"/>
        <v>0</v>
      </c>
      <c r="G1213" s="118">
        <f t="shared" si="631"/>
        <v>0</v>
      </c>
    </row>
    <row r="1214" spans="1:7" ht="20.100000000000001" customHeight="1">
      <c r="A1214" s="116" t="str">
        <f t="shared" si="627"/>
        <v/>
      </c>
      <c r="B1214" s="181">
        <f t="shared" si="628"/>
        <v>0</v>
      </c>
      <c r="C1214" s="228"/>
      <c r="D1214" s="79" t="str">
        <f t="shared" si="629"/>
        <v/>
      </c>
      <c r="E1214" s="221"/>
      <c r="F1214" s="118">
        <f t="shared" si="630"/>
        <v>0</v>
      </c>
      <c r="G1214" s="118">
        <f t="shared" si="631"/>
        <v>0</v>
      </c>
    </row>
    <row r="1215" spans="1:7" ht="20.100000000000001" customHeight="1">
      <c r="A1215" s="116" t="str">
        <f t="shared" si="627"/>
        <v/>
      </c>
      <c r="B1215" s="181">
        <f t="shared" si="628"/>
        <v>0</v>
      </c>
      <c r="C1215" s="228"/>
      <c r="D1215" s="79" t="str">
        <f t="shared" si="629"/>
        <v/>
      </c>
      <c r="E1215" s="221"/>
      <c r="F1215" s="118">
        <f t="shared" si="630"/>
        <v>0</v>
      </c>
      <c r="G1215" s="118">
        <f t="shared" si="631"/>
        <v>0</v>
      </c>
    </row>
    <row r="1216" spans="1:7" ht="20.100000000000001" customHeight="1">
      <c r="A1216" s="116" t="str">
        <f t="shared" ref="A1216:A1235" si="632">IFERROR(VLOOKUP(C1216,Tabla_Compatibilidad,4,FALSE),"")</f>
        <v/>
      </c>
      <c r="B1216" s="181">
        <f t="shared" ref="B1216:B1235" si="633">IF(A1216=0,0,VLOOKUP(A1216,Tabla_Indices,5,FALSE))</f>
        <v>0</v>
      </c>
      <c r="C1216" s="228"/>
      <c r="D1216" s="79" t="str">
        <f t="shared" ref="D1216:D1235" si="634">IFERROR(VLOOKUP(C1216,Tabla_Compatibilidad,2,FALSE),"")</f>
        <v/>
      </c>
      <c r="E1216" s="221"/>
      <c r="F1216" s="118">
        <f t="shared" ref="F1216:F1235" si="635">IFERROR(VLOOKUP(C1216,Tabla_Compatibilidad,3,FALSE),0)</f>
        <v>0</v>
      </c>
      <c r="G1216" s="118">
        <f t="shared" ref="G1216:G1235" si="636">ROUND(E1216*F1216,2)</f>
        <v>0</v>
      </c>
    </row>
    <row r="1217" spans="1:7" ht="20.100000000000001" customHeight="1">
      <c r="A1217" s="116" t="str">
        <f t="shared" si="632"/>
        <v/>
      </c>
      <c r="B1217" s="181">
        <f t="shared" si="633"/>
        <v>0</v>
      </c>
      <c r="C1217" s="228"/>
      <c r="D1217" s="79" t="str">
        <f t="shared" si="634"/>
        <v/>
      </c>
      <c r="E1217" s="221"/>
      <c r="F1217" s="118">
        <f t="shared" si="635"/>
        <v>0</v>
      </c>
      <c r="G1217" s="118">
        <f t="shared" si="636"/>
        <v>0</v>
      </c>
    </row>
    <row r="1218" spans="1:7" ht="20.100000000000001" customHeight="1">
      <c r="A1218" s="116" t="str">
        <f t="shared" si="632"/>
        <v/>
      </c>
      <c r="B1218" s="181">
        <f t="shared" si="633"/>
        <v>0</v>
      </c>
      <c r="C1218" s="228"/>
      <c r="D1218" s="79" t="str">
        <f t="shared" si="634"/>
        <v/>
      </c>
      <c r="E1218" s="221"/>
      <c r="F1218" s="118">
        <f t="shared" si="635"/>
        <v>0</v>
      </c>
      <c r="G1218" s="118">
        <f t="shared" si="636"/>
        <v>0</v>
      </c>
    </row>
    <row r="1219" spans="1:7" ht="20.100000000000001" customHeight="1">
      <c r="A1219" s="116" t="str">
        <f t="shared" si="632"/>
        <v/>
      </c>
      <c r="B1219" s="181">
        <f t="shared" si="633"/>
        <v>0</v>
      </c>
      <c r="C1219" s="228"/>
      <c r="D1219" s="79" t="str">
        <f t="shared" si="634"/>
        <v/>
      </c>
      <c r="E1219" s="221"/>
      <c r="F1219" s="118">
        <f t="shared" si="635"/>
        <v>0</v>
      </c>
      <c r="G1219" s="118">
        <f t="shared" si="636"/>
        <v>0</v>
      </c>
    </row>
    <row r="1220" spans="1:7" ht="20.100000000000001" customHeight="1">
      <c r="A1220" s="116" t="str">
        <f t="shared" si="632"/>
        <v/>
      </c>
      <c r="B1220" s="181">
        <f t="shared" si="633"/>
        <v>0</v>
      </c>
      <c r="C1220" s="228"/>
      <c r="D1220" s="79" t="str">
        <f t="shared" si="634"/>
        <v/>
      </c>
      <c r="E1220" s="221"/>
      <c r="F1220" s="118">
        <f t="shared" si="635"/>
        <v>0</v>
      </c>
      <c r="G1220" s="118">
        <f t="shared" si="636"/>
        <v>0</v>
      </c>
    </row>
    <row r="1221" spans="1:7" ht="20.100000000000001" customHeight="1">
      <c r="A1221" s="116" t="str">
        <f t="shared" si="632"/>
        <v/>
      </c>
      <c r="B1221" s="181">
        <f t="shared" si="633"/>
        <v>0</v>
      </c>
      <c r="C1221" s="228"/>
      <c r="D1221" s="79" t="str">
        <f t="shared" si="634"/>
        <v/>
      </c>
      <c r="E1221" s="221"/>
      <c r="F1221" s="118">
        <f t="shared" si="635"/>
        <v>0</v>
      </c>
      <c r="G1221" s="118">
        <f t="shared" si="636"/>
        <v>0</v>
      </c>
    </row>
    <row r="1222" spans="1:7" ht="20.100000000000001" customHeight="1">
      <c r="A1222" s="116" t="str">
        <f t="shared" si="632"/>
        <v/>
      </c>
      <c r="B1222" s="181">
        <f t="shared" si="633"/>
        <v>0</v>
      </c>
      <c r="C1222" s="228"/>
      <c r="D1222" s="79" t="str">
        <f t="shared" si="634"/>
        <v/>
      </c>
      <c r="E1222" s="221"/>
      <c r="F1222" s="118">
        <f t="shared" si="635"/>
        <v>0</v>
      </c>
      <c r="G1222" s="118">
        <f t="shared" si="636"/>
        <v>0</v>
      </c>
    </row>
    <row r="1223" spans="1:7" ht="20.100000000000001" customHeight="1">
      <c r="A1223" s="116" t="str">
        <f t="shared" si="632"/>
        <v/>
      </c>
      <c r="B1223" s="181">
        <f t="shared" si="633"/>
        <v>0</v>
      </c>
      <c r="C1223" s="228"/>
      <c r="D1223" s="79" t="str">
        <f t="shared" si="634"/>
        <v/>
      </c>
      <c r="E1223" s="221"/>
      <c r="F1223" s="118">
        <f t="shared" si="635"/>
        <v>0</v>
      </c>
      <c r="G1223" s="118">
        <f t="shared" si="636"/>
        <v>0</v>
      </c>
    </row>
    <row r="1224" spans="1:7" ht="20.100000000000001" customHeight="1">
      <c r="A1224" s="116" t="str">
        <f t="shared" si="632"/>
        <v/>
      </c>
      <c r="B1224" s="181">
        <f t="shared" si="633"/>
        <v>0</v>
      </c>
      <c r="C1224" s="228"/>
      <c r="D1224" s="79" t="str">
        <f t="shared" si="634"/>
        <v/>
      </c>
      <c r="E1224" s="221"/>
      <c r="F1224" s="118">
        <f t="shared" si="635"/>
        <v>0</v>
      </c>
      <c r="G1224" s="118">
        <f t="shared" si="636"/>
        <v>0</v>
      </c>
    </row>
    <row r="1225" spans="1:7" ht="20.100000000000001" customHeight="1">
      <c r="A1225" s="116" t="str">
        <f t="shared" si="632"/>
        <v/>
      </c>
      <c r="B1225" s="181">
        <f t="shared" si="633"/>
        <v>0</v>
      </c>
      <c r="C1225" s="228"/>
      <c r="D1225" s="79" t="str">
        <f t="shared" si="634"/>
        <v/>
      </c>
      <c r="E1225" s="221"/>
      <c r="F1225" s="118">
        <f t="shared" si="635"/>
        <v>0</v>
      </c>
      <c r="G1225" s="118">
        <f t="shared" si="636"/>
        <v>0</v>
      </c>
    </row>
    <row r="1226" spans="1:7" ht="20.100000000000001" customHeight="1">
      <c r="A1226" s="116" t="str">
        <f t="shared" si="632"/>
        <v/>
      </c>
      <c r="B1226" s="181">
        <f t="shared" si="633"/>
        <v>0</v>
      </c>
      <c r="C1226" s="227"/>
      <c r="D1226" s="79" t="str">
        <f t="shared" si="634"/>
        <v/>
      </c>
      <c r="E1226" s="220"/>
      <c r="F1226" s="118">
        <f t="shared" si="635"/>
        <v>0</v>
      </c>
      <c r="G1226" s="118">
        <f t="shared" si="636"/>
        <v>0</v>
      </c>
    </row>
    <row r="1227" spans="1:7" ht="20.100000000000001" customHeight="1">
      <c r="A1227" s="116" t="str">
        <f t="shared" si="632"/>
        <v/>
      </c>
      <c r="B1227" s="181">
        <f t="shared" si="633"/>
        <v>0</v>
      </c>
      <c r="C1227" s="228"/>
      <c r="D1227" s="79" t="str">
        <f t="shared" si="634"/>
        <v/>
      </c>
      <c r="E1227" s="221"/>
      <c r="F1227" s="118">
        <f t="shared" si="635"/>
        <v>0</v>
      </c>
      <c r="G1227" s="118">
        <f t="shared" si="636"/>
        <v>0</v>
      </c>
    </row>
    <row r="1228" spans="1:7" ht="20.100000000000001" customHeight="1">
      <c r="A1228" s="116" t="str">
        <f t="shared" si="632"/>
        <v/>
      </c>
      <c r="B1228" s="181">
        <f t="shared" si="633"/>
        <v>0</v>
      </c>
      <c r="C1228" s="228"/>
      <c r="D1228" s="79" t="str">
        <f t="shared" si="634"/>
        <v/>
      </c>
      <c r="E1228" s="221"/>
      <c r="F1228" s="118">
        <f t="shared" si="635"/>
        <v>0</v>
      </c>
      <c r="G1228" s="118">
        <f t="shared" si="636"/>
        <v>0</v>
      </c>
    </row>
    <row r="1229" spans="1:7" ht="20.100000000000001" customHeight="1">
      <c r="A1229" s="116" t="str">
        <f t="shared" si="632"/>
        <v/>
      </c>
      <c r="B1229" s="181">
        <f t="shared" si="633"/>
        <v>0</v>
      </c>
      <c r="C1229" s="228"/>
      <c r="D1229" s="79" t="str">
        <f t="shared" si="634"/>
        <v/>
      </c>
      <c r="E1229" s="221"/>
      <c r="F1229" s="118">
        <f t="shared" si="635"/>
        <v>0</v>
      </c>
      <c r="G1229" s="118">
        <f t="shared" si="636"/>
        <v>0</v>
      </c>
    </row>
    <row r="1230" spans="1:7" ht="20.100000000000001" customHeight="1">
      <c r="A1230" s="116" t="str">
        <f t="shared" si="632"/>
        <v/>
      </c>
      <c r="B1230" s="181">
        <f t="shared" si="633"/>
        <v>0</v>
      </c>
      <c r="C1230" s="228"/>
      <c r="D1230" s="79" t="str">
        <f t="shared" si="634"/>
        <v/>
      </c>
      <c r="E1230" s="221"/>
      <c r="F1230" s="118">
        <f t="shared" si="635"/>
        <v>0</v>
      </c>
      <c r="G1230" s="118">
        <f t="shared" si="636"/>
        <v>0</v>
      </c>
    </row>
    <row r="1231" spans="1:7" ht="20.100000000000001" customHeight="1">
      <c r="A1231" s="116" t="str">
        <f t="shared" si="632"/>
        <v/>
      </c>
      <c r="B1231" s="181">
        <f t="shared" si="633"/>
        <v>0</v>
      </c>
      <c r="C1231" s="228"/>
      <c r="D1231" s="79" t="str">
        <f t="shared" si="634"/>
        <v/>
      </c>
      <c r="E1231" s="221"/>
      <c r="F1231" s="118">
        <f t="shared" si="635"/>
        <v>0</v>
      </c>
      <c r="G1231" s="118">
        <f t="shared" si="636"/>
        <v>0</v>
      </c>
    </row>
    <row r="1232" spans="1:7" ht="20.100000000000001" customHeight="1">
      <c r="A1232" s="116" t="str">
        <f t="shared" si="632"/>
        <v/>
      </c>
      <c r="B1232" s="181">
        <f t="shared" si="633"/>
        <v>0</v>
      </c>
      <c r="C1232" s="228"/>
      <c r="D1232" s="79" t="str">
        <f t="shared" si="634"/>
        <v/>
      </c>
      <c r="E1232" s="221"/>
      <c r="F1232" s="118">
        <f t="shared" si="635"/>
        <v>0</v>
      </c>
      <c r="G1232" s="118">
        <f t="shared" si="636"/>
        <v>0</v>
      </c>
    </row>
    <row r="1233" spans="1:7" ht="20.100000000000001" customHeight="1">
      <c r="A1233" s="116" t="str">
        <f t="shared" si="632"/>
        <v/>
      </c>
      <c r="B1233" s="181">
        <f t="shared" si="633"/>
        <v>0</v>
      </c>
      <c r="C1233" s="228"/>
      <c r="D1233" s="79" t="str">
        <f t="shared" si="634"/>
        <v/>
      </c>
      <c r="E1233" s="221"/>
      <c r="F1233" s="118">
        <f t="shared" si="635"/>
        <v>0</v>
      </c>
      <c r="G1233" s="118">
        <f t="shared" si="636"/>
        <v>0</v>
      </c>
    </row>
    <row r="1234" spans="1:7" ht="20.100000000000001" customHeight="1">
      <c r="A1234" s="116" t="str">
        <f t="shared" si="632"/>
        <v/>
      </c>
      <c r="B1234" s="181">
        <f t="shared" si="633"/>
        <v>0</v>
      </c>
      <c r="C1234" s="228"/>
      <c r="D1234" s="79" t="str">
        <f t="shared" si="634"/>
        <v/>
      </c>
      <c r="E1234" s="221"/>
      <c r="F1234" s="118">
        <f t="shared" si="635"/>
        <v>0</v>
      </c>
      <c r="G1234" s="118">
        <f t="shared" si="636"/>
        <v>0</v>
      </c>
    </row>
    <row r="1235" spans="1:7" ht="20.100000000000001" customHeight="1">
      <c r="A1235" s="116" t="str">
        <f t="shared" si="632"/>
        <v/>
      </c>
      <c r="B1235" s="181">
        <f t="shared" si="633"/>
        <v>0</v>
      </c>
      <c r="C1235" s="228"/>
      <c r="D1235" s="79" t="str">
        <f t="shared" si="634"/>
        <v/>
      </c>
      <c r="E1235" s="221"/>
      <c r="F1235" s="118">
        <f t="shared" si="635"/>
        <v>0</v>
      </c>
      <c r="G1235" s="118">
        <f t="shared" si="636"/>
        <v>0</v>
      </c>
    </row>
    <row r="1236" spans="1:7" ht="20.100000000000001" customHeight="1">
      <c r="A1236" s="184"/>
      <c r="B1236" s="185"/>
      <c r="C1236" s="243"/>
      <c r="D1236" s="161"/>
      <c r="E1236" s="212"/>
      <c r="F1236" s="488" t="s">
        <v>35</v>
      </c>
      <c r="G1236" s="201">
        <f>SUBTOTAL(9,G1212:G1235)</f>
        <v>0</v>
      </c>
    </row>
    <row r="1237" spans="1:7" ht="20.100000000000001" customHeight="1">
      <c r="A1237" s="184"/>
      <c r="B1237" s="185"/>
      <c r="C1237" s="244" t="s">
        <v>731</v>
      </c>
      <c r="D1237" s="161"/>
      <c r="E1237" s="212"/>
      <c r="F1237" s="163"/>
      <c r="G1237" s="186"/>
    </row>
    <row r="1238" spans="1:7" ht="20.100000000000001" customHeight="1">
      <c r="A1238" s="116" t="str">
        <f t="shared" ref="A1238:A1241" si="637">IFERROR(VLOOKUP(C1238,Tabla_Compatibilidad,4,FALSE),"")</f>
        <v/>
      </c>
      <c r="B1238" s="181">
        <f t="shared" ref="B1238:B1241" si="638">IF(A1238=0,0,VLOOKUP(A1238,Tabla_Indices,5,FALSE))</f>
        <v>0</v>
      </c>
      <c r="C1238" s="228"/>
      <c r="D1238" s="79" t="str">
        <f t="shared" ref="D1238:D1241" si="639">IFERROR(VLOOKUP(C1238,Tabla_Compatibilidad,2,FALSE),"")</f>
        <v/>
      </c>
      <c r="E1238" s="221"/>
      <c r="F1238" s="118">
        <f t="shared" ref="F1238:F1241" si="640">IFERROR(VLOOKUP(C1238,Tabla_Compatibilidad,3,FALSE),0)</f>
        <v>0</v>
      </c>
      <c r="G1238" s="118">
        <f t="shared" ref="G1238:G1241" si="641">ROUND(E1238*F1238,2)</f>
        <v>0</v>
      </c>
    </row>
    <row r="1239" spans="1:7" ht="20.100000000000001" customHeight="1">
      <c r="A1239" s="116" t="str">
        <f t="shared" si="637"/>
        <v/>
      </c>
      <c r="B1239" s="181">
        <f t="shared" si="638"/>
        <v>0</v>
      </c>
      <c r="C1239" s="228"/>
      <c r="D1239" s="79" t="str">
        <f t="shared" si="639"/>
        <v/>
      </c>
      <c r="E1239" s="221"/>
      <c r="F1239" s="118">
        <f t="shared" si="640"/>
        <v>0</v>
      </c>
      <c r="G1239" s="118">
        <f t="shared" si="641"/>
        <v>0</v>
      </c>
    </row>
    <row r="1240" spans="1:7" ht="20.100000000000001" customHeight="1">
      <c r="A1240" s="116" t="str">
        <f t="shared" si="637"/>
        <v/>
      </c>
      <c r="B1240" s="181">
        <f t="shared" si="638"/>
        <v>0</v>
      </c>
      <c r="C1240" s="228"/>
      <c r="D1240" s="79" t="str">
        <f t="shared" si="639"/>
        <v/>
      </c>
      <c r="E1240" s="221"/>
      <c r="F1240" s="118">
        <f t="shared" si="640"/>
        <v>0</v>
      </c>
      <c r="G1240" s="118">
        <f t="shared" si="641"/>
        <v>0</v>
      </c>
    </row>
    <row r="1241" spans="1:7" ht="20.100000000000001" customHeight="1">
      <c r="A1241" s="116" t="str">
        <f t="shared" si="637"/>
        <v/>
      </c>
      <c r="B1241" s="181">
        <f t="shared" si="638"/>
        <v>0</v>
      </c>
      <c r="C1241" s="228"/>
      <c r="D1241" s="79" t="str">
        <f t="shared" si="639"/>
        <v/>
      </c>
      <c r="E1241" s="221"/>
      <c r="F1241" s="118">
        <f t="shared" si="640"/>
        <v>0</v>
      </c>
      <c r="G1241" s="118">
        <f t="shared" si="641"/>
        <v>0</v>
      </c>
    </row>
    <row r="1242" spans="1:7" ht="20.100000000000001" customHeight="1">
      <c r="A1242" s="116" t="str">
        <f t="shared" ref="A1242:A1245" si="642">IFERROR(VLOOKUP(C1242,Tabla_Compatibilidad,4,FALSE),"")</f>
        <v/>
      </c>
      <c r="B1242" s="181">
        <f t="shared" ref="B1242:B1245" si="643">IF(A1242=0,0,VLOOKUP(A1242,Tabla_Indices,5,FALSE))</f>
        <v>0</v>
      </c>
      <c r="C1242" s="228"/>
      <c r="D1242" s="79" t="str">
        <f t="shared" ref="D1242:D1245" si="644">IFERROR(VLOOKUP(C1242,Tabla_Compatibilidad,2,FALSE),"")</f>
        <v/>
      </c>
      <c r="E1242" s="221"/>
      <c r="F1242" s="118">
        <f t="shared" ref="F1242:F1245" si="645">IFERROR(VLOOKUP(C1242,Tabla_Compatibilidad,3,FALSE),0)</f>
        <v>0</v>
      </c>
      <c r="G1242" s="118">
        <f t="shared" ref="G1242:G1245" si="646">ROUND(E1242*F1242,2)</f>
        <v>0</v>
      </c>
    </row>
    <row r="1243" spans="1:7" ht="20.100000000000001" customHeight="1">
      <c r="A1243" s="116" t="str">
        <f t="shared" si="642"/>
        <v/>
      </c>
      <c r="B1243" s="181">
        <f t="shared" si="643"/>
        <v>0</v>
      </c>
      <c r="C1243" s="228"/>
      <c r="D1243" s="79" t="str">
        <f t="shared" si="644"/>
        <v/>
      </c>
      <c r="E1243" s="221"/>
      <c r="F1243" s="118">
        <f t="shared" si="645"/>
        <v>0</v>
      </c>
      <c r="G1243" s="118">
        <f t="shared" si="646"/>
        <v>0</v>
      </c>
    </row>
    <row r="1244" spans="1:7" ht="20.100000000000001" customHeight="1">
      <c r="A1244" s="116" t="str">
        <f t="shared" si="642"/>
        <v/>
      </c>
      <c r="B1244" s="181">
        <f t="shared" si="643"/>
        <v>0</v>
      </c>
      <c r="C1244" s="228"/>
      <c r="D1244" s="79" t="str">
        <f t="shared" si="644"/>
        <v/>
      </c>
      <c r="E1244" s="221"/>
      <c r="F1244" s="118">
        <f t="shared" si="645"/>
        <v>0</v>
      </c>
      <c r="G1244" s="118">
        <f t="shared" si="646"/>
        <v>0</v>
      </c>
    </row>
    <row r="1245" spans="1:7" ht="20.100000000000001" customHeight="1">
      <c r="A1245" s="116" t="str">
        <f t="shared" si="642"/>
        <v/>
      </c>
      <c r="B1245" s="181">
        <f t="shared" si="643"/>
        <v>0</v>
      </c>
      <c r="C1245" s="228"/>
      <c r="D1245" s="79" t="str">
        <f t="shared" si="644"/>
        <v/>
      </c>
      <c r="E1245" s="221"/>
      <c r="F1245" s="118">
        <f t="shared" si="645"/>
        <v>0</v>
      </c>
      <c r="G1245" s="118">
        <f t="shared" si="646"/>
        <v>0</v>
      </c>
    </row>
    <row r="1246" spans="1:7" ht="20.100000000000001" customHeight="1">
      <c r="A1246" s="184"/>
      <c r="B1246" s="185"/>
      <c r="C1246" s="243"/>
      <c r="D1246" s="161"/>
      <c r="E1246" s="212"/>
      <c r="F1246" s="488" t="s">
        <v>36</v>
      </c>
      <c r="G1246" s="201">
        <f>SUBTOTAL(9,G1238:G1245)</f>
        <v>0</v>
      </c>
    </row>
    <row r="1247" spans="1:7" ht="20.100000000000001" customHeight="1">
      <c r="A1247" s="184"/>
      <c r="B1247" s="185"/>
      <c r="C1247" s="244" t="s">
        <v>732</v>
      </c>
      <c r="D1247" s="161"/>
      <c r="E1247" s="212"/>
      <c r="F1247" s="163"/>
      <c r="G1247" s="186"/>
    </row>
    <row r="1248" spans="1:7" ht="20.100000000000001" customHeight="1">
      <c r="A1248" s="116"/>
      <c r="B1248" s="181">
        <f t="shared" ref="B1248:B1251" si="647">IF(A1248=0,0,VLOOKUP(A1248,Tabla_Indices,5,FALSE))</f>
        <v>0</v>
      </c>
      <c r="C1248" s="229"/>
      <c r="D1248" s="79"/>
      <c r="E1248" s="221"/>
      <c r="F1248" s="118">
        <f>IFERROR(VLOOKUP(C1247,Tabla_Compatibilidad,3,FALSE),0)</f>
        <v>0</v>
      </c>
      <c r="G1248" s="118">
        <f t="shared" ref="G1248:G1251" si="648">ROUND(E1248*F1248,2)</f>
        <v>0</v>
      </c>
    </row>
    <row r="1249" spans="1:7" ht="20.100000000000001" customHeight="1">
      <c r="A1249" s="116"/>
      <c r="B1249" s="181">
        <f t="shared" si="647"/>
        <v>0</v>
      </c>
      <c r="C1249" s="229"/>
      <c r="D1249" s="79"/>
      <c r="E1249" s="221"/>
      <c r="F1249" s="118">
        <f>IFERROR(VLOOKUP(C1248,Tabla_Compatibilidad,3,FALSE),0)</f>
        <v>0</v>
      </c>
      <c r="G1249" s="118">
        <f t="shared" si="648"/>
        <v>0</v>
      </c>
    </row>
    <row r="1250" spans="1:7" ht="20.100000000000001" customHeight="1">
      <c r="A1250" s="116"/>
      <c r="B1250" s="181">
        <f t="shared" si="647"/>
        <v>0</v>
      </c>
      <c r="C1250" s="229"/>
      <c r="D1250" s="79"/>
      <c r="E1250" s="221"/>
      <c r="F1250" s="118">
        <f>IFERROR(VLOOKUP(C1249,Tabla_Compatibilidad,3,FALSE),0)</f>
        <v>0</v>
      </c>
      <c r="G1250" s="118">
        <f t="shared" si="648"/>
        <v>0</v>
      </c>
    </row>
    <row r="1251" spans="1:7" ht="20.100000000000001" customHeight="1">
      <c r="A1251" s="116"/>
      <c r="B1251" s="181">
        <f t="shared" si="647"/>
        <v>0</v>
      </c>
      <c r="C1251" s="229"/>
      <c r="D1251" s="79"/>
      <c r="E1251" s="221"/>
      <c r="F1251" s="118">
        <f>IFERROR(VLOOKUP(C1250,Tabla_Compatibilidad,3,FALSE),0)</f>
        <v>0</v>
      </c>
      <c r="G1251" s="118">
        <f t="shared" si="648"/>
        <v>0</v>
      </c>
    </row>
    <row r="1252" spans="1:7" ht="20.100000000000001" customHeight="1">
      <c r="A1252" s="116"/>
      <c r="B1252" s="181">
        <f t="shared" ref="B1252:B1257" si="649">IF(A1252=0,0,VLOOKUP(A1252,Tabla_Indices,5,FALSE))</f>
        <v>0</v>
      </c>
      <c r="C1252" s="229"/>
      <c r="D1252" s="79"/>
      <c r="E1252" s="221"/>
      <c r="F1252" s="118">
        <f>IFERROR(VLOOKUP(C1251,Tabla_Compatibilidad,3,FALSE),0)</f>
        <v>0</v>
      </c>
      <c r="G1252" s="118">
        <f t="shared" ref="G1252:G1257" si="650">ROUND(E1252*F1252,2)</f>
        <v>0</v>
      </c>
    </row>
    <row r="1253" spans="1:7" ht="20.100000000000001" customHeight="1">
      <c r="A1253" s="116" t="str">
        <f t="shared" ref="A1253:A1257" si="651">IFERROR(VLOOKUP(C1253,Tabla_Compatibilidad,4,FALSE),"")</f>
        <v/>
      </c>
      <c r="B1253" s="181">
        <f t="shared" si="649"/>
        <v>0</v>
      </c>
      <c r="C1253" s="229"/>
      <c r="D1253" s="79" t="str">
        <f t="shared" ref="D1253:D1257" si="652">IFERROR(VLOOKUP(C1253,Tabla_Compatibilidad,2,FALSE),"")</f>
        <v/>
      </c>
      <c r="E1253" s="221"/>
      <c r="F1253" s="118">
        <f t="shared" ref="F1253:F1257" si="653">IFERROR(VLOOKUP(C1253,Tabla_Compatibilidad,3,FALSE),0)</f>
        <v>0</v>
      </c>
      <c r="G1253" s="118">
        <f t="shared" si="650"/>
        <v>0</v>
      </c>
    </row>
    <row r="1254" spans="1:7" ht="20.100000000000001" customHeight="1">
      <c r="A1254" s="116" t="str">
        <f t="shared" si="651"/>
        <v/>
      </c>
      <c r="B1254" s="181">
        <f t="shared" si="649"/>
        <v>0</v>
      </c>
      <c r="C1254" s="229"/>
      <c r="D1254" s="79" t="str">
        <f t="shared" si="652"/>
        <v/>
      </c>
      <c r="E1254" s="221"/>
      <c r="F1254" s="118">
        <f t="shared" si="653"/>
        <v>0</v>
      </c>
      <c r="G1254" s="118">
        <f t="shared" si="650"/>
        <v>0</v>
      </c>
    </row>
    <row r="1255" spans="1:7" ht="20.100000000000001" customHeight="1">
      <c r="A1255" s="116" t="str">
        <f t="shared" si="651"/>
        <v/>
      </c>
      <c r="B1255" s="181">
        <f t="shared" si="649"/>
        <v>0</v>
      </c>
      <c r="C1255" s="228"/>
      <c r="D1255" s="79" t="str">
        <f t="shared" si="652"/>
        <v/>
      </c>
      <c r="E1255" s="221"/>
      <c r="F1255" s="118">
        <f t="shared" si="653"/>
        <v>0</v>
      </c>
      <c r="G1255" s="118">
        <f t="shared" si="650"/>
        <v>0</v>
      </c>
    </row>
    <row r="1256" spans="1:7" ht="20.100000000000001" customHeight="1">
      <c r="A1256" s="116" t="str">
        <f t="shared" si="651"/>
        <v/>
      </c>
      <c r="B1256" s="181">
        <f t="shared" si="649"/>
        <v>0</v>
      </c>
      <c r="C1256" s="228"/>
      <c r="D1256" s="79" t="str">
        <f t="shared" si="652"/>
        <v/>
      </c>
      <c r="E1256" s="221"/>
      <c r="F1256" s="118">
        <f t="shared" si="653"/>
        <v>0</v>
      </c>
      <c r="G1256" s="118">
        <f t="shared" si="650"/>
        <v>0</v>
      </c>
    </row>
    <row r="1257" spans="1:7" ht="20.100000000000001" customHeight="1">
      <c r="A1257" s="116" t="str">
        <f t="shared" si="651"/>
        <v/>
      </c>
      <c r="B1257" s="181">
        <f t="shared" si="649"/>
        <v>0</v>
      </c>
      <c r="C1257" s="228"/>
      <c r="D1257" s="79" t="str">
        <f t="shared" si="652"/>
        <v/>
      </c>
      <c r="E1257" s="221"/>
      <c r="F1257" s="118">
        <f t="shared" si="653"/>
        <v>0</v>
      </c>
      <c r="G1257" s="118">
        <f t="shared" si="650"/>
        <v>0</v>
      </c>
    </row>
    <row r="1258" spans="1:7" ht="20.100000000000001" customHeight="1">
      <c r="A1258" s="187"/>
      <c r="B1258" s="188"/>
      <c r="C1258" s="243"/>
      <c r="D1258" s="161"/>
      <c r="E1258" s="212"/>
      <c r="F1258" s="488" t="s">
        <v>37</v>
      </c>
      <c r="G1258" s="201">
        <f>SUBTOTAL(9,G1248:G1257)</f>
        <v>0</v>
      </c>
    </row>
    <row r="1259" spans="1:7" ht="20.100000000000001" customHeight="1" thickBot="1">
      <c r="A1259" s="189"/>
      <c r="B1259" s="190"/>
      <c r="C1259" s="245"/>
      <c r="D1259" s="191"/>
      <c r="E1259" s="213"/>
      <c r="F1259" s="192"/>
      <c r="G1259" s="193"/>
    </row>
    <row r="1260" spans="1:7" ht="20.100000000000001" customHeight="1" thickBot="1">
      <c r="A1260" s="194">
        <f>B1208</f>
        <v>21</v>
      </c>
      <c r="B1260" s="195" t="str">
        <f>C1208</f>
        <v>Cielorraso aplicado a la cal</v>
      </c>
      <c r="C1260" s="246"/>
      <c r="D1260" s="196" t="s">
        <v>38</v>
      </c>
      <c r="E1260" s="214"/>
      <c r="F1260" s="197" t="s">
        <v>39</v>
      </c>
      <c r="G1260" s="202">
        <f>SUBTOTAL(9,G1212:G1259)</f>
        <v>0</v>
      </c>
    </row>
    <row r="1261" spans="1:7" ht="20.100000000000001" customHeight="1" thickTop="1" thickBot="1">
      <c r="C1261" s="247"/>
      <c r="D1261" s="198"/>
      <c r="E1261" s="215"/>
      <c r="G1261" s="200"/>
    </row>
    <row r="1262" spans="1:7" ht="20.100000000000001" customHeight="1" thickTop="1">
      <c r="A1262" s="145" t="s">
        <v>41</v>
      </c>
      <c r="B1262" s="146"/>
      <c r="C1262" s="248"/>
      <c r="D1262" s="146"/>
      <c r="E1262" s="216"/>
      <c r="F1262" s="148"/>
      <c r="G1262" s="149"/>
    </row>
    <row r="1263" spans="1:7" ht="20.100000000000001" customHeight="1">
      <c r="A1263" s="150" t="s">
        <v>728</v>
      </c>
      <c r="B1263" s="144" t="str">
        <f>Comitente</f>
        <v>INSTITUTO PROVINCIAL DE LA VIVIENDA</v>
      </c>
      <c r="C1263" s="249"/>
      <c r="D1263" s="152"/>
      <c r="E1263" s="217"/>
      <c r="F1263" s="154"/>
      <c r="G1263" s="155"/>
    </row>
    <row r="1264" spans="1:7" ht="20.100000000000001" customHeight="1">
      <c r="A1264" s="150" t="s">
        <v>729</v>
      </c>
      <c r="B1264" s="144">
        <f>Contratista</f>
        <v>0</v>
      </c>
      <c r="C1264" s="250"/>
      <c r="D1264" s="156"/>
      <c r="E1264" s="217"/>
      <c r="F1264" s="157"/>
      <c r="G1264" s="158"/>
    </row>
    <row r="1265" spans="1:7" ht="20.100000000000001" customHeight="1">
      <c r="A1265" s="150" t="s">
        <v>28</v>
      </c>
      <c r="B1265" s="144" t="str">
        <f>Obra</f>
        <v>BARRIO NUESTRA SEÑORA DEL ROSARIO - 22 VIVIENDAS</v>
      </c>
      <c r="C1265" s="250"/>
      <c r="D1265" s="156"/>
      <c r="E1265" s="217"/>
      <c r="F1265" s="157" t="s">
        <v>42</v>
      </c>
      <c r="G1265" s="542">
        <f>+$G$4</f>
        <v>0</v>
      </c>
    </row>
    <row r="1266" spans="1:7" ht="20.100000000000001" customHeight="1">
      <c r="A1266" s="159" t="s">
        <v>727</v>
      </c>
      <c r="B1266" s="144" t="str">
        <f>Ubicación</f>
        <v>9 DE JULIO</v>
      </c>
      <c r="C1266" s="251"/>
      <c r="D1266" s="161"/>
      <c r="E1266" s="212"/>
      <c r="F1266" s="163"/>
      <c r="G1266" s="164"/>
    </row>
    <row r="1267" spans="1:7" ht="20.100000000000001" customHeight="1">
      <c r="A1267" s="159" t="s">
        <v>43</v>
      </c>
      <c r="B1267" s="165" t="s">
        <v>1159</v>
      </c>
      <c r="C1267" s="243" t="s">
        <v>1182</v>
      </c>
      <c r="D1267" s="167"/>
      <c r="E1267" s="218"/>
      <c r="F1267" s="163"/>
      <c r="G1267" s="164"/>
    </row>
    <row r="1268" spans="1:7" ht="20.100000000000001" customHeight="1">
      <c r="A1268" s="159" t="s">
        <v>29</v>
      </c>
      <c r="B1268" s="169">
        <v>22</v>
      </c>
      <c r="C1268" s="166" t="str">
        <f>+VLOOKUP(B1268,'P1'!$B$13:$E$92,2,FALSE)</f>
        <v>Revestimiento cerámico</v>
      </c>
      <c r="D1268" s="161"/>
      <c r="E1268" s="212"/>
      <c r="F1268" s="157" t="s">
        <v>30</v>
      </c>
      <c r="G1268" s="161" t="str">
        <f>+VLOOKUP(B1268,'P1'!$B$13:$E$92,3,FALSE)</f>
        <v>m2</v>
      </c>
    </row>
    <row r="1269" spans="1:7" ht="20.100000000000001" customHeight="1">
      <c r="A1269" s="203" t="s">
        <v>590</v>
      </c>
      <c r="B1269" s="204"/>
      <c r="C1269" s="604" t="s">
        <v>0</v>
      </c>
      <c r="D1269" s="606" t="s">
        <v>31</v>
      </c>
      <c r="E1269" s="600" t="s">
        <v>32</v>
      </c>
      <c r="F1269" s="608" t="s">
        <v>33</v>
      </c>
      <c r="G1269" s="610" t="s">
        <v>34</v>
      </c>
    </row>
    <row r="1270" spans="1:7" s="110" customFormat="1" ht="20.100000000000001" customHeight="1">
      <c r="A1270" s="172" t="s">
        <v>591</v>
      </c>
      <c r="B1270" s="173" t="s">
        <v>592</v>
      </c>
      <c r="C1270" s="605"/>
      <c r="D1270" s="607"/>
      <c r="E1270" s="601"/>
      <c r="F1270" s="609"/>
      <c r="G1270" s="611"/>
    </row>
    <row r="1271" spans="1:7" ht="20.100000000000001" customHeight="1">
      <c r="A1271" s="174"/>
      <c r="B1271" s="175"/>
      <c r="C1271" s="252" t="s">
        <v>730</v>
      </c>
      <c r="D1271" s="177"/>
      <c r="E1271" s="219"/>
      <c r="F1271" s="179"/>
      <c r="G1271" s="180"/>
    </row>
    <row r="1272" spans="1:7" ht="20.100000000000001" customHeight="1">
      <c r="A1272" s="116" t="str">
        <f t="shared" ref="A1272:A1276" si="654">IFERROR(VLOOKUP(C1272,Tabla_Compatibilidad,4,FALSE),"")</f>
        <v/>
      </c>
      <c r="B1272" s="181">
        <f t="shared" ref="B1272:B1276" si="655">IF(A1272=0,0,VLOOKUP(A1272,Tabla_Indices,5,FALSE))</f>
        <v>0</v>
      </c>
      <c r="C1272" s="228"/>
      <c r="D1272" s="79" t="str">
        <f t="shared" ref="D1272:D1276" si="656">IFERROR(VLOOKUP(C1272,Tabla_Compatibilidad,2,FALSE),"")</f>
        <v/>
      </c>
      <c r="E1272" s="221"/>
      <c r="F1272" s="118">
        <f t="shared" ref="F1272:F1276" si="657">IFERROR(VLOOKUP(C1272,Tabla_Compatibilidad,3,FALSE),0)</f>
        <v>0</v>
      </c>
      <c r="G1272" s="118">
        <f t="shared" ref="G1272:G1276" si="658">ROUND(E1272*F1272,2)</f>
        <v>0</v>
      </c>
    </row>
    <row r="1273" spans="1:7" ht="20.100000000000001" customHeight="1">
      <c r="A1273" s="116" t="str">
        <f t="shared" si="654"/>
        <v/>
      </c>
      <c r="B1273" s="181">
        <f t="shared" si="655"/>
        <v>0</v>
      </c>
      <c r="C1273" s="228"/>
      <c r="D1273" s="79" t="str">
        <f t="shared" si="656"/>
        <v/>
      </c>
      <c r="E1273" s="221"/>
      <c r="F1273" s="118">
        <f t="shared" si="657"/>
        <v>0</v>
      </c>
      <c r="G1273" s="118">
        <f t="shared" si="658"/>
        <v>0</v>
      </c>
    </row>
    <row r="1274" spans="1:7" ht="20.100000000000001" customHeight="1">
      <c r="A1274" s="116" t="str">
        <f t="shared" si="654"/>
        <v/>
      </c>
      <c r="B1274" s="181">
        <f t="shared" si="655"/>
        <v>0</v>
      </c>
      <c r="C1274" s="228"/>
      <c r="D1274" s="79" t="str">
        <f t="shared" si="656"/>
        <v/>
      </c>
      <c r="E1274" s="221"/>
      <c r="F1274" s="118">
        <f t="shared" si="657"/>
        <v>0</v>
      </c>
      <c r="G1274" s="118">
        <f t="shared" si="658"/>
        <v>0</v>
      </c>
    </row>
    <row r="1275" spans="1:7" ht="20.100000000000001" customHeight="1">
      <c r="A1275" s="116" t="str">
        <f t="shared" si="654"/>
        <v/>
      </c>
      <c r="B1275" s="181">
        <f t="shared" si="655"/>
        <v>0</v>
      </c>
      <c r="C1275" s="228"/>
      <c r="D1275" s="79" t="str">
        <f t="shared" si="656"/>
        <v/>
      </c>
      <c r="E1275" s="221"/>
      <c r="F1275" s="118">
        <f t="shared" si="657"/>
        <v>0</v>
      </c>
      <c r="G1275" s="118">
        <f t="shared" si="658"/>
        <v>0</v>
      </c>
    </row>
    <row r="1276" spans="1:7" ht="20.100000000000001" customHeight="1">
      <c r="A1276" s="116" t="str">
        <f t="shared" si="654"/>
        <v/>
      </c>
      <c r="B1276" s="181">
        <f t="shared" si="655"/>
        <v>0</v>
      </c>
      <c r="C1276" s="228"/>
      <c r="D1276" s="79" t="str">
        <f t="shared" si="656"/>
        <v/>
      </c>
      <c r="E1276" s="221"/>
      <c r="F1276" s="118">
        <f t="shared" si="657"/>
        <v>0</v>
      </c>
      <c r="G1276" s="118">
        <f t="shared" si="658"/>
        <v>0</v>
      </c>
    </row>
    <row r="1277" spans="1:7" ht="20.100000000000001" customHeight="1">
      <c r="A1277" s="116" t="str">
        <f t="shared" ref="A1277:A1295" si="659">IFERROR(VLOOKUP(C1277,Tabla_Compatibilidad,4,FALSE),"")</f>
        <v/>
      </c>
      <c r="B1277" s="181">
        <f t="shared" ref="B1277:B1295" si="660">IF(A1277=0,0,VLOOKUP(A1277,Tabla_Indices,5,FALSE))</f>
        <v>0</v>
      </c>
      <c r="C1277" s="228"/>
      <c r="D1277" s="79" t="str">
        <f t="shared" ref="D1277:D1295" si="661">IFERROR(VLOOKUP(C1277,Tabla_Compatibilidad,2,FALSE),"")</f>
        <v/>
      </c>
      <c r="E1277" s="221"/>
      <c r="F1277" s="118">
        <f t="shared" ref="F1277:F1295" si="662">IFERROR(VLOOKUP(C1277,Tabla_Compatibilidad,3,FALSE),0)</f>
        <v>0</v>
      </c>
      <c r="G1277" s="118">
        <f t="shared" ref="G1277:G1295" si="663">ROUND(E1277*F1277,2)</f>
        <v>0</v>
      </c>
    </row>
    <row r="1278" spans="1:7" ht="20.100000000000001" customHeight="1">
      <c r="A1278" s="116" t="str">
        <f t="shared" si="659"/>
        <v/>
      </c>
      <c r="B1278" s="181">
        <f t="shared" si="660"/>
        <v>0</v>
      </c>
      <c r="C1278" s="228"/>
      <c r="D1278" s="79" t="str">
        <f t="shared" si="661"/>
        <v/>
      </c>
      <c r="E1278" s="221"/>
      <c r="F1278" s="118">
        <f t="shared" si="662"/>
        <v>0</v>
      </c>
      <c r="G1278" s="118">
        <f t="shared" si="663"/>
        <v>0</v>
      </c>
    </row>
    <row r="1279" spans="1:7" ht="20.100000000000001" customHeight="1">
      <c r="A1279" s="116" t="str">
        <f t="shared" si="659"/>
        <v/>
      </c>
      <c r="B1279" s="181">
        <f t="shared" si="660"/>
        <v>0</v>
      </c>
      <c r="C1279" s="228"/>
      <c r="D1279" s="79" t="str">
        <f t="shared" si="661"/>
        <v/>
      </c>
      <c r="E1279" s="221"/>
      <c r="F1279" s="118">
        <f t="shared" si="662"/>
        <v>0</v>
      </c>
      <c r="G1279" s="118">
        <f t="shared" si="663"/>
        <v>0</v>
      </c>
    </row>
    <row r="1280" spans="1:7" ht="20.100000000000001" customHeight="1">
      <c r="A1280" s="116" t="str">
        <f t="shared" si="659"/>
        <v/>
      </c>
      <c r="B1280" s="181">
        <f t="shared" si="660"/>
        <v>0</v>
      </c>
      <c r="C1280" s="228"/>
      <c r="D1280" s="79" t="str">
        <f t="shared" si="661"/>
        <v/>
      </c>
      <c r="E1280" s="221"/>
      <c r="F1280" s="118">
        <f t="shared" si="662"/>
        <v>0</v>
      </c>
      <c r="G1280" s="118">
        <f t="shared" si="663"/>
        <v>0</v>
      </c>
    </row>
    <row r="1281" spans="1:7" ht="20.100000000000001" customHeight="1">
      <c r="A1281" s="116" t="str">
        <f t="shared" si="659"/>
        <v/>
      </c>
      <c r="B1281" s="181">
        <f t="shared" si="660"/>
        <v>0</v>
      </c>
      <c r="C1281" s="228"/>
      <c r="D1281" s="79" t="str">
        <f t="shared" si="661"/>
        <v/>
      </c>
      <c r="E1281" s="221"/>
      <c r="F1281" s="118">
        <f t="shared" si="662"/>
        <v>0</v>
      </c>
      <c r="G1281" s="118">
        <f t="shared" si="663"/>
        <v>0</v>
      </c>
    </row>
    <row r="1282" spans="1:7" ht="20.100000000000001" customHeight="1">
      <c r="A1282" s="116" t="str">
        <f t="shared" si="659"/>
        <v/>
      </c>
      <c r="B1282" s="181">
        <f t="shared" si="660"/>
        <v>0</v>
      </c>
      <c r="C1282" s="228"/>
      <c r="D1282" s="79" t="str">
        <f t="shared" si="661"/>
        <v/>
      </c>
      <c r="E1282" s="221"/>
      <c r="F1282" s="118">
        <f t="shared" si="662"/>
        <v>0</v>
      </c>
      <c r="G1282" s="118">
        <f t="shared" si="663"/>
        <v>0</v>
      </c>
    </row>
    <row r="1283" spans="1:7" ht="20.100000000000001" customHeight="1">
      <c r="A1283" s="116" t="str">
        <f t="shared" si="659"/>
        <v/>
      </c>
      <c r="B1283" s="181">
        <f t="shared" si="660"/>
        <v>0</v>
      </c>
      <c r="C1283" s="228"/>
      <c r="D1283" s="79" t="str">
        <f t="shared" si="661"/>
        <v/>
      </c>
      <c r="E1283" s="221"/>
      <c r="F1283" s="118">
        <f t="shared" si="662"/>
        <v>0</v>
      </c>
      <c r="G1283" s="118">
        <f t="shared" si="663"/>
        <v>0</v>
      </c>
    </row>
    <row r="1284" spans="1:7" ht="20.100000000000001" customHeight="1">
      <c r="A1284" s="116" t="str">
        <f t="shared" si="659"/>
        <v/>
      </c>
      <c r="B1284" s="181">
        <f t="shared" si="660"/>
        <v>0</v>
      </c>
      <c r="C1284" s="228"/>
      <c r="D1284" s="79" t="str">
        <f t="shared" si="661"/>
        <v/>
      </c>
      <c r="E1284" s="221"/>
      <c r="F1284" s="118">
        <f t="shared" si="662"/>
        <v>0</v>
      </c>
      <c r="G1284" s="118">
        <f t="shared" si="663"/>
        <v>0</v>
      </c>
    </row>
    <row r="1285" spans="1:7" ht="20.100000000000001" customHeight="1">
      <c r="A1285" s="116" t="str">
        <f t="shared" si="659"/>
        <v/>
      </c>
      <c r="B1285" s="181">
        <f t="shared" si="660"/>
        <v>0</v>
      </c>
      <c r="C1285" s="228"/>
      <c r="D1285" s="79" t="str">
        <f t="shared" si="661"/>
        <v/>
      </c>
      <c r="E1285" s="221"/>
      <c r="F1285" s="118">
        <f t="shared" si="662"/>
        <v>0</v>
      </c>
      <c r="G1285" s="118">
        <f t="shared" si="663"/>
        <v>0</v>
      </c>
    </row>
    <row r="1286" spans="1:7" ht="20.100000000000001" customHeight="1">
      <c r="A1286" s="116" t="str">
        <f t="shared" si="659"/>
        <v/>
      </c>
      <c r="B1286" s="181">
        <f t="shared" si="660"/>
        <v>0</v>
      </c>
      <c r="C1286" s="227"/>
      <c r="D1286" s="79" t="str">
        <f t="shared" si="661"/>
        <v/>
      </c>
      <c r="E1286" s="220"/>
      <c r="F1286" s="118">
        <f t="shared" si="662"/>
        <v>0</v>
      </c>
      <c r="G1286" s="118">
        <f t="shared" si="663"/>
        <v>0</v>
      </c>
    </row>
    <row r="1287" spans="1:7" ht="20.100000000000001" customHeight="1">
      <c r="A1287" s="116" t="str">
        <f t="shared" si="659"/>
        <v/>
      </c>
      <c r="B1287" s="181">
        <f t="shared" si="660"/>
        <v>0</v>
      </c>
      <c r="C1287" s="228"/>
      <c r="D1287" s="79" t="str">
        <f t="shared" si="661"/>
        <v/>
      </c>
      <c r="E1287" s="221"/>
      <c r="F1287" s="118">
        <f t="shared" si="662"/>
        <v>0</v>
      </c>
      <c r="G1287" s="118">
        <f t="shared" si="663"/>
        <v>0</v>
      </c>
    </row>
    <row r="1288" spans="1:7" ht="20.100000000000001" customHeight="1">
      <c r="A1288" s="116" t="str">
        <f t="shared" si="659"/>
        <v/>
      </c>
      <c r="B1288" s="181">
        <f t="shared" si="660"/>
        <v>0</v>
      </c>
      <c r="C1288" s="228"/>
      <c r="D1288" s="79" t="str">
        <f t="shared" si="661"/>
        <v/>
      </c>
      <c r="E1288" s="221"/>
      <c r="F1288" s="118">
        <f t="shared" si="662"/>
        <v>0</v>
      </c>
      <c r="G1288" s="118">
        <f t="shared" si="663"/>
        <v>0</v>
      </c>
    </row>
    <row r="1289" spans="1:7" ht="20.100000000000001" customHeight="1">
      <c r="A1289" s="116" t="str">
        <f t="shared" si="659"/>
        <v/>
      </c>
      <c r="B1289" s="181">
        <f t="shared" si="660"/>
        <v>0</v>
      </c>
      <c r="C1289" s="228"/>
      <c r="D1289" s="79" t="str">
        <f t="shared" si="661"/>
        <v/>
      </c>
      <c r="E1289" s="221"/>
      <c r="F1289" s="118">
        <f t="shared" si="662"/>
        <v>0</v>
      </c>
      <c r="G1289" s="118">
        <f t="shared" si="663"/>
        <v>0</v>
      </c>
    </row>
    <row r="1290" spans="1:7" ht="20.100000000000001" customHeight="1">
      <c r="A1290" s="116" t="str">
        <f t="shared" si="659"/>
        <v/>
      </c>
      <c r="B1290" s="181">
        <f t="shared" si="660"/>
        <v>0</v>
      </c>
      <c r="C1290" s="228"/>
      <c r="D1290" s="79" t="str">
        <f t="shared" si="661"/>
        <v/>
      </c>
      <c r="E1290" s="221"/>
      <c r="F1290" s="118">
        <f t="shared" si="662"/>
        <v>0</v>
      </c>
      <c r="G1290" s="118">
        <f t="shared" si="663"/>
        <v>0</v>
      </c>
    </row>
    <row r="1291" spans="1:7" ht="20.100000000000001" customHeight="1">
      <c r="A1291" s="116" t="str">
        <f t="shared" si="659"/>
        <v/>
      </c>
      <c r="B1291" s="181">
        <f t="shared" si="660"/>
        <v>0</v>
      </c>
      <c r="C1291" s="228"/>
      <c r="D1291" s="79" t="str">
        <f t="shared" si="661"/>
        <v/>
      </c>
      <c r="E1291" s="221"/>
      <c r="F1291" s="118">
        <f t="shared" si="662"/>
        <v>0</v>
      </c>
      <c r="G1291" s="118">
        <f t="shared" si="663"/>
        <v>0</v>
      </c>
    </row>
    <row r="1292" spans="1:7" ht="20.100000000000001" customHeight="1">
      <c r="A1292" s="116" t="str">
        <f t="shared" si="659"/>
        <v/>
      </c>
      <c r="B1292" s="181">
        <f t="shared" si="660"/>
        <v>0</v>
      </c>
      <c r="C1292" s="228"/>
      <c r="D1292" s="79" t="str">
        <f t="shared" si="661"/>
        <v/>
      </c>
      <c r="E1292" s="221"/>
      <c r="F1292" s="118">
        <f t="shared" si="662"/>
        <v>0</v>
      </c>
      <c r="G1292" s="118">
        <f t="shared" si="663"/>
        <v>0</v>
      </c>
    </row>
    <row r="1293" spans="1:7" ht="20.100000000000001" customHeight="1">
      <c r="A1293" s="116" t="str">
        <f t="shared" si="659"/>
        <v/>
      </c>
      <c r="B1293" s="181">
        <f t="shared" si="660"/>
        <v>0</v>
      </c>
      <c r="C1293" s="228"/>
      <c r="D1293" s="79" t="str">
        <f t="shared" si="661"/>
        <v/>
      </c>
      <c r="E1293" s="221"/>
      <c r="F1293" s="118">
        <f t="shared" si="662"/>
        <v>0</v>
      </c>
      <c r="G1293" s="118">
        <f t="shared" si="663"/>
        <v>0</v>
      </c>
    </row>
    <row r="1294" spans="1:7" ht="20.100000000000001" customHeight="1">
      <c r="A1294" s="116" t="str">
        <f t="shared" si="659"/>
        <v/>
      </c>
      <c r="B1294" s="181">
        <f t="shared" si="660"/>
        <v>0</v>
      </c>
      <c r="C1294" s="228"/>
      <c r="D1294" s="79" t="str">
        <f t="shared" si="661"/>
        <v/>
      </c>
      <c r="E1294" s="221"/>
      <c r="F1294" s="118">
        <f t="shared" si="662"/>
        <v>0</v>
      </c>
      <c r="G1294" s="118">
        <f t="shared" si="663"/>
        <v>0</v>
      </c>
    </row>
    <row r="1295" spans="1:7" ht="20.100000000000001" customHeight="1">
      <c r="A1295" s="116" t="str">
        <f t="shared" si="659"/>
        <v/>
      </c>
      <c r="B1295" s="181">
        <f t="shared" si="660"/>
        <v>0</v>
      </c>
      <c r="C1295" s="228"/>
      <c r="D1295" s="79" t="str">
        <f t="shared" si="661"/>
        <v/>
      </c>
      <c r="E1295" s="221"/>
      <c r="F1295" s="118">
        <f t="shared" si="662"/>
        <v>0</v>
      </c>
      <c r="G1295" s="118">
        <f t="shared" si="663"/>
        <v>0</v>
      </c>
    </row>
    <row r="1296" spans="1:7" ht="20.100000000000001" customHeight="1">
      <c r="A1296" s="184"/>
      <c r="B1296" s="185"/>
      <c r="C1296" s="243"/>
      <c r="D1296" s="161"/>
      <c r="E1296" s="212"/>
      <c r="F1296" s="488" t="s">
        <v>35</v>
      </c>
      <c r="G1296" s="201">
        <f>SUBTOTAL(9,G1272:G1295)</f>
        <v>0</v>
      </c>
    </row>
    <row r="1297" spans="1:7" ht="20.100000000000001" customHeight="1">
      <c r="A1297" s="184"/>
      <c r="B1297" s="185"/>
      <c r="C1297" s="244" t="s">
        <v>731</v>
      </c>
      <c r="D1297" s="161"/>
      <c r="E1297" s="212"/>
      <c r="F1297" s="163"/>
      <c r="G1297" s="186"/>
    </row>
    <row r="1298" spans="1:7" ht="20.100000000000001" customHeight="1">
      <c r="A1298" s="116" t="str">
        <f t="shared" ref="A1298:A1299" si="664">IFERROR(VLOOKUP(C1298,Tabla_Compatibilidad,4,FALSE),"")</f>
        <v/>
      </c>
      <c r="B1298" s="181">
        <f t="shared" ref="B1298:B1299" si="665">IF(A1298=0,0,VLOOKUP(A1298,Tabla_Indices,5,FALSE))</f>
        <v>0</v>
      </c>
      <c r="C1298" s="227"/>
      <c r="D1298" s="79" t="str">
        <f t="shared" ref="D1298:D1299" si="666">IFERROR(VLOOKUP(C1298,Tabla_Compatibilidad,2,FALSE),"")</f>
        <v/>
      </c>
      <c r="E1298" s="221"/>
      <c r="F1298" s="118">
        <f t="shared" ref="F1298:F1299" si="667">IFERROR(VLOOKUP(C1298,Tabla_Compatibilidad,3,FALSE),0)</f>
        <v>0</v>
      </c>
      <c r="G1298" s="118">
        <f t="shared" ref="G1298:G1299" si="668">ROUND(E1298*F1298,2)</f>
        <v>0</v>
      </c>
    </row>
    <row r="1299" spans="1:7" ht="20.100000000000001" customHeight="1">
      <c r="A1299" s="116" t="str">
        <f t="shared" si="664"/>
        <v/>
      </c>
      <c r="B1299" s="181">
        <f t="shared" si="665"/>
        <v>0</v>
      </c>
      <c r="C1299" s="227"/>
      <c r="D1299" s="79" t="str">
        <f t="shared" si="666"/>
        <v/>
      </c>
      <c r="E1299" s="221"/>
      <c r="F1299" s="118">
        <f t="shared" si="667"/>
        <v>0</v>
      </c>
      <c r="G1299" s="118">
        <f t="shared" si="668"/>
        <v>0</v>
      </c>
    </row>
    <row r="1300" spans="1:7" ht="20.100000000000001" customHeight="1">
      <c r="A1300" s="116" t="str">
        <f t="shared" ref="A1300:A1305" si="669">IFERROR(VLOOKUP(C1300,Tabla_Compatibilidad,4,FALSE),"")</f>
        <v/>
      </c>
      <c r="B1300" s="181">
        <f t="shared" ref="B1300:B1305" si="670">IF(A1300=0,0,VLOOKUP(A1300,Tabla_Indices,5,FALSE))</f>
        <v>0</v>
      </c>
      <c r="C1300" s="227"/>
      <c r="D1300" s="79" t="str">
        <f t="shared" ref="D1300:D1305" si="671">IFERROR(VLOOKUP(C1300,Tabla_Compatibilidad,2,FALSE),"")</f>
        <v/>
      </c>
      <c r="E1300" s="221"/>
      <c r="F1300" s="118">
        <f t="shared" ref="F1300:F1305" si="672">IFERROR(VLOOKUP(C1300,Tabla_Compatibilidad,3,FALSE),0)</f>
        <v>0</v>
      </c>
      <c r="G1300" s="118">
        <f t="shared" ref="G1300:G1305" si="673">ROUND(E1300*F1300,2)</f>
        <v>0</v>
      </c>
    </row>
    <row r="1301" spans="1:7" ht="20.100000000000001" customHeight="1">
      <c r="A1301" s="116" t="str">
        <f t="shared" si="669"/>
        <v/>
      </c>
      <c r="B1301" s="181">
        <f t="shared" si="670"/>
        <v>0</v>
      </c>
      <c r="C1301" s="227"/>
      <c r="D1301" s="79" t="str">
        <f t="shared" si="671"/>
        <v/>
      </c>
      <c r="E1301" s="221"/>
      <c r="F1301" s="118">
        <f t="shared" si="672"/>
        <v>0</v>
      </c>
      <c r="G1301" s="118">
        <f t="shared" si="673"/>
        <v>0</v>
      </c>
    </row>
    <row r="1302" spans="1:7" ht="20.100000000000001" customHeight="1">
      <c r="A1302" s="116" t="str">
        <f t="shared" si="669"/>
        <v/>
      </c>
      <c r="B1302" s="181">
        <f t="shared" si="670"/>
        <v>0</v>
      </c>
      <c r="C1302" s="228"/>
      <c r="D1302" s="79" t="str">
        <f t="shared" si="671"/>
        <v/>
      </c>
      <c r="E1302" s="221"/>
      <c r="F1302" s="118">
        <f t="shared" si="672"/>
        <v>0</v>
      </c>
      <c r="G1302" s="118">
        <f t="shared" si="673"/>
        <v>0</v>
      </c>
    </row>
    <row r="1303" spans="1:7" ht="20.100000000000001" customHeight="1">
      <c r="A1303" s="116" t="str">
        <f t="shared" si="669"/>
        <v/>
      </c>
      <c r="B1303" s="181">
        <f t="shared" si="670"/>
        <v>0</v>
      </c>
      <c r="C1303" s="228"/>
      <c r="D1303" s="79" t="str">
        <f t="shared" si="671"/>
        <v/>
      </c>
      <c r="E1303" s="221"/>
      <c r="F1303" s="118">
        <f t="shared" si="672"/>
        <v>0</v>
      </c>
      <c r="G1303" s="118">
        <f t="shared" si="673"/>
        <v>0</v>
      </c>
    </row>
    <row r="1304" spans="1:7" ht="20.100000000000001" customHeight="1">
      <c r="A1304" s="116" t="str">
        <f t="shared" si="669"/>
        <v/>
      </c>
      <c r="B1304" s="181">
        <f t="shared" si="670"/>
        <v>0</v>
      </c>
      <c r="C1304" s="228"/>
      <c r="D1304" s="79" t="str">
        <f t="shared" si="671"/>
        <v/>
      </c>
      <c r="E1304" s="221"/>
      <c r="F1304" s="118">
        <f t="shared" si="672"/>
        <v>0</v>
      </c>
      <c r="G1304" s="118">
        <f t="shared" si="673"/>
        <v>0</v>
      </c>
    </row>
    <row r="1305" spans="1:7" ht="20.100000000000001" customHeight="1">
      <c r="A1305" s="116" t="str">
        <f t="shared" si="669"/>
        <v/>
      </c>
      <c r="B1305" s="181">
        <f t="shared" si="670"/>
        <v>0</v>
      </c>
      <c r="C1305" s="228"/>
      <c r="D1305" s="79" t="str">
        <f t="shared" si="671"/>
        <v/>
      </c>
      <c r="E1305" s="221"/>
      <c r="F1305" s="118">
        <f t="shared" si="672"/>
        <v>0</v>
      </c>
      <c r="G1305" s="118">
        <f t="shared" si="673"/>
        <v>0</v>
      </c>
    </row>
    <row r="1306" spans="1:7" ht="20.100000000000001" customHeight="1">
      <c r="A1306" s="184"/>
      <c r="B1306" s="185"/>
      <c r="C1306" s="243"/>
      <c r="D1306" s="161"/>
      <c r="E1306" s="212"/>
      <c r="F1306" s="488" t="s">
        <v>36</v>
      </c>
      <c r="G1306" s="201">
        <f>SUBTOTAL(9,G1298:G1305)</f>
        <v>0</v>
      </c>
    </row>
    <row r="1307" spans="1:7" ht="20.100000000000001" customHeight="1">
      <c r="A1307" s="184"/>
      <c r="B1307" s="185"/>
      <c r="C1307" s="244" t="s">
        <v>732</v>
      </c>
      <c r="D1307" s="161"/>
      <c r="E1307" s="212"/>
      <c r="F1307" s="163"/>
      <c r="G1307" s="186"/>
    </row>
    <row r="1308" spans="1:7" ht="20.100000000000001" customHeight="1">
      <c r="A1308" s="116" t="str">
        <f t="shared" ref="A1308:A1310" si="674">IFERROR(VLOOKUP(C1308,Tabla_Compatibilidad,4,FALSE),"")</f>
        <v/>
      </c>
      <c r="B1308" s="181">
        <f t="shared" ref="B1308:B1310" si="675">IF(A1308=0,0,VLOOKUP(A1308,Tabla_Indices,5,FALSE))</f>
        <v>0</v>
      </c>
      <c r="C1308" s="229"/>
      <c r="D1308" s="79" t="str">
        <f t="shared" ref="D1308:D1310" si="676">IFERROR(VLOOKUP(C1308,Tabla_Compatibilidad,2,FALSE),"")</f>
        <v/>
      </c>
      <c r="E1308" s="223"/>
      <c r="F1308" s="118">
        <f t="shared" ref="F1308:F1310" si="677">IFERROR(VLOOKUP(C1308,Tabla_Compatibilidad,3,FALSE),0)</f>
        <v>0</v>
      </c>
      <c r="G1308" s="118">
        <f t="shared" ref="G1308:G1310" si="678">ROUND(E1308*F1308,2)</f>
        <v>0</v>
      </c>
    </row>
    <row r="1309" spans="1:7" ht="20.100000000000001" customHeight="1">
      <c r="A1309" s="116" t="str">
        <f t="shared" si="674"/>
        <v/>
      </c>
      <c r="B1309" s="181">
        <f t="shared" si="675"/>
        <v>0</v>
      </c>
      <c r="C1309" s="229"/>
      <c r="D1309" s="79" t="str">
        <f t="shared" si="676"/>
        <v/>
      </c>
      <c r="E1309" s="223"/>
      <c r="F1309" s="118">
        <f t="shared" si="677"/>
        <v>0</v>
      </c>
      <c r="G1309" s="118">
        <f t="shared" si="678"/>
        <v>0</v>
      </c>
    </row>
    <row r="1310" spans="1:7" ht="20.100000000000001" customHeight="1">
      <c r="A1310" s="116" t="str">
        <f t="shared" si="674"/>
        <v/>
      </c>
      <c r="B1310" s="181">
        <f t="shared" si="675"/>
        <v>0</v>
      </c>
      <c r="C1310" s="229"/>
      <c r="D1310" s="79" t="str">
        <f t="shared" si="676"/>
        <v/>
      </c>
      <c r="E1310" s="223"/>
      <c r="F1310" s="118">
        <f t="shared" si="677"/>
        <v>0</v>
      </c>
      <c r="G1310" s="118">
        <f t="shared" si="678"/>
        <v>0</v>
      </c>
    </row>
    <row r="1311" spans="1:7" ht="20.100000000000001" customHeight="1">
      <c r="A1311" s="116" t="str">
        <f t="shared" ref="A1311:A1317" si="679">IFERROR(VLOOKUP(C1311,Tabla_Compatibilidad,4,FALSE),"")</f>
        <v/>
      </c>
      <c r="B1311" s="181">
        <f t="shared" ref="B1311:B1317" si="680">IF(A1311=0,0,VLOOKUP(A1311,Tabla_Indices,5,FALSE))</f>
        <v>0</v>
      </c>
      <c r="C1311" s="229"/>
      <c r="D1311" s="79" t="str">
        <f t="shared" ref="D1311:D1317" si="681">IFERROR(VLOOKUP(C1311,Tabla_Compatibilidad,2,FALSE),"")</f>
        <v/>
      </c>
      <c r="E1311" s="223"/>
      <c r="F1311" s="118">
        <f t="shared" ref="F1311:F1317" si="682">IFERROR(VLOOKUP(C1311,Tabla_Compatibilidad,3,FALSE),0)</f>
        <v>0</v>
      </c>
      <c r="G1311" s="118">
        <f t="shared" ref="G1311:G1317" si="683">ROUND(E1311*F1311,2)</f>
        <v>0</v>
      </c>
    </row>
    <row r="1312" spans="1:7" ht="20.100000000000001" customHeight="1">
      <c r="A1312" s="116" t="str">
        <f t="shared" si="679"/>
        <v/>
      </c>
      <c r="B1312" s="181">
        <f t="shared" si="680"/>
        <v>0</v>
      </c>
      <c r="C1312" s="229"/>
      <c r="D1312" s="79" t="str">
        <f t="shared" si="681"/>
        <v/>
      </c>
      <c r="E1312" s="221"/>
      <c r="F1312" s="118">
        <f t="shared" si="682"/>
        <v>0</v>
      </c>
      <c r="G1312" s="118">
        <f t="shared" si="683"/>
        <v>0</v>
      </c>
    </row>
    <row r="1313" spans="1:7" ht="20.100000000000001" customHeight="1">
      <c r="A1313" s="116" t="str">
        <f t="shared" si="679"/>
        <v/>
      </c>
      <c r="B1313" s="181">
        <f t="shared" si="680"/>
        <v>0</v>
      </c>
      <c r="C1313" s="229"/>
      <c r="D1313" s="79" t="str">
        <f t="shared" si="681"/>
        <v/>
      </c>
      <c r="E1313" s="221"/>
      <c r="F1313" s="118">
        <f t="shared" si="682"/>
        <v>0</v>
      </c>
      <c r="G1313" s="118">
        <f t="shared" si="683"/>
        <v>0</v>
      </c>
    </row>
    <row r="1314" spans="1:7" ht="20.100000000000001" customHeight="1">
      <c r="A1314" s="116" t="str">
        <f t="shared" si="679"/>
        <v/>
      </c>
      <c r="B1314" s="181">
        <f t="shared" si="680"/>
        <v>0</v>
      </c>
      <c r="C1314" s="229"/>
      <c r="D1314" s="79" t="str">
        <f t="shared" si="681"/>
        <v/>
      </c>
      <c r="E1314" s="221"/>
      <c r="F1314" s="118">
        <f t="shared" si="682"/>
        <v>0</v>
      </c>
      <c r="G1314" s="118">
        <f t="shared" si="683"/>
        <v>0</v>
      </c>
    </row>
    <row r="1315" spans="1:7" ht="20.100000000000001" customHeight="1">
      <c r="A1315" s="116" t="str">
        <f t="shared" si="679"/>
        <v/>
      </c>
      <c r="B1315" s="181">
        <f t="shared" si="680"/>
        <v>0</v>
      </c>
      <c r="C1315" s="228"/>
      <c r="D1315" s="79" t="str">
        <f t="shared" si="681"/>
        <v/>
      </c>
      <c r="E1315" s="221"/>
      <c r="F1315" s="118">
        <f t="shared" si="682"/>
        <v>0</v>
      </c>
      <c r="G1315" s="118">
        <f t="shared" si="683"/>
        <v>0</v>
      </c>
    </row>
    <row r="1316" spans="1:7" ht="20.100000000000001" customHeight="1">
      <c r="A1316" s="116" t="str">
        <f t="shared" si="679"/>
        <v/>
      </c>
      <c r="B1316" s="181">
        <f t="shared" si="680"/>
        <v>0</v>
      </c>
      <c r="C1316" s="228"/>
      <c r="D1316" s="79" t="str">
        <f t="shared" si="681"/>
        <v/>
      </c>
      <c r="E1316" s="221"/>
      <c r="F1316" s="118">
        <f t="shared" si="682"/>
        <v>0</v>
      </c>
      <c r="G1316" s="118">
        <f t="shared" si="683"/>
        <v>0</v>
      </c>
    </row>
    <row r="1317" spans="1:7" ht="20.100000000000001" customHeight="1">
      <c r="A1317" s="116" t="str">
        <f t="shared" si="679"/>
        <v/>
      </c>
      <c r="B1317" s="181">
        <f t="shared" si="680"/>
        <v>0</v>
      </c>
      <c r="C1317" s="228"/>
      <c r="D1317" s="79" t="str">
        <f t="shared" si="681"/>
        <v/>
      </c>
      <c r="E1317" s="221"/>
      <c r="F1317" s="118">
        <f t="shared" si="682"/>
        <v>0</v>
      </c>
      <c r="G1317" s="118">
        <f t="shared" si="683"/>
        <v>0</v>
      </c>
    </row>
    <row r="1318" spans="1:7" ht="20.100000000000001" customHeight="1">
      <c r="A1318" s="187"/>
      <c r="B1318" s="188"/>
      <c r="C1318" s="243"/>
      <c r="D1318" s="161"/>
      <c r="E1318" s="212"/>
      <c r="F1318" s="488" t="s">
        <v>37</v>
      </c>
      <c r="G1318" s="201">
        <f>SUBTOTAL(9,G1308:G1317)</f>
        <v>0</v>
      </c>
    </row>
    <row r="1319" spans="1:7" ht="20.100000000000001" customHeight="1" thickBot="1">
      <c r="A1319" s="189"/>
      <c r="B1319" s="190"/>
      <c r="C1319" s="245"/>
      <c r="D1319" s="191"/>
      <c r="E1319" s="213"/>
      <c r="F1319" s="192"/>
      <c r="G1319" s="193"/>
    </row>
    <row r="1320" spans="1:7" ht="20.100000000000001" customHeight="1" thickBot="1">
      <c r="A1320" s="194">
        <f>B1268</f>
        <v>22</v>
      </c>
      <c r="B1320" s="195" t="str">
        <f>C1268</f>
        <v>Revestimiento cerámico</v>
      </c>
      <c r="C1320" s="246"/>
      <c r="D1320" s="196" t="s">
        <v>38</v>
      </c>
      <c r="E1320" s="214"/>
      <c r="F1320" s="197" t="s">
        <v>39</v>
      </c>
      <c r="G1320" s="202">
        <f>SUBTOTAL(9,G1272:G1319)</f>
        <v>0</v>
      </c>
    </row>
    <row r="1321" spans="1:7" ht="20.100000000000001" customHeight="1" thickTop="1" thickBot="1">
      <c r="C1321" s="247"/>
      <c r="D1321" s="198"/>
      <c r="E1321" s="215"/>
      <c r="G1321" s="200"/>
    </row>
    <row r="1322" spans="1:7" ht="20.100000000000001" customHeight="1" thickTop="1">
      <c r="A1322" s="145" t="s">
        <v>41</v>
      </c>
      <c r="B1322" s="146"/>
      <c r="C1322" s="248"/>
      <c r="D1322" s="146"/>
      <c r="E1322" s="216"/>
      <c r="F1322" s="148"/>
      <c r="G1322" s="149"/>
    </row>
    <row r="1323" spans="1:7" ht="20.100000000000001" customHeight="1">
      <c r="A1323" s="150" t="s">
        <v>728</v>
      </c>
      <c r="B1323" s="144" t="str">
        <f>Comitente</f>
        <v>INSTITUTO PROVINCIAL DE LA VIVIENDA</v>
      </c>
      <c r="C1323" s="249"/>
      <c r="D1323" s="152"/>
      <c r="E1323" s="217"/>
      <c r="F1323" s="154"/>
      <c r="G1323" s="155"/>
    </row>
    <row r="1324" spans="1:7" ht="20.100000000000001" customHeight="1">
      <c r="A1324" s="150" t="s">
        <v>729</v>
      </c>
      <c r="B1324" s="144">
        <f>Contratista</f>
        <v>0</v>
      </c>
      <c r="C1324" s="250"/>
      <c r="D1324" s="156"/>
      <c r="E1324" s="217"/>
      <c r="F1324" s="157"/>
      <c r="G1324" s="158"/>
    </row>
    <row r="1325" spans="1:7" ht="20.100000000000001" customHeight="1">
      <c r="A1325" s="150" t="s">
        <v>28</v>
      </c>
      <c r="B1325" s="144" t="str">
        <f>Obra</f>
        <v>BARRIO NUESTRA SEÑORA DEL ROSARIO - 22 VIVIENDAS</v>
      </c>
      <c r="C1325" s="250"/>
      <c r="D1325" s="156"/>
      <c r="E1325" s="217"/>
      <c r="F1325" s="157" t="s">
        <v>42</v>
      </c>
      <c r="G1325" s="542">
        <f>+$G$4</f>
        <v>0</v>
      </c>
    </row>
    <row r="1326" spans="1:7" ht="20.100000000000001" customHeight="1">
      <c r="A1326" s="159" t="s">
        <v>727</v>
      </c>
      <c r="B1326" s="144" t="str">
        <f>Ubicación</f>
        <v>9 DE JULIO</v>
      </c>
      <c r="C1326" s="251"/>
      <c r="D1326" s="161"/>
      <c r="E1326" s="212"/>
      <c r="F1326" s="163"/>
      <c r="G1326" s="164"/>
    </row>
    <row r="1327" spans="1:7" ht="20.100000000000001" customHeight="1">
      <c r="A1327" s="159" t="s">
        <v>43</v>
      </c>
      <c r="B1327" s="165" t="s">
        <v>1159</v>
      </c>
      <c r="C1327" s="243" t="s">
        <v>1182</v>
      </c>
      <c r="D1327" s="167"/>
      <c r="E1327" s="218"/>
      <c r="F1327" s="163"/>
      <c r="G1327" s="164"/>
    </row>
    <row r="1328" spans="1:7" ht="20.100000000000001" customHeight="1">
      <c r="A1328" s="159" t="s">
        <v>29</v>
      </c>
      <c r="B1328" s="169">
        <v>23</v>
      </c>
      <c r="C1328" s="166" t="str">
        <f>+VLOOKUP(B1328,'P1'!$B$13:$E$92,2,FALSE)</f>
        <v>Mesadas, campana y ventilaciones (incluida mesada exterior)</v>
      </c>
      <c r="D1328" s="161"/>
      <c r="E1328" s="212"/>
      <c r="F1328" s="157" t="s">
        <v>30</v>
      </c>
      <c r="G1328" s="161" t="str">
        <f>+VLOOKUP(B1328,'P1'!$B$13:$E$92,3,FALSE)</f>
        <v>gl</v>
      </c>
    </row>
    <row r="1329" spans="1:7" ht="20.100000000000001" customHeight="1">
      <c r="A1329" s="203" t="s">
        <v>590</v>
      </c>
      <c r="B1329" s="204"/>
      <c r="C1329" s="604" t="s">
        <v>0</v>
      </c>
      <c r="D1329" s="606" t="s">
        <v>31</v>
      </c>
      <c r="E1329" s="600" t="s">
        <v>32</v>
      </c>
      <c r="F1329" s="608" t="s">
        <v>33</v>
      </c>
      <c r="G1329" s="610" t="s">
        <v>34</v>
      </c>
    </row>
    <row r="1330" spans="1:7" s="110" customFormat="1" ht="20.100000000000001" customHeight="1">
      <c r="A1330" s="172" t="s">
        <v>591</v>
      </c>
      <c r="B1330" s="173" t="s">
        <v>592</v>
      </c>
      <c r="C1330" s="605"/>
      <c r="D1330" s="607"/>
      <c r="E1330" s="601"/>
      <c r="F1330" s="609"/>
      <c r="G1330" s="611"/>
    </row>
    <row r="1331" spans="1:7" ht="20.100000000000001" customHeight="1">
      <c r="A1331" s="174"/>
      <c r="B1331" s="175"/>
      <c r="C1331" s="252" t="s">
        <v>730</v>
      </c>
      <c r="D1331" s="177"/>
      <c r="E1331" s="219"/>
      <c r="F1331" s="179"/>
      <c r="G1331" s="180"/>
    </row>
    <row r="1332" spans="1:7" ht="20.100000000000001" customHeight="1">
      <c r="A1332" s="116" t="str">
        <f t="shared" ref="A1332:A1343" si="684">IFERROR(VLOOKUP(C1332,Tabla_Compatibilidad,4,FALSE),"")</f>
        <v/>
      </c>
      <c r="B1332" s="181">
        <f t="shared" ref="B1332:B1343" si="685">IF(A1332=0,0,VLOOKUP(A1332,Tabla_Indices,5,FALSE))</f>
        <v>0</v>
      </c>
      <c r="C1332" s="228"/>
      <c r="D1332" s="79" t="str">
        <f t="shared" ref="D1332:D1343" si="686">IFERROR(VLOOKUP(C1332,Tabla_Compatibilidad,2,FALSE),"")</f>
        <v/>
      </c>
      <c r="E1332" s="221"/>
      <c r="F1332" s="118">
        <f t="shared" ref="F1332:F1343" si="687">IFERROR(VLOOKUP(C1332,Tabla_Compatibilidad,3,FALSE),0)</f>
        <v>0</v>
      </c>
      <c r="G1332" s="118">
        <f t="shared" ref="G1332:G1343" si="688">ROUND(E1332*F1332,2)</f>
        <v>0</v>
      </c>
    </row>
    <row r="1333" spans="1:7" ht="20.100000000000001" customHeight="1">
      <c r="A1333" s="116" t="str">
        <f t="shared" si="684"/>
        <v/>
      </c>
      <c r="B1333" s="181">
        <f t="shared" si="685"/>
        <v>0</v>
      </c>
      <c r="C1333" s="228"/>
      <c r="D1333" s="79" t="str">
        <f t="shared" si="686"/>
        <v/>
      </c>
      <c r="E1333" s="221"/>
      <c r="F1333" s="118">
        <f t="shared" si="687"/>
        <v>0</v>
      </c>
      <c r="G1333" s="118">
        <f t="shared" si="688"/>
        <v>0</v>
      </c>
    </row>
    <row r="1334" spans="1:7" ht="20.100000000000001" customHeight="1">
      <c r="A1334" s="116" t="str">
        <f t="shared" si="684"/>
        <v/>
      </c>
      <c r="B1334" s="181">
        <f t="shared" si="685"/>
        <v>0</v>
      </c>
      <c r="C1334" s="228"/>
      <c r="D1334" s="79" t="str">
        <f t="shared" si="686"/>
        <v/>
      </c>
      <c r="E1334" s="221"/>
      <c r="F1334" s="118">
        <f t="shared" si="687"/>
        <v>0</v>
      </c>
      <c r="G1334" s="118">
        <f t="shared" si="688"/>
        <v>0</v>
      </c>
    </row>
    <row r="1335" spans="1:7" ht="20.100000000000001" customHeight="1">
      <c r="A1335" s="116" t="str">
        <f t="shared" si="684"/>
        <v/>
      </c>
      <c r="B1335" s="181">
        <f t="shared" si="685"/>
        <v>0</v>
      </c>
      <c r="C1335" s="228"/>
      <c r="D1335" s="79" t="str">
        <f t="shared" si="686"/>
        <v/>
      </c>
      <c r="E1335" s="221"/>
      <c r="F1335" s="118">
        <f t="shared" si="687"/>
        <v>0</v>
      </c>
      <c r="G1335" s="118">
        <f t="shared" si="688"/>
        <v>0</v>
      </c>
    </row>
    <row r="1336" spans="1:7" ht="20.100000000000001" customHeight="1">
      <c r="A1336" s="116" t="str">
        <f t="shared" si="684"/>
        <v/>
      </c>
      <c r="B1336" s="181">
        <f t="shared" si="685"/>
        <v>0</v>
      </c>
      <c r="C1336" s="228"/>
      <c r="D1336" s="79" t="str">
        <f t="shared" si="686"/>
        <v/>
      </c>
      <c r="E1336" s="221"/>
      <c r="F1336" s="118">
        <f t="shared" si="687"/>
        <v>0</v>
      </c>
      <c r="G1336" s="118">
        <f t="shared" si="688"/>
        <v>0</v>
      </c>
    </row>
    <row r="1337" spans="1:7" ht="20.100000000000001" customHeight="1">
      <c r="A1337" s="116" t="str">
        <f t="shared" si="684"/>
        <v/>
      </c>
      <c r="B1337" s="181">
        <f t="shared" si="685"/>
        <v>0</v>
      </c>
      <c r="C1337" s="228"/>
      <c r="D1337" s="79" t="str">
        <f t="shared" si="686"/>
        <v/>
      </c>
      <c r="E1337" s="221"/>
      <c r="F1337" s="118">
        <f t="shared" si="687"/>
        <v>0</v>
      </c>
      <c r="G1337" s="118">
        <f t="shared" si="688"/>
        <v>0</v>
      </c>
    </row>
    <row r="1338" spans="1:7" ht="20.100000000000001" customHeight="1">
      <c r="A1338" s="116" t="str">
        <f t="shared" si="684"/>
        <v/>
      </c>
      <c r="B1338" s="181">
        <f t="shared" si="685"/>
        <v>0</v>
      </c>
      <c r="C1338" s="228"/>
      <c r="D1338" s="79" t="str">
        <f t="shared" si="686"/>
        <v/>
      </c>
      <c r="E1338" s="221"/>
      <c r="F1338" s="118">
        <f t="shared" si="687"/>
        <v>0</v>
      </c>
      <c r="G1338" s="118">
        <f t="shared" si="688"/>
        <v>0</v>
      </c>
    </row>
    <row r="1339" spans="1:7" ht="20.100000000000001" customHeight="1">
      <c r="A1339" s="116" t="str">
        <f t="shared" si="684"/>
        <v/>
      </c>
      <c r="B1339" s="181">
        <f t="shared" si="685"/>
        <v>0</v>
      </c>
      <c r="C1339" s="228"/>
      <c r="D1339" s="79" t="str">
        <f t="shared" si="686"/>
        <v/>
      </c>
      <c r="E1339" s="221"/>
      <c r="F1339" s="118">
        <f t="shared" si="687"/>
        <v>0</v>
      </c>
      <c r="G1339" s="118">
        <f t="shared" si="688"/>
        <v>0</v>
      </c>
    </row>
    <row r="1340" spans="1:7" ht="20.100000000000001" customHeight="1">
      <c r="A1340" s="116" t="str">
        <f t="shared" si="684"/>
        <v/>
      </c>
      <c r="B1340" s="181">
        <f t="shared" si="685"/>
        <v>0</v>
      </c>
      <c r="C1340" s="228"/>
      <c r="D1340" s="79" t="str">
        <f t="shared" si="686"/>
        <v/>
      </c>
      <c r="E1340" s="221"/>
      <c r="F1340" s="118">
        <f t="shared" si="687"/>
        <v>0</v>
      </c>
      <c r="G1340" s="118">
        <f t="shared" si="688"/>
        <v>0</v>
      </c>
    </row>
    <row r="1341" spans="1:7" ht="20.100000000000001" customHeight="1">
      <c r="A1341" s="116" t="str">
        <f t="shared" si="684"/>
        <v/>
      </c>
      <c r="B1341" s="181">
        <f t="shared" si="685"/>
        <v>0</v>
      </c>
      <c r="C1341" s="228"/>
      <c r="D1341" s="79" t="str">
        <f t="shared" si="686"/>
        <v/>
      </c>
      <c r="E1341" s="221"/>
      <c r="F1341" s="118">
        <f t="shared" si="687"/>
        <v>0</v>
      </c>
      <c r="G1341" s="118">
        <f t="shared" si="688"/>
        <v>0</v>
      </c>
    </row>
    <row r="1342" spans="1:7" ht="20.100000000000001" customHeight="1">
      <c r="A1342" s="116" t="str">
        <f t="shared" si="684"/>
        <v/>
      </c>
      <c r="B1342" s="181">
        <f t="shared" si="685"/>
        <v>0</v>
      </c>
      <c r="C1342" s="228"/>
      <c r="D1342" s="79" t="str">
        <f t="shared" si="686"/>
        <v/>
      </c>
      <c r="E1342" s="221"/>
      <c r="F1342" s="118">
        <f t="shared" si="687"/>
        <v>0</v>
      </c>
      <c r="G1342" s="118">
        <f t="shared" si="688"/>
        <v>0</v>
      </c>
    </row>
    <row r="1343" spans="1:7" ht="20.100000000000001" customHeight="1">
      <c r="A1343" s="116" t="str">
        <f t="shared" si="684"/>
        <v/>
      </c>
      <c r="B1343" s="181">
        <f t="shared" si="685"/>
        <v>0</v>
      </c>
      <c r="C1343" s="228"/>
      <c r="D1343" s="79" t="str">
        <f t="shared" si="686"/>
        <v/>
      </c>
      <c r="E1343" s="221"/>
      <c r="F1343" s="118">
        <f t="shared" si="687"/>
        <v>0</v>
      </c>
      <c r="G1343" s="118">
        <f t="shared" si="688"/>
        <v>0</v>
      </c>
    </row>
    <row r="1344" spans="1:7" ht="20.100000000000001" customHeight="1">
      <c r="A1344" s="116" t="str">
        <f t="shared" ref="A1344:A1356" si="689">IFERROR(VLOOKUP(C1344,Tabla_Compatibilidad,4,FALSE),"")</f>
        <v/>
      </c>
      <c r="B1344" s="181">
        <f t="shared" ref="B1344:B1356" si="690">IF(A1344=0,0,VLOOKUP(A1344,Tabla_Indices,5,FALSE))</f>
        <v>0</v>
      </c>
      <c r="C1344" s="228"/>
      <c r="D1344" s="79" t="str">
        <f t="shared" ref="D1344:D1356" si="691">IFERROR(VLOOKUP(C1344,Tabla_Compatibilidad,2,FALSE),"")</f>
        <v/>
      </c>
      <c r="E1344" s="221"/>
      <c r="F1344" s="118">
        <f t="shared" ref="F1344:F1356" si="692">IFERROR(VLOOKUP(C1344,Tabla_Compatibilidad,3,FALSE),0)</f>
        <v>0</v>
      </c>
      <c r="G1344" s="118">
        <f t="shared" ref="G1344:G1356" si="693">ROUND(E1344*F1344,2)</f>
        <v>0</v>
      </c>
    </row>
    <row r="1345" spans="1:7" ht="20.100000000000001" customHeight="1">
      <c r="A1345" s="116" t="str">
        <f t="shared" si="689"/>
        <v/>
      </c>
      <c r="B1345" s="181">
        <f t="shared" si="690"/>
        <v>0</v>
      </c>
      <c r="C1345" s="228"/>
      <c r="D1345" s="79" t="str">
        <f t="shared" si="691"/>
        <v/>
      </c>
      <c r="E1345" s="221"/>
      <c r="F1345" s="118">
        <f t="shared" si="692"/>
        <v>0</v>
      </c>
      <c r="G1345" s="118">
        <f t="shared" si="693"/>
        <v>0</v>
      </c>
    </row>
    <row r="1346" spans="1:7" ht="20.100000000000001" customHeight="1">
      <c r="A1346" s="116" t="str">
        <f t="shared" si="689"/>
        <v/>
      </c>
      <c r="B1346" s="181">
        <f t="shared" si="690"/>
        <v>0</v>
      </c>
      <c r="C1346" s="228"/>
      <c r="D1346" s="79" t="str">
        <f t="shared" si="691"/>
        <v/>
      </c>
      <c r="E1346" s="221"/>
      <c r="F1346" s="118">
        <f t="shared" si="692"/>
        <v>0</v>
      </c>
      <c r="G1346" s="118">
        <f t="shared" si="693"/>
        <v>0</v>
      </c>
    </row>
    <row r="1347" spans="1:7" ht="20.100000000000001" customHeight="1">
      <c r="A1347" s="116" t="str">
        <f t="shared" si="689"/>
        <v/>
      </c>
      <c r="B1347" s="181">
        <f t="shared" si="690"/>
        <v>0</v>
      </c>
      <c r="C1347" s="227"/>
      <c r="D1347" s="79" t="str">
        <f t="shared" si="691"/>
        <v/>
      </c>
      <c r="E1347" s="220"/>
      <c r="F1347" s="118">
        <f t="shared" si="692"/>
        <v>0</v>
      </c>
      <c r="G1347" s="118">
        <f t="shared" si="693"/>
        <v>0</v>
      </c>
    </row>
    <row r="1348" spans="1:7" ht="20.100000000000001" customHeight="1">
      <c r="A1348" s="116" t="str">
        <f t="shared" si="689"/>
        <v/>
      </c>
      <c r="B1348" s="181">
        <f t="shared" si="690"/>
        <v>0</v>
      </c>
      <c r="C1348" s="228"/>
      <c r="D1348" s="79" t="str">
        <f t="shared" si="691"/>
        <v/>
      </c>
      <c r="E1348" s="221"/>
      <c r="F1348" s="118">
        <f t="shared" si="692"/>
        <v>0</v>
      </c>
      <c r="G1348" s="118">
        <f t="shared" si="693"/>
        <v>0</v>
      </c>
    </row>
    <row r="1349" spans="1:7" ht="20.100000000000001" customHeight="1">
      <c r="A1349" s="116" t="str">
        <f t="shared" si="689"/>
        <v/>
      </c>
      <c r="B1349" s="181">
        <f t="shared" si="690"/>
        <v>0</v>
      </c>
      <c r="C1349" s="228"/>
      <c r="D1349" s="79" t="str">
        <f t="shared" si="691"/>
        <v/>
      </c>
      <c r="E1349" s="221"/>
      <c r="F1349" s="118">
        <f t="shared" si="692"/>
        <v>0</v>
      </c>
      <c r="G1349" s="118">
        <f t="shared" si="693"/>
        <v>0</v>
      </c>
    </row>
    <row r="1350" spans="1:7" ht="20.100000000000001" customHeight="1">
      <c r="A1350" s="116" t="str">
        <f t="shared" si="689"/>
        <v/>
      </c>
      <c r="B1350" s="181">
        <f t="shared" si="690"/>
        <v>0</v>
      </c>
      <c r="C1350" s="228"/>
      <c r="D1350" s="79" t="str">
        <f t="shared" si="691"/>
        <v/>
      </c>
      <c r="E1350" s="221"/>
      <c r="F1350" s="118">
        <f t="shared" si="692"/>
        <v>0</v>
      </c>
      <c r="G1350" s="118">
        <f t="shared" si="693"/>
        <v>0</v>
      </c>
    </row>
    <row r="1351" spans="1:7" ht="20.100000000000001" customHeight="1">
      <c r="A1351" s="116" t="str">
        <f t="shared" si="689"/>
        <v/>
      </c>
      <c r="B1351" s="181">
        <f t="shared" si="690"/>
        <v>0</v>
      </c>
      <c r="C1351" s="228"/>
      <c r="D1351" s="79" t="str">
        <f t="shared" si="691"/>
        <v/>
      </c>
      <c r="E1351" s="221"/>
      <c r="F1351" s="118">
        <f t="shared" si="692"/>
        <v>0</v>
      </c>
      <c r="G1351" s="118">
        <f t="shared" si="693"/>
        <v>0</v>
      </c>
    </row>
    <row r="1352" spans="1:7" ht="20.100000000000001" customHeight="1">
      <c r="A1352" s="116" t="str">
        <f t="shared" si="689"/>
        <v/>
      </c>
      <c r="B1352" s="181">
        <f t="shared" si="690"/>
        <v>0</v>
      </c>
      <c r="C1352" s="228"/>
      <c r="D1352" s="79" t="str">
        <f t="shared" si="691"/>
        <v/>
      </c>
      <c r="E1352" s="221"/>
      <c r="F1352" s="118">
        <f t="shared" si="692"/>
        <v>0</v>
      </c>
      <c r="G1352" s="118">
        <f t="shared" si="693"/>
        <v>0</v>
      </c>
    </row>
    <row r="1353" spans="1:7" ht="20.100000000000001" customHeight="1">
      <c r="A1353" s="116" t="str">
        <f t="shared" si="689"/>
        <v/>
      </c>
      <c r="B1353" s="181">
        <f t="shared" si="690"/>
        <v>0</v>
      </c>
      <c r="C1353" s="228"/>
      <c r="D1353" s="79" t="str">
        <f t="shared" si="691"/>
        <v/>
      </c>
      <c r="E1353" s="221"/>
      <c r="F1353" s="118">
        <f t="shared" si="692"/>
        <v>0</v>
      </c>
      <c r="G1353" s="118">
        <f t="shared" si="693"/>
        <v>0</v>
      </c>
    </row>
    <row r="1354" spans="1:7" ht="20.100000000000001" customHeight="1">
      <c r="A1354" s="116" t="str">
        <f t="shared" si="689"/>
        <v/>
      </c>
      <c r="B1354" s="181">
        <f t="shared" si="690"/>
        <v>0</v>
      </c>
      <c r="C1354" s="228"/>
      <c r="D1354" s="79" t="str">
        <f t="shared" si="691"/>
        <v/>
      </c>
      <c r="E1354" s="221"/>
      <c r="F1354" s="118">
        <f t="shared" si="692"/>
        <v>0</v>
      </c>
      <c r="G1354" s="118">
        <f t="shared" si="693"/>
        <v>0</v>
      </c>
    </row>
    <row r="1355" spans="1:7" ht="20.100000000000001" customHeight="1">
      <c r="A1355" s="116" t="str">
        <f t="shared" si="689"/>
        <v/>
      </c>
      <c r="B1355" s="181">
        <f t="shared" si="690"/>
        <v>0</v>
      </c>
      <c r="C1355" s="228"/>
      <c r="D1355" s="79" t="str">
        <f t="shared" si="691"/>
        <v/>
      </c>
      <c r="E1355" s="221"/>
      <c r="F1355" s="118">
        <f t="shared" si="692"/>
        <v>0</v>
      </c>
      <c r="G1355" s="118">
        <f t="shared" si="693"/>
        <v>0</v>
      </c>
    </row>
    <row r="1356" spans="1:7" ht="20.100000000000001" customHeight="1">
      <c r="A1356" s="116" t="str">
        <f t="shared" si="689"/>
        <v/>
      </c>
      <c r="B1356" s="181">
        <f t="shared" si="690"/>
        <v>0</v>
      </c>
      <c r="C1356" s="228"/>
      <c r="D1356" s="79" t="str">
        <f t="shared" si="691"/>
        <v/>
      </c>
      <c r="E1356" s="221"/>
      <c r="F1356" s="118">
        <f t="shared" si="692"/>
        <v>0</v>
      </c>
      <c r="G1356" s="118">
        <f t="shared" si="693"/>
        <v>0</v>
      </c>
    </row>
    <row r="1357" spans="1:7" ht="20.100000000000001" customHeight="1">
      <c r="A1357" s="184"/>
      <c r="B1357" s="185"/>
      <c r="C1357" s="243"/>
      <c r="D1357" s="161"/>
      <c r="E1357" s="212"/>
      <c r="F1357" s="488" t="s">
        <v>35</v>
      </c>
      <c r="G1357" s="201">
        <f>SUBTOTAL(9,G1332:G1356)</f>
        <v>0</v>
      </c>
    </row>
    <row r="1358" spans="1:7" ht="20.100000000000001" customHeight="1">
      <c r="A1358" s="184"/>
      <c r="B1358" s="185"/>
      <c r="C1358" s="244" t="s">
        <v>731</v>
      </c>
      <c r="D1358" s="161"/>
      <c r="E1358" s="212"/>
      <c r="F1358" s="163"/>
      <c r="G1358" s="186"/>
    </row>
    <row r="1359" spans="1:7" ht="20.100000000000001" customHeight="1">
      <c r="A1359" s="116" t="str">
        <f t="shared" ref="A1359:A1362" si="694">IFERROR(VLOOKUP(C1359,Tabla_Compatibilidad,4,FALSE),"")</f>
        <v/>
      </c>
      <c r="B1359" s="181">
        <f t="shared" ref="B1359:B1362" si="695">IF(A1359=0,0,VLOOKUP(A1359,Tabla_Indices,5,FALSE))</f>
        <v>0</v>
      </c>
      <c r="C1359" s="228"/>
      <c r="D1359" s="79" t="str">
        <f t="shared" ref="D1359:D1362" si="696">IFERROR(VLOOKUP(C1359,Tabla_Compatibilidad,2,FALSE),"")</f>
        <v/>
      </c>
      <c r="E1359" s="221"/>
      <c r="F1359" s="118">
        <f t="shared" ref="F1359:F1362" si="697">IFERROR(VLOOKUP(C1359,Tabla_Compatibilidad,3,FALSE),0)</f>
        <v>0</v>
      </c>
      <c r="G1359" s="118">
        <f t="shared" ref="G1359:G1362" si="698">ROUND(E1359*F1359,2)</f>
        <v>0</v>
      </c>
    </row>
    <row r="1360" spans="1:7" ht="20.100000000000001" customHeight="1">
      <c r="A1360" s="116" t="str">
        <f t="shared" si="694"/>
        <v/>
      </c>
      <c r="B1360" s="181">
        <f t="shared" si="695"/>
        <v>0</v>
      </c>
      <c r="C1360" s="228"/>
      <c r="D1360" s="79" t="str">
        <f t="shared" si="696"/>
        <v/>
      </c>
      <c r="E1360" s="221"/>
      <c r="F1360" s="118">
        <f t="shared" si="697"/>
        <v>0</v>
      </c>
      <c r="G1360" s="118">
        <f t="shared" si="698"/>
        <v>0</v>
      </c>
    </row>
    <row r="1361" spans="1:7" ht="20.100000000000001" customHeight="1">
      <c r="A1361" s="116" t="str">
        <f t="shared" si="694"/>
        <v/>
      </c>
      <c r="B1361" s="181">
        <f t="shared" si="695"/>
        <v>0</v>
      </c>
      <c r="C1361" s="228"/>
      <c r="D1361" s="79" t="str">
        <f t="shared" si="696"/>
        <v/>
      </c>
      <c r="E1361" s="221"/>
      <c r="F1361" s="118">
        <f t="shared" si="697"/>
        <v>0</v>
      </c>
      <c r="G1361" s="118">
        <f t="shared" si="698"/>
        <v>0</v>
      </c>
    </row>
    <row r="1362" spans="1:7" ht="20.100000000000001" customHeight="1">
      <c r="A1362" s="116" t="str">
        <f t="shared" si="694"/>
        <v/>
      </c>
      <c r="B1362" s="181">
        <f t="shared" si="695"/>
        <v>0</v>
      </c>
      <c r="C1362" s="228"/>
      <c r="D1362" s="79" t="str">
        <f t="shared" si="696"/>
        <v/>
      </c>
      <c r="E1362" s="221"/>
      <c r="F1362" s="118">
        <f t="shared" si="697"/>
        <v>0</v>
      </c>
      <c r="G1362" s="118">
        <f t="shared" si="698"/>
        <v>0</v>
      </c>
    </row>
    <row r="1363" spans="1:7" ht="20.100000000000001" customHeight="1">
      <c r="A1363" s="116" t="str">
        <f t="shared" ref="A1363:A1366" si="699">IFERROR(VLOOKUP(C1363,Tabla_Compatibilidad,4,FALSE),"")</f>
        <v/>
      </c>
      <c r="B1363" s="181">
        <f t="shared" ref="B1363:B1366" si="700">IF(A1363=0,0,VLOOKUP(A1363,Tabla_Indices,5,FALSE))</f>
        <v>0</v>
      </c>
      <c r="C1363" s="228"/>
      <c r="D1363" s="79" t="str">
        <f t="shared" ref="D1363:D1366" si="701">IFERROR(VLOOKUP(C1363,Tabla_Compatibilidad,2,FALSE),"")</f>
        <v/>
      </c>
      <c r="E1363" s="221"/>
      <c r="F1363" s="118">
        <f t="shared" ref="F1363:F1366" si="702">IFERROR(VLOOKUP(C1363,Tabla_Compatibilidad,3,FALSE),0)</f>
        <v>0</v>
      </c>
      <c r="G1363" s="118">
        <f t="shared" ref="G1363:G1366" si="703">ROUND(E1363*F1363,2)</f>
        <v>0</v>
      </c>
    </row>
    <row r="1364" spans="1:7" ht="20.100000000000001" customHeight="1">
      <c r="A1364" s="116" t="str">
        <f t="shared" si="699"/>
        <v/>
      </c>
      <c r="B1364" s="181">
        <f t="shared" si="700"/>
        <v>0</v>
      </c>
      <c r="C1364" s="228"/>
      <c r="D1364" s="79" t="str">
        <f t="shared" si="701"/>
        <v/>
      </c>
      <c r="E1364" s="221"/>
      <c r="F1364" s="118">
        <f t="shared" si="702"/>
        <v>0</v>
      </c>
      <c r="G1364" s="118">
        <f t="shared" si="703"/>
        <v>0</v>
      </c>
    </row>
    <row r="1365" spans="1:7" ht="20.100000000000001" customHeight="1">
      <c r="A1365" s="116" t="str">
        <f t="shared" si="699"/>
        <v/>
      </c>
      <c r="B1365" s="181">
        <f t="shared" si="700"/>
        <v>0</v>
      </c>
      <c r="C1365" s="228"/>
      <c r="D1365" s="79" t="str">
        <f t="shared" si="701"/>
        <v/>
      </c>
      <c r="E1365" s="221"/>
      <c r="F1365" s="118">
        <f t="shared" si="702"/>
        <v>0</v>
      </c>
      <c r="G1365" s="118">
        <f t="shared" si="703"/>
        <v>0</v>
      </c>
    </row>
    <row r="1366" spans="1:7" ht="20.100000000000001" customHeight="1">
      <c r="A1366" s="116" t="str">
        <f t="shared" si="699"/>
        <v/>
      </c>
      <c r="B1366" s="181">
        <f t="shared" si="700"/>
        <v>0</v>
      </c>
      <c r="C1366" s="228"/>
      <c r="D1366" s="79" t="str">
        <f t="shared" si="701"/>
        <v/>
      </c>
      <c r="E1366" s="221"/>
      <c r="F1366" s="118">
        <f t="shared" si="702"/>
        <v>0</v>
      </c>
      <c r="G1366" s="118">
        <f t="shared" si="703"/>
        <v>0</v>
      </c>
    </row>
    <row r="1367" spans="1:7" ht="20.100000000000001" customHeight="1">
      <c r="A1367" s="184"/>
      <c r="B1367" s="185"/>
      <c r="C1367" s="243"/>
      <c r="D1367" s="161"/>
      <c r="E1367" s="212"/>
      <c r="F1367" s="488" t="s">
        <v>36</v>
      </c>
      <c r="G1367" s="201">
        <f>SUBTOTAL(9,G1359:G1366)</f>
        <v>0</v>
      </c>
    </row>
    <row r="1368" spans="1:7" ht="20.100000000000001" customHeight="1">
      <c r="A1368" s="184"/>
      <c r="B1368" s="185"/>
      <c r="C1368" s="244" t="s">
        <v>732</v>
      </c>
      <c r="D1368" s="161"/>
      <c r="E1368" s="212"/>
      <c r="F1368" s="163"/>
      <c r="G1368" s="186"/>
    </row>
    <row r="1369" spans="1:7" ht="20.100000000000001" customHeight="1">
      <c r="A1369" s="116" t="str">
        <f t="shared" ref="A1369:A1371" si="704">IFERROR(VLOOKUP(C1369,Tabla_Compatibilidad,4,FALSE),"")</f>
        <v/>
      </c>
      <c r="B1369" s="181">
        <f t="shared" ref="B1369:B1371" si="705">IF(A1369=0,0,VLOOKUP(A1369,Tabla_Indices,5,FALSE))</f>
        <v>0</v>
      </c>
      <c r="C1369" s="229"/>
      <c r="D1369" s="79" t="str">
        <f t="shared" ref="D1369:D1371" si="706">IFERROR(VLOOKUP(C1369,Tabla_Compatibilidad,2,FALSE),"")</f>
        <v/>
      </c>
      <c r="E1369" s="223"/>
      <c r="F1369" s="118">
        <f t="shared" ref="F1369:F1371" si="707">IFERROR(VLOOKUP(C1369,Tabla_Compatibilidad,3,FALSE),0)</f>
        <v>0</v>
      </c>
      <c r="G1369" s="118">
        <f t="shared" ref="G1369:G1371" si="708">ROUND(E1369*F1369,2)</f>
        <v>0</v>
      </c>
    </row>
    <row r="1370" spans="1:7" ht="20.100000000000001" customHeight="1">
      <c r="A1370" s="116" t="str">
        <f t="shared" si="704"/>
        <v/>
      </c>
      <c r="B1370" s="181">
        <f t="shared" si="705"/>
        <v>0</v>
      </c>
      <c r="C1370" s="229"/>
      <c r="D1370" s="79" t="str">
        <f t="shared" si="706"/>
        <v/>
      </c>
      <c r="E1370" s="223"/>
      <c r="F1370" s="118">
        <f t="shared" si="707"/>
        <v>0</v>
      </c>
      <c r="G1370" s="118">
        <f t="shared" si="708"/>
        <v>0</v>
      </c>
    </row>
    <row r="1371" spans="1:7" ht="20.100000000000001" customHeight="1">
      <c r="A1371" s="116" t="str">
        <f t="shared" si="704"/>
        <v/>
      </c>
      <c r="B1371" s="181">
        <f t="shared" si="705"/>
        <v>0</v>
      </c>
      <c r="C1371" s="229"/>
      <c r="D1371" s="79" t="str">
        <f t="shared" si="706"/>
        <v/>
      </c>
      <c r="E1371" s="223"/>
      <c r="F1371" s="118">
        <f t="shared" si="707"/>
        <v>0</v>
      </c>
      <c r="G1371" s="118">
        <f t="shared" si="708"/>
        <v>0</v>
      </c>
    </row>
    <row r="1372" spans="1:7" ht="20.100000000000001" customHeight="1">
      <c r="A1372" s="116" t="str">
        <f t="shared" ref="A1372:A1377" si="709">IFERROR(VLOOKUP(C1372,Tabla_Compatibilidad,4,FALSE),"")</f>
        <v/>
      </c>
      <c r="B1372" s="181">
        <f t="shared" ref="B1372:B1377" si="710">IF(A1372=0,0,VLOOKUP(A1372,Tabla_Indices,5,FALSE))</f>
        <v>0</v>
      </c>
      <c r="C1372" s="229"/>
      <c r="D1372" s="79" t="str">
        <f t="shared" ref="D1372:D1377" si="711">IFERROR(VLOOKUP(C1372,Tabla_Compatibilidad,2,FALSE),"")</f>
        <v/>
      </c>
      <c r="E1372" s="223"/>
      <c r="F1372" s="118">
        <f t="shared" ref="F1372:F1377" si="712">IFERROR(VLOOKUP(C1372,Tabla_Compatibilidad,3,FALSE),0)</f>
        <v>0</v>
      </c>
      <c r="G1372" s="118">
        <f t="shared" ref="G1372:G1377" si="713">ROUND(E1372*F1372,2)</f>
        <v>0</v>
      </c>
    </row>
    <row r="1373" spans="1:7" ht="20.100000000000001" customHeight="1">
      <c r="A1373" s="116"/>
      <c r="B1373" s="181"/>
      <c r="C1373" s="229"/>
      <c r="D1373" s="79"/>
      <c r="E1373" s="223"/>
      <c r="F1373" s="118"/>
      <c r="G1373" s="118"/>
    </row>
    <row r="1374" spans="1:7" ht="20.100000000000001" customHeight="1">
      <c r="A1374" s="116"/>
      <c r="B1374" s="181"/>
      <c r="C1374" s="229"/>
      <c r="D1374" s="79"/>
      <c r="E1374" s="223"/>
      <c r="F1374" s="118"/>
      <c r="G1374" s="118"/>
    </row>
    <row r="1375" spans="1:7" ht="20.100000000000001" customHeight="1">
      <c r="A1375" s="116" t="str">
        <f t="shared" si="709"/>
        <v/>
      </c>
      <c r="B1375" s="181">
        <f t="shared" si="710"/>
        <v>0</v>
      </c>
      <c r="C1375" s="228"/>
      <c r="D1375" s="79" t="str">
        <f t="shared" si="711"/>
        <v/>
      </c>
      <c r="E1375" s="221"/>
      <c r="F1375" s="118">
        <f t="shared" si="712"/>
        <v>0</v>
      </c>
      <c r="G1375" s="118">
        <f t="shared" si="713"/>
        <v>0</v>
      </c>
    </row>
    <row r="1376" spans="1:7" ht="20.100000000000001" customHeight="1">
      <c r="A1376" s="116" t="str">
        <f t="shared" si="709"/>
        <v/>
      </c>
      <c r="B1376" s="181">
        <f t="shared" si="710"/>
        <v>0</v>
      </c>
      <c r="C1376" s="228"/>
      <c r="D1376" s="79" t="str">
        <f t="shared" si="711"/>
        <v/>
      </c>
      <c r="E1376" s="221"/>
      <c r="F1376" s="118">
        <f t="shared" si="712"/>
        <v>0</v>
      </c>
      <c r="G1376" s="118">
        <f t="shared" si="713"/>
        <v>0</v>
      </c>
    </row>
    <row r="1377" spans="1:7" ht="20.100000000000001" customHeight="1">
      <c r="A1377" s="116" t="str">
        <f t="shared" si="709"/>
        <v/>
      </c>
      <c r="B1377" s="181">
        <f t="shared" si="710"/>
        <v>0</v>
      </c>
      <c r="C1377" s="228"/>
      <c r="D1377" s="79" t="str">
        <f t="shared" si="711"/>
        <v/>
      </c>
      <c r="E1377" s="221"/>
      <c r="F1377" s="118">
        <f t="shared" si="712"/>
        <v>0</v>
      </c>
      <c r="G1377" s="118">
        <f t="shared" si="713"/>
        <v>0</v>
      </c>
    </row>
    <row r="1378" spans="1:7" ht="20.100000000000001" customHeight="1">
      <c r="A1378" s="187"/>
      <c r="B1378" s="188"/>
      <c r="C1378" s="243"/>
      <c r="D1378" s="161"/>
      <c r="E1378" s="212"/>
      <c r="F1378" s="488" t="s">
        <v>37</v>
      </c>
      <c r="G1378" s="201">
        <f>SUBTOTAL(9,G1369:G1377)</f>
        <v>0</v>
      </c>
    </row>
    <row r="1379" spans="1:7" ht="20.100000000000001" customHeight="1" thickBot="1">
      <c r="A1379" s="189"/>
      <c r="B1379" s="190"/>
      <c r="C1379" s="245"/>
      <c r="D1379" s="191"/>
      <c r="E1379" s="213"/>
      <c r="F1379" s="192"/>
      <c r="G1379" s="193"/>
    </row>
    <row r="1380" spans="1:7" ht="20.100000000000001" customHeight="1" thickBot="1">
      <c r="A1380" s="194">
        <f>B1328</f>
        <v>23</v>
      </c>
      <c r="B1380" s="195" t="str">
        <f>C1328</f>
        <v>Mesadas, campana y ventilaciones (incluida mesada exterior)</v>
      </c>
      <c r="C1380" s="246"/>
      <c r="D1380" s="196" t="s">
        <v>38</v>
      </c>
      <c r="E1380" s="214"/>
      <c r="F1380" s="197" t="s">
        <v>39</v>
      </c>
      <c r="G1380" s="202">
        <f>SUBTOTAL(9,G1332:G1379)</f>
        <v>0</v>
      </c>
    </row>
    <row r="1381" spans="1:7" ht="20.100000000000001" customHeight="1" thickTop="1" thickBot="1">
      <c r="C1381" s="247"/>
      <c r="D1381" s="198"/>
      <c r="E1381" s="215"/>
      <c r="G1381" s="200"/>
    </row>
    <row r="1382" spans="1:7" ht="20.100000000000001" customHeight="1" thickTop="1">
      <c r="A1382" s="145" t="s">
        <v>41</v>
      </c>
      <c r="B1382" s="146"/>
      <c r="C1382" s="248"/>
      <c r="D1382" s="146"/>
      <c r="E1382" s="216"/>
      <c r="F1382" s="148"/>
      <c r="G1382" s="149"/>
    </row>
    <row r="1383" spans="1:7" ht="20.100000000000001" customHeight="1">
      <c r="A1383" s="150" t="s">
        <v>728</v>
      </c>
      <c r="B1383" s="144" t="str">
        <f>Comitente</f>
        <v>INSTITUTO PROVINCIAL DE LA VIVIENDA</v>
      </c>
      <c r="C1383" s="249"/>
      <c r="D1383" s="152"/>
      <c r="E1383" s="217"/>
      <c r="F1383" s="154"/>
      <c r="G1383" s="155"/>
    </row>
    <row r="1384" spans="1:7" ht="20.100000000000001" customHeight="1">
      <c r="A1384" s="150" t="s">
        <v>729</v>
      </c>
      <c r="B1384" s="144">
        <f>Contratista</f>
        <v>0</v>
      </c>
      <c r="C1384" s="250"/>
      <c r="D1384" s="156"/>
      <c r="E1384" s="217"/>
      <c r="F1384" s="157"/>
      <c r="G1384" s="158"/>
    </row>
    <row r="1385" spans="1:7" ht="20.100000000000001" customHeight="1">
      <c r="A1385" s="150" t="s">
        <v>28</v>
      </c>
      <c r="B1385" s="144" t="str">
        <f>Obra</f>
        <v>BARRIO NUESTRA SEÑORA DEL ROSARIO - 22 VIVIENDAS</v>
      </c>
      <c r="C1385" s="250"/>
      <c r="D1385" s="156"/>
      <c r="E1385" s="217"/>
      <c r="F1385" s="157" t="s">
        <v>42</v>
      </c>
      <c r="G1385" s="542">
        <f>+$G$4</f>
        <v>0</v>
      </c>
    </row>
    <row r="1386" spans="1:7" ht="20.100000000000001" customHeight="1">
      <c r="A1386" s="159" t="s">
        <v>727</v>
      </c>
      <c r="B1386" s="144" t="str">
        <f>Ubicación</f>
        <v>9 DE JULIO</v>
      </c>
      <c r="C1386" s="251"/>
      <c r="D1386" s="161"/>
      <c r="E1386" s="212"/>
      <c r="F1386" s="163"/>
      <c r="G1386" s="164"/>
    </row>
    <row r="1387" spans="1:7" ht="20.100000000000001" customHeight="1">
      <c r="A1387" s="159" t="s">
        <v>43</v>
      </c>
      <c r="B1387" s="165" t="s">
        <v>1159</v>
      </c>
      <c r="C1387" s="243" t="s">
        <v>1182</v>
      </c>
      <c r="D1387" s="167"/>
      <c r="E1387" s="218"/>
      <c r="F1387" s="163"/>
      <c r="G1387" s="164"/>
    </row>
    <row r="1388" spans="1:7" ht="20.100000000000001" customHeight="1">
      <c r="A1388" s="159" t="s">
        <v>29</v>
      </c>
      <c r="B1388" s="169">
        <v>24</v>
      </c>
      <c r="C1388" s="166" t="str">
        <f>+VLOOKUP(B1388,'P1'!$B$13:$E$92,2,FALSE)</f>
        <v>Antepechos de hormigón</v>
      </c>
      <c r="D1388" s="161"/>
      <c r="E1388" s="212"/>
      <c r="F1388" s="157" t="s">
        <v>30</v>
      </c>
      <c r="G1388" s="161" t="str">
        <f>+VLOOKUP(B1388,'P1'!$B$13:$E$92,3,FALSE)</f>
        <v>ml</v>
      </c>
    </row>
    <row r="1389" spans="1:7" ht="20.100000000000001" customHeight="1">
      <c r="A1389" s="203" t="s">
        <v>590</v>
      </c>
      <c r="B1389" s="204"/>
      <c r="C1389" s="604" t="s">
        <v>0</v>
      </c>
      <c r="D1389" s="606" t="s">
        <v>31</v>
      </c>
      <c r="E1389" s="600" t="s">
        <v>32</v>
      </c>
      <c r="F1389" s="608" t="s">
        <v>33</v>
      </c>
      <c r="G1389" s="610" t="s">
        <v>34</v>
      </c>
    </row>
    <row r="1390" spans="1:7" s="110" customFormat="1" ht="20.100000000000001" customHeight="1">
      <c r="A1390" s="172" t="s">
        <v>591</v>
      </c>
      <c r="B1390" s="173" t="s">
        <v>592</v>
      </c>
      <c r="C1390" s="605"/>
      <c r="D1390" s="607"/>
      <c r="E1390" s="601"/>
      <c r="F1390" s="609"/>
      <c r="G1390" s="611"/>
    </row>
    <row r="1391" spans="1:7" ht="20.100000000000001" customHeight="1">
      <c r="A1391" s="174"/>
      <c r="B1391" s="175"/>
      <c r="C1391" s="252" t="s">
        <v>730</v>
      </c>
      <c r="D1391" s="177"/>
      <c r="E1391" s="219"/>
      <c r="F1391" s="179"/>
      <c r="G1391" s="180"/>
    </row>
    <row r="1392" spans="1:7" ht="20.100000000000001" customHeight="1">
      <c r="A1392" s="116" t="str">
        <f t="shared" ref="A1392:A1399" si="714">IFERROR(VLOOKUP(C1392,Tabla_Compatibilidad,4,FALSE),"")</f>
        <v/>
      </c>
      <c r="B1392" s="181">
        <f t="shared" ref="B1392:B1399" si="715">IF(A1392=0,0,VLOOKUP(A1392,Tabla_Indices,5,FALSE))</f>
        <v>0</v>
      </c>
      <c r="C1392" s="228"/>
      <c r="D1392" s="79" t="str">
        <f t="shared" ref="D1392:D1399" si="716">IFERROR(VLOOKUP(C1392,Tabla_Compatibilidad,2,FALSE),"")</f>
        <v/>
      </c>
      <c r="E1392" s="221"/>
      <c r="F1392" s="118">
        <f t="shared" ref="F1392:F1399" si="717">IFERROR(VLOOKUP(C1392,Tabla_Compatibilidad,3,FALSE),0)</f>
        <v>0</v>
      </c>
      <c r="G1392" s="118">
        <f t="shared" ref="G1392:G1399" si="718">ROUND(E1392*F1392,2)</f>
        <v>0</v>
      </c>
    </row>
    <row r="1393" spans="1:7" ht="20.100000000000001" customHeight="1">
      <c r="A1393" s="116" t="str">
        <f t="shared" si="714"/>
        <v/>
      </c>
      <c r="B1393" s="181">
        <f t="shared" si="715"/>
        <v>0</v>
      </c>
      <c r="C1393" s="228"/>
      <c r="D1393" s="79" t="str">
        <f t="shared" si="716"/>
        <v/>
      </c>
      <c r="E1393" s="221"/>
      <c r="F1393" s="118">
        <f t="shared" si="717"/>
        <v>0</v>
      </c>
      <c r="G1393" s="118">
        <f t="shared" si="718"/>
        <v>0</v>
      </c>
    </row>
    <row r="1394" spans="1:7" ht="20.100000000000001" customHeight="1">
      <c r="A1394" s="116" t="str">
        <f t="shared" si="714"/>
        <v/>
      </c>
      <c r="B1394" s="181">
        <f t="shared" si="715"/>
        <v>0</v>
      </c>
      <c r="C1394" s="228"/>
      <c r="D1394" s="79" t="str">
        <f t="shared" si="716"/>
        <v/>
      </c>
      <c r="E1394" s="221"/>
      <c r="F1394" s="118">
        <f t="shared" si="717"/>
        <v>0</v>
      </c>
      <c r="G1394" s="118">
        <f t="shared" si="718"/>
        <v>0</v>
      </c>
    </row>
    <row r="1395" spans="1:7" ht="20.100000000000001" customHeight="1">
      <c r="A1395" s="116" t="str">
        <f t="shared" si="714"/>
        <v/>
      </c>
      <c r="B1395" s="181">
        <f t="shared" si="715"/>
        <v>0</v>
      </c>
      <c r="C1395" s="228"/>
      <c r="D1395" s="79" t="str">
        <f t="shared" si="716"/>
        <v/>
      </c>
      <c r="E1395" s="221"/>
      <c r="F1395" s="118">
        <f t="shared" si="717"/>
        <v>0</v>
      </c>
      <c r="G1395" s="118">
        <f t="shared" si="718"/>
        <v>0</v>
      </c>
    </row>
    <row r="1396" spans="1:7" ht="20.100000000000001" customHeight="1">
      <c r="A1396" s="116" t="str">
        <f t="shared" si="714"/>
        <v/>
      </c>
      <c r="B1396" s="181">
        <f t="shared" si="715"/>
        <v>0</v>
      </c>
      <c r="C1396" s="228"/>
      <c r="D1396" s="79" t="str">
        <f t="shared" si="716"/>
        <v/>
      </c>
      <c r="E1396" s="221"/>
      <c r="F1396" s="118">
        <f t="shared" si="717"/>
        <v>0</v>
      </c>
      <c r="G1396" s="118">
        <f t="shared" si="718"/>
        <v>0</v>
      </c>
    </row>
    <row r="1397" spans="1:7" ht="20.100000000000001" customHeight="1">
      <c r="A1397" s="116" t="str">
        <f t="shared" si="714"/>
        <v/>
      </c>
      <c r="B1397" s="181">
        <f t="shared" si="715"/>
        <v>0</v>
      </c>
      <c r="C1397" s="228"/>
      <c r="D1397" s="79" t="str">
        <f t="shared" si="716"/>
        <v/>
      </c>
      <c r="E1397" s="221"/>
      <c r="F1397" s="118">
        <f t="shared" si="717"/>
        <v>0</v>
      </c>
      <c r="G1397" s="118">
        <f t="shared" si="718"/>
        <v>0</v>
      </c>
    </row>
    <row r="1398" spans="1:7" ht="20.100000000000001" customHeight="1">
      <c r="A1398" s="116" t="str">
        <f t="shared" si="714"/>
        <v/>
      </c>
      <c r="B1398" s="181">
        <f t="shared" si="715"/>
        <v>0</v>
      </c>
      <c r="C1398" s="228"/>
      <c r="D1398" s="79" t="str">
        <f t="shared" si="716"/>
        <v/>
      </c>
      <c r="E1398" s="221"/>
      <c r="F1398" s="118">
        <f t="shared" si="717"/>
        <v>0</v>
      </c>
      <c r="G1398" s="118">
        <f t="shared" si="718"/>
        <v>0</v>
      </c>
    </row>
    <row r="1399" spans="1:7" ht="20.100000000000001" customHeight="1">
      <c r="A1399" s="116" t="str">
        <f t="shared" si="714"/>
        <v/>
      </c>
      <c r="B1399" s="181">
        <f t="shared" si="715"/>
        <v>0</v>
      </c>
      <c r="C1399" s="228"/>
      <c r="D1399" s="79" t="str">
        <f t="shared" si="716"/>
        <v/>
      </c>
      <c r="E1399" s="221"/>
      <c r="F1399" s="118">
        <f t="shared" si="717"/>
        <v>0</v>
      </c>
      <c r="G1399" s="118">
        <f t="shared" si="718"/>
        <v>0</v>
      </c>
    </row>
    <row r="1400" spans="1:7" ht="20.100000000000001" customHeight="1">
      <c r="A1400" s="116" t="str">
        <f t="shared" ref="A1400:A1415" si="719">IFERROR(VLOOKUP(C1400,Tabla_Compatibilidad,4,FALSE),"")</f>
        <v/>
      </c>
      <c r="B1400" s="181">
        <f t="shared" ref="B1400:B1415" si="720">IF(A1400=0,0,VLOOKUP(A1400,Tabla_Indices,5,FALSE))</f>
        <v>0</v>
      </c>
      <c r="C1400" s="228"/>
      <c r="D1400" s="79" t="str">
        <f t="shared" ref="D1400:D1415" si="721">IFERROR(VLOOKUP(C1400,Tabla_Compatibilidad,2,FALSE),"")</f>
        <v/>
      </c>
      <c r="E1400" s="221"/>
      <c r="F1400" s="118">
        <f t="shared" ref="F1400:F1415" si="722">IFERROR(VLOOKUP(C1400,Tabla_Compatibilidad,3,FALSE),0)</f>
        <v>0</v>
      </c>
      <c r="G1400" s="118">
        <f t="shared" ref="G1400:G1415" si="723">ROUND(E1400*F1400,2)</f>
        <v>0</v>
      </c>
    </row>
    <row r="1401" spans="1:7" ht="20.100000000000001" customHeight="1">
      <c r="A1401" s="116" t="str">
        <f t="shared" si="719"/>
        <v/>
      </c>
      <c r="B1401" s="181">
        <f t="shared" si="720"/>
        <v>0</v>
      </c>
      <c r="C1401" s="228"/>
      <c r="D1401" s="79" t="str">
        <f t="shared" si="721"/>
        <v/>
      </c>
      <c r="E1401" s="221"/>
      <c r="F1401" s="118">
        <f t="shared" si="722"/>
        <v>0</v>
      </c>
      <c r="G1401" s="118">
        <f t="shared" si="723"/>
        <v>0</v>
      </c>
    </row>
    <row r="1402" spans="1:7" ht="20.100000000000001" customHeight="1">
      <c r="A1402" s="116" t="str">
        <f t="shared" si="719"/>
        <v/>
      </c>
      <c r="B1402" s="181">
        <f t="shared" si="720"/>
        <v>0</v>
      </c>
      <c r="C1402" s="228"/>
      <c r="D1402" s="79" t="str">
        <f t="shared" si="721"/>
        <v/>
      </c>
      <c r="E1402" s="221"/>
      <c r="F1402" s="118">
        <f t="shared" si="722"/>
        <v>0</v>
      </c>
      <c r="G1402" s="118">
        <f t="shared" si="723"/>
        <v>0</v>
      </c>
    </row>
    <row r="1403" spans="1:7" ht="20.100000000000001" customHeight="1">
      <c r="A1403" s="116" t="str">
        <f t="shared" si="719"/>
        <v/>
      </c>
      <c r="B1403" s="181">
        <f t="shared" si="720"/>
        <v>0</v>
      </c>
      <c r="C1403" s="232"/>
      <c r="D1403" s="79" t="str">
        <f t="shared" si="721"/>
        <v/>
      </c>
      <c r="E1403" s="221"/>
      <c r="F1403" s="118">
        <f t="shared" si="722"/>
        <v>0</v>
      </c>
      <c r="G1403" s="118">
        <f t="shared" si="723"/>
        <v>0</v>
      </c>
    </row>
    <row r="1404" spans="1:7" ht="20.100000000000001" customHeight="1">
      <c r="A1404" s="116" t="str">
        <f t="shared" si="719"/>
        <v/>
      </c>
      <c r="B1404" s="181">
        <f t="shared" si="720"/>
        <v>0</v>
      </c>
      <c r="C1404" s="228"/>
      <c r="D1404" s="79" t="str">
        <f t="shared" si="721"/>
        <v/>
      </c>
      <c r="E1404" s="221"/>
      <c r="F1404" s="118">
        <f t="shared" si="722"/>
        <v>0</v>
      </c>
      <c r="G1404" s="118">
        <f t="shared" si="723"/>
        <v>0</v>
      </c>
    </row>
    <row r="1405" spans="1:7" ht="20.100000000000001" customHeight="1">
      <c r="A1405" s="116" t="str">
        <f t="shared" si="719"/>
        <v/>
      </c>
      <c r="B1405" s="181">
        <f t="shared" si="720"/>
        <v>0</v>
      </c>
      <c r="C1405" s="228"/>
      <c r="D1405" s="79" t="str">
        <f t="shared" si="721"/>
        <v/>
      </c>
      <c r="E1405" s="221"/>
      <c r="F1405" s="118">
        <f t="shared" si="722"/>
        <v>0</v>
      </c>
      <c r="G1405" s="118">
        <f t="shared" si="723"/>
        <v>0</v>
      </c>
    </row>
    <row r="1406" spans="1:7" ht="20.100000000000001" customHeight="1">
      <c r="A1406" s="116" t="str">
        <f t="shared" si="719"/>
        <v/>
      </c>
      <c r="B1406" s="181">
        <f t="shared" si="720"/>
        <v>0</v>
      </c>
      <c r="C1406" s="227"/>
      <c r="D1406" s="79" t="str">
        <f t="shared" si="721"/>
        <v/>
      </c>
      <c r="E1406" s="220"/>
      <c r="F1406" s="118">
        <f t="shared" si="722"/>
        <v>0</v>
      </c>
      <c r="G1406" s="118">
        <f t="shared" si="723"/>
        <v>0</v>
      </c>
    </row>
    <row r="1407" spans="1:7" ht="20.100000000000001" customHeight="1">
      <c r="A1407" s="116" t="str">
        <f t="shared" si="719"/>
        <v/>
      </c>
      <c r="B1407" s="181">
        <f t="shared" si="720"/>
        <v>0</v>
      </c>
      <c r="C1407" s="228"/>
      <c r="D1407" s="79" t="str">
        <f t="shared" si="721"/>
        <v/>
      </c>
      <c r="E1407" s="221"/>
      <c r="F1407" s="118">
        <f t="shared" si="722"/>
        <v>0</v>
      </c>
      <c r="G1407" s="118">
        <f t="shared" si="723"/>
        <v>0</v>
      </c>
    </row>
    <row r="1408" spans="1:7" ht="20.100000000000001" customHeight="1">
      <c r="A1408" s="116" t="str">
        <f t="shared" si="719"/>
        <v/>
      </c>
      <c r="B1408" s="181">
        <f t="shared" si="720"/>
        <v>0</v>
      </c>
      <c r="C1408" s="228"/>
      <c r="D1408" s="79" t="str">
        <f t="shared" si="721"/>
        <v/>
      </c>
      <c r="E1408" s="221"/>
      <c r="F1408" s="118">
        <f t="shared" si="722"/>
        <v>0</v>
      </c>
      <c r="G1408" s="118">
        <f t="shared" si="723"/>
        <v>0</v>
      </c>
    </row>
    <row r="1409" spans="1:7" ht="20.100000000000001" customHeight="1">
      <c r="A1409" s="116" t="str">
        <f t="shared" si="719"/>
        <v/>
      </c>
      <c r="B1409" s="181">
        <f t="shared" si="720"/>
        <v>0</v>
      </c>
      <c r="C1409" s="228"/>
      <c r="D1409" s="79" t="str">
        <f t="shared" si="721"/>
        <v/>
      </c>
      <c r="E1409" s="221"/>
      <c r="F1409" s="118">
        <f t="shared" si="722"/>
        <v>0</v>
      </c>
      <c r="G1409" s="118">
        <f t="shared" si="723"/>
        <v>0</v>
      </c>
    </row>
    <row r="1410" spans="1:7" ht="20.100000000000001" customHeight="1">
      <c r="A1410" s="116" t="str">
        <f t="shared" si="719"/>
        <v/>
      </c>
      <c r="B1410" s="181">
        <f t="shared" si="720"/>
        <v>0</v>
      </c>
      <c r="C1410" s="228"/>
      <c r="D1410" s="79" t="str">
        <f t="shared" si="721"/>
        <v/>
      </c>
      <c r="E1410" s="221"/>
      <c r="F1410" s="118">
        <f t="shared" si="722"/>
        <v>0</v>
      </c>
      <c r="G1410" s="118">
        <f t="shared" si="723"/>
        <v>0</v>
      </c>
    </row>
    <row r="1411" spans="1:7" ht="20.100000000000001" customHeight="1">
      <c r="A1411" s="116" t="str">
        <f t="shared" si="719"/>
        <v/>
      </c>
      <c r="B1411" s="181">
        <f t="shared" si="720"/>
        <v>0</v>
      </c>
      <c r="C1411" s="228"/>
      <c r="D1411" s="79" t="str">
        <f t="shared" si="721"/>
        <v/>
      </c>
      <c r="E1411" s="221"/>
      <c r="F1411" s="118">
        <f t="shared" si="722"/>
        <v>0</v>
      </c>
      <c r="G1411" s="118">
        <f t="shared" si="723"/>
        <v>0</v>
      </c>
    </row>
    <row r="1412" spans="1:7" ht="20.100000000000001" customHeight="1">
      <c r="A1412" s="116" t="str">
        <f t="shared" si="719"/>
        <v/>
      </c>
      <c r="B1412" s="181">
        <f t="shared" si="720"/>
        <v>0</v>
      </c>
      <c r="C1412" s="228"/>
      <c r="D1412" s="79" t="str">
        <f t="shared" si="721"/>
        <v/>
      </c>
      <c r="E1412" s="221"/>
      <c r="F1412" s="118">
        <f t="shared" si="722"/>
        <v>0</v>
      </c>
      <c r="G1412" s="118">
        <f t="shared" si="723"/>
        <v>0</v>
      </c>
    </row>
    <row r="1413" spans="1:7" ht="20.100000000000001" customHeight="1">
      <c r="A1413" s="116" t="str">
        <f t="shared" si="719"/>
        <v/>
      </c>
      <c r="B1413" s="181">
        <f t="shared" si="720"/>
        <v>0</v>
      </c>
      <c r="C1413" s="228"/>
      <c r="D1413" s="79" t="str">
        <f t="shared" si="721"/>
        <v/>
      </c>
      <c r="E1413" s="221"/>
      <c r="F1413" s="118">
        <f t="shared" si="722"/>
        <v>0</v>
      </c>
      <c r="G1413" s="118">
        <f t="shared" si="723"/>
        <v>0</v>
      </c>
    </row>
    <row r="1414" spans="1:7" ht="20.100000000000001" customHeight="1">
      <c r="A1414" s="116" t="str">
        <f t="shared" si="719"/>
        <v/>
      </c>
      <c r="B1414" s="181">
        <f t="shared" si="720"/>
        <v>0</v>
      </c>
      <c r="C1414" s="228"/>
      <c r="D1414" s="79" t="str">
        <f t="shared" si="721"/>
        <v/>
      </c>
      <c r="E1414" s="221"/>
      <c r="F1414" s="118">
        <f t="shared" si="722"/>
        <v>0</v>
      </c>
      <c r="G1414" s="118">
        <f t="shared" si="723"/>
        <v>0</v>
      </c>
    </row>
    <row r="1415" spans="1:7" ht="20.100000000000001" customHeight="1">
      <c r="A1415" s="116" t="str">
        <f t="shared" si="719"/>
        <v/>
      </c>
      <c r="B1415" s="181">
        <f t="shared" si="720"/>
        <v>0</v>
      </c>
      <c r="C1415" s="228"/>
      <c r="D1415" s="79" t="str">
        <f t="shared" si="721"/>
        <v/>
      </c>
      <c r="E1415" s="221"/>
      <c r="F1415" s="118">
        <f t="shared" si="722"/>
        <v>0</v>
      </c>
      <c r="G1415" s="118">
        <f t="shared" si="723"/>
        <v>0</v>
      </c>
    </row>
    <row r="1416" spans="1:7" ht="20.100000000000001" customHeight="1">
      <c r="A1416" s="184"/>
      <c r="B1416" s="185"/>
      <c r="C1416" s="243"/>
      <c r="D1416" s="161"/>
      <c r="E1416" s="212"/>
      <c r="F1416" s="488" t="s">
        <v>35</v>
      </c>
      <c r="G1416" s="201">
        <f>SUBTOTAL(9,G1392:G1415)</f>
        <v>0</v>
      </c>
    </row>
    <row r="1417" spans="1:7" ht="20.100000000000001" customHeight="1">
      <c r="A1417" s="184"/>
      <c r="B1417" s="185"/>
      <c r="C1417" s="244" t="s">
        <v>731</v>
      </c>
      <c r="D1417" s="161"/>
      <c r="E1417" s="212"/>
      <c r="F1417" s="163"/>
      <c r="G1417" s="186"/>
    </row>
    <row r="1418" spans="1:7" ht="20.100000000000001" customHeight="1">
      <c r="A1418" s="116" t="str">
        <f t="shared" ref="A1418:A1419" si="724">IFERROR(VLOOKUP(C1418,Tabla_Compatibilidad,4,FALSE),"")</f>
        <v/>
      </c>
      <c r="B1418" s="181">
        <f t="shared" ref="B1418:B1419" si="725">IF(A1418=0,0,VLOOKUP(A1418,Tabla_Indices,5,FALSE))</f>
        <v>0</v>
      </c>
      <c r="C1418" s="227"/>
      <c r="D1418" s="79" t="str">
        <f t="shared" ref="D1418:D1419" si="726">IFERROR(VLOOKUP(C1418,Tabla_Compatibilidad,2,FALSE),"")</f>
        <v/>
      </c>
      <c r="E1418" s="221"/>
      <c r="F1418" s="118">
        <f t="shared" ref="F1418:F1419" si="727">IFERROR(VLOOKUP(C1418,Tabla_Compatibilidad,3,FALSE),0)</f>
        <v>0</v>
      </c>
      <c r="G1418" s="118">
        <f t="shared" ref="G1418:G1419" si="728">ROUND(E1418*F1418,2)</f>
        <v>0</v>
      </c>
    </row>
    <row r="1419" spans="1:7" ht="20.100000000000001" customHeight="1">
      <c r="A1419" s="116" t="str">
        <f t="shared" si="724"/>
        <v/>
      </c>
      <c r="B1419" s="181">
        <f t="shared" si="725"/>
        <v>0</v>
      </c>
      <c r="C1419" s="227"/>
      <c r="D1419" s="79" t="str">
        <f t="shared" si="726"/>
        <v/>
      </c>
      <c r="E1419" s="221"/>
      <c r="F1419" s="118">
        <f t="shared" si="727"/>
        <v>0</v>
      </c>
      <c r="G1419" s="118">
        <f t="shared" si="728"/>
        <v>0</v>
      </c>
    </row>
    <row r="1420" spans="1:7" ht="20.100000000000001" customHeight="1">
      <c r="A1420" s="116" t="str">
        <f t="shared" ref="A1420:A1425" si="729">IFERROR(VLOOKUP(C1420,Tabla_Compatibilidad,4,FALSE),"")</f>
        <v/>
      </c>
      <c r="B1420" s="181">
        <f t="shared" ref="B1420:B1425" si="730">IF(A1420=0,0,VLOOKUP(A1420,Tabla_Indices,5,FALSE))</f>
        <v>0</v>
      </c>
      <c r="C1420" s="227"/>
      <c r="D1420" s="79" t="str">
        <f t="shared" ref="D1420:D1425" si="731">IFERROR(VLOOKUP(C1420,Tabla_Compatibilidad,2,FALSE),"")</f>
        <v/>
      </c>
      <c r="E1420" s="221"/>
      <c r="F1420" s="118">
        <f t="shared" ref="F1420:F1425" si="732">IFERROR(VLOOKUP(C1420,Tabla_Compatibilidad,3,FALSE),0)</f>
        <v>0</v>
      </c>
      <c r="G1420" s="118">
        <f t="shared" ref="G1420:G1425" si="733">ROUND(E1420*F1420,2)</f>
        <v>0</v>
      </c>
    </row>
    <row r="1421" spans="1:7" ht="20.100000000000001" customHeight="1">
      <c r="A1421" s="116" t="str">
        <f t="shared" si="729"/>
        <v/>
      </c>
      <c r="B1421" s="181">
        <f t="shared" si="730"/>
        <v>0</v>
      </c>
      <c r="C1421" s="227"/>
      <c r="D1421" s="79" t="str">
        <f t="shared" si="731"/>
        <v/>
      </c>
      <c r="E1421" s="221"/>
      <c r="F1421" s="118">
        <f t="shared" si="732"/>
        <v>0</v>
      </c>
      <c r="G1421" s="118">
        <f t="shared" si="733"/>
        <v>0</v>
      </c>
    </row>
    <row r="1422" spans="1:7" ht="20.100000000000001" customHeight="1">
      <c r="A1422" s="116" t="str">
        <f t="shared" si="729"/>
        <v/>
      </c>
      <c r="B1422" s="181">
        <f t="shared" si="730"/>
        <v>0</v>
      </c>
      <c r="C1422" s="228"/>
      <c r="D1422" s="79" t="str">
        <f t="shared" si="731"/>
        <v/>
      </c>
      <c r="E1422" s="221"/>
      <c r="F1422" s="118">
        <f t="shared" si="732"/>
        <v>0</v>
      </c>
      <c r="G1422" s="118">
        <f t="shared" si="733"/>
        <v>0</v>
      </c>
    </row>
    <row r="1423" spans="1:7" ht="20.100000000000001" customHeight="1">
      <c r="A1423" s="116" t="str">
        <f t="shared" si="729"/>
        <v/>
      </c>
      <c r="B1423" s="181">
        <f t="shared" si="730"/>
        <v>0</v>
      </c>
      <c r="C1423" s="228"/>
      <c r="D1423" s="79" t="str">
        <f t="shared" si="731"/>
        <v/>
      </c>
      <c r="E1423" s="221"/>
      <c r="F1423" s="118">
        <f t="shared" si="732"/>
        <v>0</v>
      </c>
      <c r="G1423" s="118">
        <f t="shared" si="733"/>
        <v>0</v>
      </c>
    </row>
    <row r="1424" spans="1:7" ht="20.100000000000001" customHeight="1">
      <c r="A1424" s="116" t="str">
        <f t="shared" si="729"/>
        <v/>
      </c>
      <c r="B1424" s="181">
        <f t="shared" si="730"/>
        <v>0</v>
      </c>
      <c r="C1424" s="228"/>
      <c r="D1424" s="79" t="str">
        <f t="shared" si="731"/>
        <v/>
      </c>
      <c r="E1424" s="221"/>
      <c r="F1424" s="118">
        <f t="shared" si="732"/>
        <v>0</v>
      </c>
      <c r="G1424" s="118">
        <f t="shared" si="733"/>
        <v>0</v>
      </c>
    </row>
    <row r="1425" spans="1:7" ht="20.100000000000001" customHeight="1">
      <c r="A1425" s="116" t="str">
        <f t="shared" si="729"/>
        <v/>
      </c>
      <c r="B1425" s="181">
        <f t="shared" si="730"/>
        <v>0</v>
      </c>
      <c r="C1425" s="228"/>
      <c r="D1425" s="79" t="str">
        <f t="shared" si="731"/>
        <v/>
      </c>
      <c r="E1425" s="221"/>
      <c r="F1425" s="118">
        <f t="shared" si="732"/>
        <v>0</v>
      </c>
      <c r="G1425" s="118">
        <f t="shared" si="733"/>
        <v>0</v>
      </c>
    </row>
    <row r="1426" spans="1:7" ht="20.100000000000001" customHeight="1">
      <c r="A1426" s="184"/>
      <c r="B1426" s="185"/>
      <c r="C1426" s="243"/>
      <c r="D1426" s="161"/>
      <c r="E1426" s="212"/>
      <c r="F1426" s="488" t="s">
        <v>36</v>
      </c>
      <c r="G1426" s="201">
        <f>SUBTOTAL(9,G1418:G1425)</f>
        <v>0</v>
      </c>
    </row>
    <row r="1427" spans="1:7" ht="20.100000000000001" customHeight="1">
      <c r="A1427" s="184"/>
      <c r="B1427" s="185"/>
      <c r="C1427" s="244" t="s">
        <v>732</v>
      </c>
      <c r="D1427" s="161"/>
      <c r="E1427" s="212"/>
      <c r="F1427" s="163"/>
      <c r="G1427" s="186"/>
    </row>
    <row r="1428" spans="1:7" ht="20.100000000000001" customHeight="1">
      <c r="A1428" s="116" t="str">
        <f t="shared" ref="A1428:A1429" si="734">IFERROR(VLOOKUP(C1428,Tabla_Compatibilidad,4,FALSE),"")</f>
        <v/>
      </c>
      <c r="B1428" s="181">
        <f t="shared" ref="B1428:B1429" si="735">IF(A1428=0,0,VLOOKUP(A1428,Tabla_Indices,5,FALSE))</f>
        <v>0</v>
      </c>
      <c r="C1428" s="231"/>
      <c r="D1428" s="79" t="str">
        <f t="shared" ref="D1428:D1429" si="736">IFERROR(VLOOKUP(C1428,Tabla_Compatibilidad,2,FALSE),"")</f>
        <v/>
      </c>
      <c r="E1428" s="223"/>
      <c r="F1428" s="118">
        <f t="shared" ref="F1428:F1429" si="737">IFERROR(VLOOKUP(C1428,Tabla_Compatibilidad,3,FALSE),0)</f>
        <v>0</v>
      </c>
      <c r="G1428" s="118">
        <f t="shared" ref="G1428:G1429" si="738">ROUND(E1428*F1428,2)</f>
        <v>0</v>
      </c>
    </row>
    <row r="1429" spans="1:7" ht="20.100000000000001" customHeight="1">
      <c r="A1429" s="116" t="str">
        <f t="shared" si="734"/>
        <v/>
      </c>
      <c r="B1429" s="181">
        <f t="shared" si="735"/>
        <v>0</v>
      </c>
      <c r="C1429" s="231"/>
      <c r="D1429" s="79" t="str">
        <f t="shared" si="736"/>
        <v/>
      </c>
      <c r="E1429" s="223"/>
      <c r="F1429" s="118">
        <f t="shared" si="737"/>
        <v>0</v>
      </c>
      <c r="G1429" s="118">
        <f t="shared" si="738"/>
        <v>0</v>
      </c>
    </row>
    <row r="1430" spans="1:7" ht="20.100000000000001" customHeight="1">
      <c r="A1430" s="116" t="str">
        <f t="shared" ref="A1430:A1437" si="739">IFERROR(VLOOKUP(C1430,Tabla_Compatibilidad,4,FALSE),"")</f>
        <v/>
      </c>
      <c r="B1430" s="181">
        <f t="shared" ref="B1430:B1437" si="740">IF(A1430=0,0,VLOOKUP(A1430,Tabla_Indices,5,FALSE))</f>
        <v>0</v>
      </c>
      <c r="C1430" s="231"/>
      <c r="D1430" s="79" t="str">
        <f t="shared" ref="D1430:D1437" si="741">IFERROR(VLOOKUP(C1430,Tabla_Compatibilidad,2,FALSE),"")</f>
        <v/>
      </c>
      <c r="E1430" s="223"/>
      <c r="F1430" s="118">
        <f t="shared" ref="F1430:F1437" si="742">IFERROR(VLOOKUP(C1430,Tabla_Compatibilidad,3,FALSE),0)</f>
        <v>0</v>
      </c>
      <c r="G1430" s="118">
        <f t="shared" ref="G1430:G1437" si="743">ROUND(E1430*F1430,2)</f>
        <v>0</v>
      </c>
    </row>
    <row r="1431" spans="1:7" ht="20.100000000000001" customHeight="1">
      <c r="A1431" s="116" t="str">
        <f t="shared" si="739"/>
        <v/>
      </c>
      <c r="B1431" s="181">
        <f t="shared" si="740"/>
        <v>0</v>
      </c>
      <c r="C1431" s="229"/>
      <c r="D1431" s="79" t="str">
        <f t="shared" si="741"/>
        <v/>
      </c>
      <c r="E1431" s="223"/>
      <c r="F1431" s="118">
        <f t="shared" si="742"/>
        <v>0</v>
      </c>
      <c r="G1431" s="118">
        <f t="shared" si="743"/>
        <v>0</v>
      </c>
    </row>
    <row r="1432" spans="1:7" ht="20.100000000000001" customHeight="1">
      <c r="A1432" s="116" t="str">
        <f t="shared" si="739"/>
        <v/>
      </c>
      <c r="B1432" s="181">
        <f t="shared" si="740"/>
        <v>0</v>
      </c>
      <c r="C1432" s="229"/>
      <c r="D1432" s="79" t="str">
        <f t="shared" si="741"/>
        <v/>
      </c>
      <c r="E1432" s="221"/>
      <c r="F1432" s="118">
        <f t="shared" si="742"/>
        <v>0</v>
      </c>
      <c r="G1432" s="118">
        <f t="shared" si="743"/>
        <v>0</v>
      </c>
    </row>
    <row r="1433" spans="1:7" ht="20.100000000000001" customHeight="1">
      <c r="A1433" s="116" t="str">
        <f t="shared" si="739"/>
        <v/>
      </c>
      <c r="B1433" s="181">
        <f t="shared" si="740"/>
        <v>0</v>
      </c>
      <c r="C1433" s="229"/>
      <c r="D1433" s="79" t="str">
        <f t="shared" si="741"/>
        <v/>
      </c>
      <c r="E1433" s="221"/>
      <c r="F1433" s="118">
        <f t="shared" si="742"/>
        <v>0</v>
      </c>
      <c r="G1433" s="118">
        <f t="shared" si="743"/>
        <v>0</v>
      </c>
    </row>
    <row r="1434" spans="1:7" ht="20.100000000000001" customHeight="1">
      <c r="A1434" s="116" t="str">
        <f t="shared" si="739"/>
        <v/>
      </c>
      <c r="B1434" s="181">
        <f t="shared" si="740"/>
        <v>0</v>
      </c>
      <c r="C1434" s="229"/>
      <c r="D1434" s="79" t="str">
        <f t="shared" si="741"/>
        <v/>
      </c>
      <c r="E1434" s="221"/>
      <c r="F1434" s="118">
        <f t="shared" si="742"/>
        <v>0</v>
      </c>
      <c r="G1434" s="118">
        <f t="shared" si="743"/>
        <v>0</v>
      </c>
    </row>
    <row r="1435" spans="1:7" ht="20.100000000000001" customHeight="1">
      <c r="A1435" s="116" t="str">
        <f t="shared" si="739"/>
        <v/>
      </c>
      <c r="B1435" s="181">
        <f t="shared" si="740"/>
        <v>0</v>
      </c>
      <c r="C1435" s="228"/>
      <c r="D1435" s="79" t="str">
        <f t="shared" si="741"/>
        <v/>
      </c>
      <c r="E1435" s="221"/>
      <c r="F1435" s="118">
        <f t="shared" si="742"/>
        <v>0</v>
      </c>
      <c r="G1435" s="118">
        <f t="shared" si="743"/>
        <v>0</v>
      </c>
    </row>
    <row r="1436" spans="1:7" ht="20.100000000000001" customHeight="1">
      <c r="A1436" s="116" t="str">
        <f t="shared" si="739"/>
        <v/>
      </c>
      <c r="B1436" s="181">
        <f t="shared" si="740"/>
        <v>0</v>
      </c>
      <c r="C1436" s="228"/>
      <c r="D1436" s="79" t="str">
        <f t="shared" si="741"/>
        <v/>
      </c>
      <c r="E1436" s="221"/>
      <c r="F1436" s="118">
        <f t="shared" si="742"/>
        <v>0</v>
      </c>
      <c r="G1436" s="118">
        <f t="shared" si="743"/>
        <v>0</v>
      </c>
    </row>
    <row r="1437" spans="1:7" ht="20.100000000000001" customHeight="1">
      <c r="A1437" s="116" t="str">
        <f t="shared" si="739"/>
        <v/>
      </c>
      <c r="B1437" s="181">
        <f t="shared" si="740"/>
        <v>0</v>
      </c>
      <c r="C1437" s="228"/>
      <c r="D1437" s="79" t="str">
        <f t="shared" si="741"/>
        <v/>
      </c>
      <c r="E1437" s="221"/>
      <c r="F1437" s="118">
        <f t="shared" si="742"/>
        <v>0</v>
      </c>
      <c r="G1437" s="118">
        <f t="shared" si="743"/>
        <v>0</v>
      </c>
    </row>
    <row r="1438" spans="1:7" ht="20.100000000000001" customHeight="1">
      <c r="A1438" s="187"/>
      <c r="B1438" s="188"/>
      <c r="C1438" s="243"/>
      <c r="D1438" s="161"/>
      <c r="E1438" s="212"/>
      <c r="F1438" s="488" t="s">
        <v>37</v>
      </c>
      <c r="G1438" s="201">
        <f>SUBTOTAL(9,G1428:G1437)</f>
        <v>0</v>
      </c>
    </row>
    <row r="1439" spans="1:7" ht="20.100000000000001" customHeight="1" thickBot="1">
      <c r="A1439" s="189"/>
      <c r="B1439" s="190"/>
      <c r="C1439" s="245"/>
      <c r="D1439" s="191"/>
      <c r="E1439" s="213"/>
      <c r="F1439" s="192"/>
      <c r="G1439" s="193"/>
    </row>
    <row r="1440" spans="1:7" ht="20.100000000000001" customHeight="1" thickBot="1">
      <c r="A1440" s="194">
        <f>B1388</f>
        <v>24</v>
      </c>
      <c r="B1440" s="195" t="str">
        <f>C1388</f>
        <v>Antepechos de hormigón</v>
      </c>
      <c r="C1440" s="246"/>
      <c r="D1440" s="196" t="s">
        <v>38</v>
      </c>
      <c r="E1440" s="214"/>
      <c r="F1440" s="197" t="s">
        <v>39</v>
      </c>
      <c r="G1440" s="202">
        <f>SUBTOTAL(9,G1392:G1439)</f>
        <v>0</v>
      </c>
    </row>
    <row r="1441" spans="1:7" ht="20.100000000000001" customHeight="1" thickTop="1" thickBot="1">
      <c r="C1441" s="247"/>
      <c r="D1441" s="198"/>
      <c r="E1441" s="215"/>
      <c r="G1441" s="200"/>
    </row>
    <row r="1442" spans="1:7" ht="20.100000000000001" customHeight="1" thickTop="1">
      <c r="A1442" s="145" t="s">
        <v>41</v>
      </c>
      <c r="B1442" s="146"/>
      <c r="C1442" s="248"/>
      <c r="D1442" s="146"/>
      <c r="E1442" s="216"/>
      <c r="F1442" s="148"/>
      <c r="G1442" s="149"/>
    </row>
    <row r="1443" spans="1:7" ht="20.100000000000001" customHeight="1">
      <c r="A1443" s="150" t="s">
        <v>728</v>
      </c>
      <c r="B1443" s="144" t="str">
        <f>Comitente</f>
        <v>INSTITUTO PROVINCIAL DE LA VIVIENDA</v>
      </c>
      <c r="C1443" s="249"/>
      <c r="D1443" s="152"/>
      <c r="E1443" s="217"/>
      <c r="F1443" s="154"/>
      <c r="G1443" s="155"/>
    </row>
    <row r="1444" spans="1:7" ht="20.100000000000001" customHeight="1">
      <c r="A1444" s="150" t="s">
        <v>729</v>
      </c>
      <c r="B1444" s="144">
        <f>Contratista</f>
        <v>0</v>
      </c>
      <c r="C1444" s="250"/>
      <c r="D1444" s="156"/>
      <c r="E1444" s="217"/>
      <c r="F1444" s="157"/>
      <c r="G1444" s="158"/>
    </row>
    <row r="1445" spans="1:7" ht="20.100000000000001" customHeight="1">
      <c r="A1445" s="150" t="s">
        <v>28</v>
      </c>
      <c r="B1445" s="144" t="str">
        <f>Obra</f>
        <v>BARRIO NUESTRA SEÑORA DEL ROSARIO - 22 VIVIENDAS</v>
      </c>
      <c r="C1445" s="250"/>
      <c r="D1445" s="156"/>
      <c r="E1445" s="217"/>
      <c r="F1445" s="157" t="s">
        <v>42</v>
      </c>
      <c r="G1445" s="542">
        <f>+$G$4</f>
        <v>0</v>
      </c>
    </row>
    <row r="1446" spans="1:7" ht="20.100000000000001" customHeight="1">
      <c r="A1446" s="159" t="s">
        <v>727</v>
      </c>
      <c r="B1446" s="144" t="str">
        <f>Ubicación</f>
        <v>9 DE JULIO</v>
      </c>
      <c r="C1446" s="251"/>
      <c r="D1446" s="161"/>
      <c r="E1446" s="212"/>
      <c r="F1446" s="163"/>
      <c r="G1446" s="164"/>
    </row>
    <row r="1447" spans="1:7" ht="20.100000000000001" customHeight="1">
      <c r="A1447" s="159" t="s">
        <v>43</v>
      </c>
      <c r="B1447" s="165" t="s">
        <v>1159</v>
      </c>
      <c r="C1447" s="243" t="s">
        <v>1182</v>
      </c>
      <c r="D1447" s="167"/>
      <c r="E1447" s="218"/>
      <c r="F1447" s="163"/>
      <c r="G1447" s="164"/>
    </row>
    <row r="1448" spans="1:7" ht="20.100000000000001" customHeight="1">
      <c r="A1448" s="159" t="s">
        <v>29</v>
      </c>
      <c r="B1448" s="169">
        <v>25</v>
      </c>
      <c r="C1448" s="166" t="str">
        <f>+VLOOKUP(B1448,'P1'!$B$13:$E$92,2,FALSE)</f>
        <v>Esmalte sintético sobre carpintería metálica</v>
      </c>
      <c r="D1448" s="161"/>
      <c r="E1448" s="212"/>
      <c r="F1448" s="157" t="s">
        <v>30</v>
      </c>
      <c r="G1448" s="161" t="str">
        <f>+VLOOKUP(B1448,'P1'!$B$13:$E$92,3,FALSE)</f>
        <v>m2</v>
      </c>
    </row>
    <row r="1449" spans="1:7" ht="20.100000000000001" customHeight="1">
      <c r="A1449" s="203" t="s">
        <v>590</v>
      </c>
      <c r="B1449" s="204"/>
      <c r="C1449" s="604" t="s">
        <v>0</v>
      </c>
      <c r="D1449" s="606" t="s">
        <v>31</v>
      </c>
      <c r="E1449" s="600" t="s">
        <v>32</v>
      </c>
      <c r="F1449" s="608" t="s">
        <v>33</v>
      </c>
      <c r="G1449" s="610" t="s">
        <v>34</v>
      </c>
    </row>
    <row r="1450" spans="1:7" s="110" customFormat="1" ht="20.100000000000001" customHeight="1">
      <c r="A1450" s="172" t="s">
        <v>591</v>
      </c>
      <c r="B1450" s="173" t="s">
        <v>592</v>
      </c>
      <c r="C1450" s="605"/>
      <c r="D1450" s="607"/>
      <c r="E1450" s="601"/>
      <c r="F1450" s="609"/>
      <c r="G1450" s="611"/>
    </row>
    <row r="1451" spans="1:7" ht="20.100000000000001" customHeight="1">
      <c r="A1451" s="174"/>
      <c r="B1451" s="175"/>
      <c r="C1451" s="252" t="s">
        <v>730</v>
      </c>
      <c r="D1451" s="177"/>
      <c r="E1451" s="219"/>
      <c r="F1451" s="179"/>
      <c r="G1451" s="180"/>
    </row>
    <row r="1452" spans="1:7" ht="20.100000000000001" customHeight="1">
      <c r="A1452" s="116" t="str">
        <f t="shared" ref="A1452:A1456" si="744">IFERROR(VLOOKUP(C1452,Tabla_Compatibilidad,4,FALSE),"")</f>
        <v/>
      </c>
      <c r="B1452" s="181">
        <f t="shared" ref="B1452:B1456" si="745">IF(A1452=0,0,VLOOKUP(A1452,Tabla_Indices,5,FALSE))</f>
        <v>0</v>
      </c>
      <c r="C1452" s="228"/>
      <c r="D1452" s="79" t="str">
        <f t="shared" ref="D1452:D1456" si="746">IFERROR(VLOOKUP(C1452,Tabla_Compatibilidad,2,FALSE),"")</f>
        <v/>
      </c>
      <c r="E1452" s="221"/>
      <c r="F1452" s="118">
        <f t="shared" ref="F1452:F1456" si="747">IFERROR(VLOOKUP(C1452,Tabla_Compatibilidad,3,FALSE),0)</f>
        <v>0</v>
      </c>
      <c r="G1452" s="118">
        <f t="shared" ref="G1452:G1456" si="748">ROUND(E1452*F1452,2)</f>
        <v>0</v>
      </c>
    </row>
    <row r="1453" spans="1:7" ht="20.100000000000001" customHeight="1">
      <c r="A1453" s="116" t="str">
        <f t="shared" si="744"/>
        <v/>
      </c>
      <c r="B1453" s="181">
        <f t="shared" si="745"/>
        <v>0</v>
      </c>
      <c r="C1453" s="228"/>
      <c r="D1453" s="79" t="str">
        <f t="shared" si="746"/>
        <v/>
      </c>
      <c r="E1453" s="221"/>
      <c r="F1453" s="118">
        <f t="shared" si="747"/>
        <v>0</v>
      </c>
      <c r="G1453" s="118">
        <f t="shared" si="748"/>
        <v>0</v>
      </c>
    </row>
    <row r="1454" spans="1:7" ht="20.100000000000001" customHeight="1">
      <c r="A1454" s="116" t="str">
        <f t="shared" si="744"/>
        <v/>
      </c>
      <c r="B1454" s="181">
        <f t="shared" si="745"/>
        <v>0</v>
      </c>
      <c r="C1454" s="228"/>
      <c r="D1454" s="79" t="str">
        <f t="shared" si="746"/>
        <v/>
      </c>
      <c r="E1454" s="221"/>
      <c r="F1454" s="118">
        <f t="shared" si="747"/>
        <v>0</v>
      </c>
      <c r="G1454" s="118">
        <f t="shared" si="748"/>
        <v>0</v>
      </c>
    </row>
    <row r="1455" spans="1:7" ht="20.100000000000001" customHeight="1">
      <c r="A1455" s="116" t="str">
        <f t="shared" si="744"/>
        <v/>
      </c>
      <c r="B1455" s="181">
        <f t="shared" si="745"/>
        <v>0</v>
      </c>
      <c r="C1455" s="228"/>
      <c r="D1455" s="79" t="str">
        <f t="shared" si="746"/>
        <v/>
      </c>
      <c r="E1455" s="221"/>
      <c r="F1455" s="118">
        <f t="shared" si="747"/>
        <v>0</v>
      </c>
      <c r="G1455" s="118">
        <f t="shared" si="748"/>
        <v>0</v>
      </c>
    </row>
    <row r="1456" spans="1:7" ht="20.100000000000001" customHeight="1">
      <c r="A1456" s="116" t="str">
        <f t="shared" si="744"/>
        <v/>
      </c>
      <c r="B1456" s="181">
        <f t="shared" si="745"/>
        <v>0</v>
      </c>
      <c r="C1456" s="228"/>
      <c r="D1456" s="79" t="str">
        <f t="shared" si="746"/>
        <v/>
      </c>
      <c r="E1456" s="221"/>
      <c r="F1456" s="118">
        <f t="shared" si="747"/>
        <v>0</v>
      </c>
      <c r="G1456" s="118">
        <f t="shared" si="748"/>
        <v>0</v>
      </c>
    </row>
    <row r="1457" spans="1:7" ht="20.100000000000001" customHeight="1">
      <c r="A1457" s="116" t="str">
        <f t="shared" ref="A1457:A1475" si="749">IFERROR(VLOOKUP(C1457,Tabla_Compatibilidad,4,FALSE),"")</f>
        <v/>
      </c>
      <c r="B1457" s="181">
        <f t="shared" ref="B1457:B1475" si="750">IF(A1457=0,0,VLOOKUP(A1457,Tabla_Indices,5,FALSE))</f>
        <v>0</v>
      </c>
      <c r="C1457" s="228"/>
      <c r="D1457" s="79" t="str">
        <f t="shared" ref="D1457:D1475" si="751">IFERROR(VLOOKUP(C1457,Tabla_Compatibilidad,2,FALSE),"")</f>
        <v/>
      </c>
      <c r="E1457" s="221"/>
      <c r="F1457" s="118">
        <f t="shared" ref="F1457:F1475" si="752">IFERROR(VLOOKUP(C1457,Tabla_Compatibilidad,3,FALSE),0)</f>
        <v>0</v>
      </c>
      <c r="G1457" s="118">
        <f t="shared" ref="G1457:G1475" si="753">ROUND(E1457*F1457,2)</f>
        <v>0</v>
      </c>
    </row>
    <row r="1458" spans="1:7" ht="20.100000000000001" customHeight="1">
      <c r="A1458" s="116" t="str">
        <f t="shared" si="749"/>
        <v/>
      </c>
      <c r="B1458" s="181">
        <f t="shared" si="750"/>
        <v>0</v>
      </c>
      <c r="C1458" s="228"/>
      <c r="D1458" s="79" t="str">
        <f t="shared" si="751"/>
        <v/>
      </c>
      <c r="E1458" s="221"/>
      <c r="F1458" s="118">
        <f t="shared" si="752"/>
        <v>0</v>
      </c>
      <c r="G1458" s="118">
        <f t="shared" si="753"/>
        <v>0</v>
      </c>
    </row>
    <row r="1459" spans="1:7" ht="20.100000000000001" customHeight="1">
      <c r="A1459" s="116" t="str">
        <f t="shared" si="749"/>
        <v/>
      </c>
      <c r="B1459" s="181">
        <f t="shared" si="750"/>
        <v>0</v>
      </c>
      <c r="C1459" s="228"/>
      <c r="D1459" s="79" t="str">
        <f t="shared" si="751"/>
        <v/>
      </c>
      <c r="E1459" s="221"/>
      <c r="F1459" s="118">
        <f t="shared" si="752"/>
        <v>0</v>
      </c>
      <c r="G1459" s="118">
        <f t="shared" si="753"/>
        <v>0</v>
      </c>
    </row>
    <row r="1460" spans="1:7" ht="20.100000000000001" customHeight="1">
      <c r="A1460" s="116" t="str">
        <f t="shared" si="749"/>
        <v/>
      </c>
      <c r="B1460" s="181">
        <f t="shared" si="750"/>
        <v>0</v>
      </c>
      <c r="C1460" s="228"/>
      <c r="D1460" s="79" t="str">
        <f t="shared" si="751"/>
        <v/>
      </c>
      <c r="E1460" s="221"/>
      <c r="F1460" s="118">
        <f t="shared" si="752"/>
        <v>0</v>
      </c>
      <c r="G1460" s="118">
        <f t="shared" si="753"/>
        <v>0</v>
      </c>
    </row>
    <row r="1461" spans="1:7" ht="20.100000000000001" customHeight="1">
      <c r="A1461" s="116" t="str">
        <f t="shared" si="749"/>
        <v/>
      </c>
      <c r="B1461" s="181">
        <f t="shared" si="750"/>
        <v>0</v>
      </c>
      <c r="C1461" s="228"/>
      <c r="D1461" s="79" t="str">
        <f t="shared" si="751"/>
        <v/>
      </c>
      <c r="E1461" s="221"/>
      <c r="F1461" s="118">
        <f t="shared" si="752"/>
        <v>0</v>
      </c>
      <c r="G1461" s="118">
        <f t="shared" si="753"/>
        <v>0</v>
      </c>
    </row>
    <row r="1462" spans="1:7" ht="20.100000000000001" customHeight="1">
      <c r="A1462" s="116" t="str">
        <f t="shared" si="749"/>
        <v/>
      </c>
      <c r="B1462" s="181">
        <f t="shared" si="750"/>
        <v>0</v>
      </c>
      <c r="C1462" s="228"/>
      <c r="D1462" s="79" t="str">
        <f t="shared" si="751"/>
        <v/>
      </c>
      <c r="E1462" s="221"/>
      <c r="F1462" s="118">
        <f t="shared" si="752"/>
        <v>0</v>
      </c>
      <c r="G1462" s="118">
        <f t="shared" si="753"/>
        <v>0</v>
      </c>
    </row>
    <row r="1463" spans="1:7" ht="20.100000000000001" customHeight="1">
      <c r="A1463" s="116" t="str">
        <f t="shared" si="749"/>
        <v/>
      </c>
      <c r="B1463" s="181">
        <f t="shared" si="750"/>
        <v>0</v>
      </c>
      <c r="C1463" s="228"/>
      <c r="D1463" s="79" t="str">
        <f t="shared" si="751"/>
        <v/>
      </c>
      <c r="E1463" s="221"/>
      <c r="F1463" s="118">
        <f t="shared" si="752"/>
        <v>0</v>
      </c>
      <c r="G1463" s="118">
        <f t="shared" si="753"/>
        <v>0</v>
      </c>
    </row>
    <row r="1464" spans="1:7" ht="20.100000000000001" customHeight="1">
      <c r="A1464" s="116" t="str">
        <f t="shared" si="749"/>
        <v/>
      </c>
      <c r="B1464" s="181">
        <f t="shared" si="750"/>
        <v>0</v>
      </c>
      <c r="C1464" s="228"/>
      <c r="D1464" s="79" t="str">
        <f t="shared" si="751"/>
        <v/>
      </c>
      <c r="E1464" s="221"/>
      <c r="F1464" s="118">
        <f t="shared" si="752"/>
        <v>0</v>
      </c>
      <c r="G1464" s="118">
        <f t="shared" si="753"/>
        <v>0</v>
      </c>
    </row>
    <row r="1465" spans="1:7" ht="20.100000000000001" customHeight="1">
      <c r="A1465" s="116" t="str">
        <f t="shared" si="749"/>
        <v/>
      </c>
      <c r="B1465" s="181">
        <f t="shared" si="750"/>
        <v>0</v>
      </c>
      <c r="C1465" s="228"/>
      <c r="D1465" s="79" t="str">
        <f t="shared" si="751"/>
        <v/>
      </c>
      <c r="E1465" s="221"/>
      <c r="F1465" s="118">
        <f t="shared" si="752"/>
        <v>0</v>
      </c>
      <c r="G1465" s="118">
        <f t="shared" si="753"/>
        <v>0</v>
      </c>
    </row>
    <row r="1466" spans="1:7" ht="20.100000000000001" customHeight="1">
      <c r="A1466" s="116" t="str">
        <f t="shared" si="749"/>
        <v/>
      </c>
      <c r="B1466" s="181">
        <f t="shared" si="750"/>
        <v>0</v>
      </c>
      <c r="C1466" s="227"/>
      <c r="D1466" s="79" t="str">
        <f t="shared" si="751"/>
        <v/>
      </c>
      <c r="E1466" s="220"/>
      <c r="F1466" s="118">
        <f t="shared" si="752"/>
        <v>0</v>
      </c>
      <c r="G1466" s="118">
        <f t="shared" si="753"/>
        <v>0</v>
      </c>
    </row>
    <row r="1467" spans="1:7" ht="20.100000000000001" customHeight="1">
      <c r="A1467" s="116" t="str">
        <f t="shared" si="749"/>
        <v/>
      </c>
      <c r="B1467" s="181">
        <f t="shared" si="750"/>
        <v>0</v>
      </c>
      <c r="C1467" s="228"/>
      <c r="D1467" s="79" t="str">
        <f t="shared" si="751"/>
        <v/>
      </c>
      <c r="E1467" s="221"/>
      <c r="F1467" s="118">
        <f t="shared" si="752"/>
        <v>0</v>
      </c>
      <c r="G1467" s="118">
        <f t="shared" si="753"/>
        <v>0</v>
      </c>
    </row>
    <row r="1468" spans="1:7" ht="20.100000000000001" customHeight="1">
      <c r="A1468" s="116" t="str">
        <f t="shared" si="749"/>
        <v/>
      </c>
      <c r="B1468" s="181">
        <f t="shared" si="750"/>
        <v>0</v>
      </c>
      <c r="C1468" s="228"/>
      <c r="D1468" s="79" t="str">
        <f t="shared" si="751"/>
        <v/>
      </c>
      <c r="E1468" s="221"/>
      <c r="F1468" s="118">
        <f t="shared" si="752"/>
        <v>0</v>
      </c>
      <c r="G1468" s="118">
        <f t="shared" si="753"/>
        <v>0</v>
      </c>
    </row>
    <row r="1469" spans="1:7" ht="20.100000000000001" customHeight="1">
      <c r="A1469" s="116" t="str">
        <f t="shared" si="749"/>
        <v/>
      </c>
      <c r="B1469" s="181">
        <f t="shared" si="750"/>
        <v>0</v>
      </c>
      <c r="C1469" s="228"/>
      <c r="D1469" s="79" t="str">
        <f t="shared" si="751"/>
        <v/>
      </c>
      <c r="E1469" s="221"/>
      <c r="F1469" s="118">
        <f t="shared" si="752"/>
        <v>0</v>
      </c>
      <c r="G1469" s="118">
        <f t="shared" si="753"/>
        <v>0</v>
      </c>
    </row>
    <row r="1470" spans="1:7" ht="20.100000000000001" customHeight="1">
      <c r="A1470" s="116" t="str">
        <f t="shared" si="749"/>
        <v/>
      </c>
      <c r="B1470" s="181">
        <f t="shared" si="750"/>
        <v>0</v>
      </c>
      <c r="C1470" s="228"/>
      <c r="D1470" s="79" t="str">
        <f t="shared" si="751"/>
        <v/>
      </c>
      <c r="E1470" s="221"/>
      <c r="F1470" s="118">
        <f t="shared" si="752"/>
        <v>0</v>
      </c>
      <c r="G1470" s="118">
        <f t="shared" si="753"/>
        <v>0</v>
      </c>
    </row>
    <row r="1471" spans="1:7" ht="20.100000000000001" customHeight="1">
      <c r="A1471" s="116" t="str">
        <f t="shared" si="749"/>
        <v/>
      </c>
      <c r="B1471" s="181">
        <f t="shared" si="750"/>
        <v>0</v>
      </c>
      <c r="C1471" s="228"/>
      <c r="D1471" s="79" t="str">
        <f t="shared" si="751"/>
        <v/>
      </c>
      <c r="E1471" s="221"/>
      <c r="F1471" s="118">
        <f t="shared" si="752"/>
        <v>0</v>
      </c>
      <c r="G1471" s="118">
        <f t="shared" si="753"/>
        <v>0</v>
      </c>
    </row>
    <row r="1472" spans="1:7" ht="20.100000000000001" customHeight="1">
      <c r="A1472" s="116" t="str">
        <f t="shared" si="749"/>
        <v/>
      </c>
      <c r="B1472" s="181">
        <f t="shared" si="750"/>
        <v>0</v>
      </c>
      <c r="C1472" s="228"/>
      <c r="D1472" s="79" t="str">
        <f t="shared" si="751"/>
        <v/>
      </c>
      <c r="E1472" s="221"/>
      <c r="F1472" s="118">
        <f t="shared" si="752"/>
        <v>0</v>
      </c>
      <c r="G1472" s="118">
        <f t="shared" si="753"/>
        <v>0</v>
      </c>
    </row>
    <row r="1473" spans="1:7" ht="20.100000000000001" customHeight="1">
      <c r="A1473" s="116" t="str">
        <f t="shared" si="749"/>
        <v/>
      </c>
      <c r="B1473" s="181">
        <f t="shared" si="750"/>
        <v>0</v>
      </c>
      <c r="C1473" s="228"/>
      <c r="D1473" s="79" t="str">
        <f t="shared" si="751"/>
        <v/>
      </c>
      <c r="E1473" s="221"/>
      <c r="F1473" s="118">
        <f t="shared" si="752"/>
        <v>0</v>
      </c>
      <c r="G1473" s="118">
        <f t="shared" si="753"/>
        <v>0</v>
      </c>
    </row>
    <row r="1474" spans="1:7" ht="20.100000000000001" customHeight="1">
      <c r="A1474" s="116" t="str">
        <f t="shared" si="749"/>
        <v/>
      </c>
      <c r="B1474" s="181">
        <f t="shared" si="750"/>
        <v>0</v>
      </c>
      <c r="C1474" s="228"/>
      <c r="D1474" s="79" t="str">
        <f t="shared" si="751"/>
        <v/>
      </c>
      <c r="E1474" s="221"/>
      <c r="F1474" s="118">
        <f t="shared" si="752"/>
        <v>0</v>
      </c>
      <c r="G1474" s="118">
        <f t="shared" si="753"/>
        <v>0</v>
      </c>
    </row>
    <row r="1475" spans="1:7" ht="20.100000000000001" customHeight="1">
      <c r="A1475" s="116" t="str">
        <f t="shared" si="749"/>
        <v/>
      </c>
      <c r="B1475" s="181">
        <f t="shared" si="750"/>
        <v>0</v>
      </c>
      <c r="C1475" s="228"/>
      <c r="D1475" s="79" t="str">
        <f t="shared" si="751"/>
        <v/>
      </c>
      <c r="E1475" s="221"/>
      <c r="F1475" s="118">
        <f t="shared" si="752"/>
        <v>0</v>
      </c>
      <c r="G1475" s="118">
        <f t="shared" si="753"/>
        <v>0</v>
      </c>
    </row>
    <row r="1476" spans="1:7" ht="20.100000000000001" customHeight="1">
      <c r="A1476" s="184"/>
      <c r="B1476" s="185"/>
      <c r="C1476" s="243"/>
      <c r="D1476" s="161"/>
      <c r="E1476" s="212"/>
      <c r="F1476" s="488" t="s">
        <v>35</v>
      </c>
      <c r="G1476" s="201">
        <f>SUBTOTAL(9,G1452:G1475)</f>
        <v>0</v>
      </c>
    </row>
    <row r="1477" spans="1:7" ht="20.100000000000001" customHeight="1">
      <c r="A1477" s="184"/>
      <c r="B1477" s="185"/>
      <c r="C1477" s="244" t="s">
        <v>731</v>
      </c>
      <c r="D1477" s="161"/>
      <c r="E1477" s="212"/>
      <c r="F1477" s="163"/>
      <c r="G1477" s="186"/>
    </row>
    <row r="1478" spans="1:7" ht="20.100000000000001" customHeight="1">
      <c r="A1478" s="116" t="str">
        <f t="shared" ref="A1478:A1479" si="754">IFERROR(VLOOKUP(C1478,Tabla_Compatibilidad,4,FALSE),"")</f>
        <v/>
      </c>
      <c r="B1478" s="181">
        <f t="shared" ref="B1478:B1479" si="755">IF(A1478=0,0,VLOOKUP(A1478,Tabla_Indices,5,FALSE))</f>
        <v>0</v>
      </c>
      <c r="C1478" s="227"/>
      <c r="D1478" s="79" t="str">
        <f t="shared" ref="D1478:D1479" si="756">IFERROR(VLOOKUP(C1478,Tabla_Compatibilidad,2,FALSE),"")</f>
        <v/>
      </c>
      <c r="E1478" s="221"/>
      <c r="F1478" s="118">
        <f t="shared" ref="F1478:F1479" si="757">IFERROR(VLOOKUP(C1478,Tabla_Compatibilidad,3,FALSE),0)</f>
        <v>0</v>
      </c>
      <c r="G1478" s="118">
        <f t="shared" ref="G1478:G1479" si="758">ROUND(E1478*F1478,2)</f>
        <v>0</v>
      </c>
    </row>
    <row r="1479" spans="1:7" ht="20.100000000000001" customHeight="1">
      <c r="A1479" s="116" t="str">
        <f t="shared" si="754"/>
        <v/>
      </c>
      <c r="B1479" s="181">
        <f t="shared" si="755"/>
        <v>0</v>
      </c>
      <c r="C1479" s="227"/>
      <c r="D1479" s="79" t="str">
        <f t="shared" si="756"/>
        <v/>
      </c>
      <c r="E1479" s="221"/>
      <c r="F1479" s="118">
        <f t="shared" si="757"/>
        <v>0</v>
      </c>
      <c r="G1479" s="118">
        <f t="shared" si="758"/>
        <v>0</v>
      </c>
    </row>
    <row r="1480" spans="1:7" ht="20.100000000000001" customHeight="1">
      <c r="A1480" s="116" t="str">
        <f t="shared" ref="A1480:A1485" si="759">IFERROR(VLOOKUP(C1480,Tabla_Compatibilidad,4,FALSE),"")</f>
        <v/>
      </c>
      <c r="B1480" s="181">
        <f t="shared" ref="B1480:B1485" si="760">IF(A1480=0,0,VLOOKUP(A1480,Tabla_Indices,5,FALSE))</f>
        <v>0</v>
      </c>
      <c r="C1480" s="227"/>
      <c r="D1480" s="79" t="str">
        <f t="shared" ref="D1480:D1485" si="761">IFERROR(VLOOKUP(C1480,Tabla_Compatibilidad,2,FALSE),"")</f>
        <v/>
      </c>
      <c r="E1480" s="221"/>
      <c r="F1480" s="118">
        <f t="shared" ref="F1480:F1485" si="762">IFERROR(VLOOKUP(C1480,Tabla_Compatibilidad,3,FALSE),0)</f>
        <v>0</v>
      </c>
      <c r="G1480" s="118">
        <f t="shared" ref="G1480:G1485" si="763">ROUND(E1480*F1480,2)</f>
        <v>0</v>
      </c>
    </row>
    <row r="1481" spans="1:7" ht="20.100000000000001" customHeight="1">
      <c r="A1481" s="116" t="str">
        <f t="shared" si="759"/>
        <v/>
      </c>
      <c r="B1481" s="181">
        <f t="shared" si="760"/>
        <v>0</v>
      </c>
      <c r="C1481" s="227"/>
      <c r="D1481" s="79" t="str">
        <f t="shared" si="761"/>
        <v/>
      </c>
      <c r="E1481" s="221"/>
      <c r="F1481" s="118">
        <f t="shared" si="762"/>
        <v>0</v>
      </c>
      <c r="G1481" s="118">
        <f t="shared" si="763"/>
        <v>0</v>
      </c>
    </row>
    <row r="1482" spans="1:7" ht="20.100000000000001" customHeight="1">
      <c r="A1482" s="116" t="str">
        <f t="shared" si="759"/>
        <v/>
      </c>
      <c r="B1482" s="181">
        <f t="shared" si="760"/>
        <v>0</v>
      </c>
      <c r="C1482" s="228"/>
      <c r="D1482" s="79" t="str">
        <f t="shared" si="761"/>
        <v/>
      </c>
      <c r="E1482" s="221"/>
      <c r="F1482" s="118">
        <f t="shared" si="762"/>
        <v>0</v>
      </c>
      <c r="G1482" s="118">
        <f t="shared" si="763"/>
        <v>0</v>
      </c>
    </row>
    <row r="1483" spans="1:7" ht="20.100000000000001" customHeight="1">
      <c r="A1483" s="116" t="str">
        <f t="shared" si="759"/>
        <v/>
      </c>
      <c r="B1483" s="181">
        <f t="shared" si="760"/>
        <v>0</v>
      </c>
      <c r="C1483" s="228"/>
      <c r="D1483" s="79" t="str">
        <f t="shared" si="761"/>
        <v/>
      </c>
      <c r="E1483" s="221"/>
      <c r="F1483" s="118">
        <f t="shared" si="762"/>
        <v>0</v>
      </c>
      <c r="G1483" s="118">
        <f t="shared" si="763"/>
        <v>0</v>
      </c>
    </row>
    <row r="1484" spans="1:7" ht="20.100000000000001" customHeight="1">
      <c r="A1484" s="116" t="str">
        <f t="shared" si="759"/>
        <v/>
      </c>
      <c r="B1484" s="181">
        <f t="shared" si="760"/>
        <v>0</v>
      </c>
      <c r="C1484" s="228"/>
      <c r="D1484" s="79" t="str">
        <f t="shared" si="761"/>
        <v/>
      </c>
      <c r="E1484" s="221"/>
      <c r="F1484" s="118">
        <f t="shared" si="762"/>
        <v>0</v>
      </c>
      <c r="G1484" s="118">
        <f t="shared" si="763"/>
        <v>0</v>
      </c>
    </row>
    <row r="1485" spans="1:7" ht="20.100000000000001" customHeight="1">
      <c r="A1485" s="116" t="str">
        <f t="shared" si="759"/>
        <v/>
      </c>
      <c r="B1485" s="181">
        <f t="shared" si="760"/>
        <v>0</v>
      </c>
      <c r="C1485" s="228"/>
      <c r="D1485" s="79" t="str">
        <f t="shared" si="761"/>
        <v/>
      </c>
      <c r="E1485" s="221"/>
      <c r="F1485" s="118">
        <f t="shared" si="762"/>
        <v>0</v>
      </c>
      <c r="G1485" s="118">
        <f t="shared" si="763"/>
        <v>0</v>
      </c>
    </row>
    <row r="1486" spans="1:7" ht="20.100000000000001" customHeight="1">
      <c r="A1486" s="184"/>
      <c r="B1486" s="185"/>
      <c r="C1486" s="243"/>
      <c r="D1486" s="161"/>
      <c r="E1486" s="212"/>
      <c r="F1486" s="488" t="s">
        <v>36</v>
      </c>
      <c r="G1486" s="201">
        <f>SUBTOTAL(9,G1478:G1485)</f>
        <v>0</v>
      </c>
    </row>
    <row r="1487" spans="1:7" ht="20.100000000000001" customHeight="1">
      <c r="A1487" s="184"/>
      <c r="B1487" s="185"/>
      <c r="C1487" s="244" t="s">
        <v>732</v>
      </c>
      <c r="D1487" s="161"/>
      <c r="E1487" s="212"/>
      <c r="F1487" s="163"/>
      <c r="G1487" s="186"/>
    </row>
    <row r="1488" spans="1:7" ht="20.100000000000001" customHeight="1">
      <c r="A1488" s="116" t="str">
        <f t="shared" ref="A1488:A1490" si="764">IFERROR(VLOOKUP(C1488,Tabla_Compatibilidad,4,FALSE),"")</f>
        <v/>
      </c>
      <c r="B1488" s="181">
        <f t="shared" ref="B1488:B1490" si="765">IF(A1488=0,0,VLOOKUP(A1488,Tabla_Indices,5,FALSE))</f>
        <v>0</v>
      </c>
      <c r="C1488" s="229"/>
      <c r="D1488" s="79" t="str">
        <f t="shared" ref="D1488:D1490" si="766">IFERROR(VLOOKUP(C1488,Tabla_Compatibilidad,2,FALSE),"")</f>
        <v/>
      </c>
      <c r="E1488" s="223"/>
      <c r="F1488" s="118">
        <f t="shared" ref="F1488:F1490" si="767">IFERROR(VLOOKUP(C1488,Tabla_Compatibilidad,3,FALSE),0)</f>
        <v>0</v>
      </c>
      <c r="G1488" s="118">
        <f t="shared" ref="G1488:G1490" si="768">ROUND(E1488*F1488,2)</f>
        <v>0</v>
      </c>
    </row>
    <row r="1489" spans="1:7" ht="20.100000000000001" customHeight="1">
      <c r="A1489" s="116" t="str">
        <f t="shared" si="764"/>
        <v/>
      </c>
      <c r="B1489" s="181">
        <f t="shared" si="765"/>
        <v>0</v>
      </c>
      <c r="C1489" s="229"/>
      <c r="D1489" s="79" t="str">
        <f t="shared" si="766"/>
        <v/>
      </c>
      <c r="E1489" s="223"/>
      <c r="F1489" s="118">
        <f t="shared" si="767"/>
        <v>0</v>
      </c>
      <c r="G1489" s="118">
        <f t="shared" si="768"/>
        <v>0</v>
      </c>
    </row>
    <row r="1490" spans="1:7" ht="20.100000000000001" customHeight="1">
      <c r="A1490" s="116" t="str">
        <f t="shared" si="764"/>
        <v/>
      </c>
      <c r="B1490" s="181">
        <f t="shared" si="765"/>
        <v>0</v>
      </c>
      <c r="C1490" s="229"/>
      <c r="D1490" s="79" t="str">
        <f t="shared" si="766"/>
        <v/>
      </c>
      <c r="E1490" s="223"/>
      <c r="F1490" s="118">
        <f t="shared" si="767"/>
        <v>0</v>
      </c>
      <c r="G1490" s="118">
        <f t="shared" si="768"/>
        <v>0</v>
      </c>
    </row>
    <row r="1491" spans="1:7" ht="20.100000000000001" customHeight="1">
      <c r="A1491" s="116" t="str">
        <f t="shared" ref="A1491:A1497" si="769">IFERROR(VLOOKUP(C1491,Tabla_Compatibilidad,4,FALSE),"")</f>
        <v/>
      </c>
      <c r="B1491" s="181">
        <f t="shared" ref="B1491:B1497" si="770">IF(A1491=0,0,VLOOKUP(A1491,Tabla_Indices,5,FALSE))</f>
        <v>0</v>
      </c>
      <c r="C1491" s="229"/>
      <c r="D1491" s="79" t="str">
        <f t="shared" ref="D1491:D1497" si="771">IFERROR(VLOOKUP(C1491,Tabla_Compatibilidad,2,FALSE),"")</f>
        <v/>
      </c>
      <c r="E1491" s="223"/>
      <c r="F1491" s="118">
        <f t="shared" ref="F1491:F1497" si="772">IFERROR(VLOOKUP(C1491,Tabla_Compatibilidad,3,FALSE),0)</f>
        <v>0</v>
      </c>
      <c r="G1491" s="118">
        <f t="shared" ref="G1491:G1497" si="773">ROUND(E1491*F1491,2)</f>
        <v>0</v>
      </c>
    </row>
    <row r="1492" spans="1:7" ht="20.100000000000001" customHeight="1">
      <c r="A1492" s="116" t="str">
        <f t="shared" si="769"/>
        <v/>
      </c>
      <c r="B1492" s="181">
        <f t="shared" si="770"/>
        <v>0</v>
      </c>
      <c r="C1492" s="229"/>
      <c r="D1492" s="79" t="str">
        <f t="shared" si="771"/>
        <v/>
      </c>
      <c r="E1492" s="221"/>
      <c r="F1492" s="118">
        <f t="shared" si="772"/>
        <v>0</v>
      </c>
      <c r="G1492" s="118">
        <f t="shared" si="773"/>
        <v>0</v>
      </c>
    </row>
    <row r="1493" spans="1:7" ht="20.100000000000001" customHeight="1">
      <c r="A1493" s="116" t="str">
        <f t="shared" si="769"/>
        <v/>
      </c>
      <c r="B1493" s="181">
        <f t="shared" si="770"/>
        <v>0</v>
      </c>
      <c r="C1493" s="229"/>
      <c r="D1493" s="79" t="str">
        <f t="shared" si="771"/>
        <v/>
      </c>
      <c r="E1493" s="221"/>
      <c r="F1493" s="118">
        <f t="shared" si="772"/>
        <v>0</v>
      </c>
      <c r="G1493" s="118">
        <f t="shared" si="773"/>
        <v>0</v>
      </c>
    </row>
    <row r="1494" spans="1:7" ht="20.100000000000001" customHeight="1">
      <c r="A1494" s="116" t="str">
        <f t="shared" si="769"/>
        <v/>
      </c>
      <c r="B1494" s="181">
        <f t="shared" si="770"/>
        <v>0</v>
      </c>
      <c r="C1494" s="229"/>
      <c r="D1494" s="79" t="str">
        <f t="shared" si="771"/>
        <v/>
      </c>
      <c r="E1494" s="221"/>
      <c r="F1494" s="118">
        <f t="shared" si="772"/>
        <v>0</v>
      </c>
      <c r="G1494" s="118">
        <f t="shared" si="773"/>
        <v>0</v>
      </c>
    </row>
    <row r="1495" spans="1:7" ht="20.100000000000001" customHeight="1">
      <c r="A1495" s="116" t="str">
        <f t="shared" si="769"/>
        <v/>
      </c>
      <c r="B1495" s="181">
        <f t="shared" si="770"/>
        <v>0</v>
      </c>
      <c r="C1495" s="228"/>
      <c r="D1495" s="79" t="str">
        <f t="shared" si="771"/>
        <v/>
      </c>
      <c r="E1495" s="221"/>
      <c r="F1495" s="118">
        <f t="shared" si="772"/>
        <v>0</v>
      </c>
      <c r="G1495" s="118">
        <f t="shared" si="773"/>
        <v>0</v>
      </c>
    </row>
    <row r="1496" spans="1:7" ht="20.100000000000001" customHeight="1">
      <c r="A1496" s="116" t="str">
        <f t="shared" si="769"/>
        <v/>
      </c>
      <c r="B1496" s="181">
        <f t="shared" si="770"/>
        <v>0</v>
      </c>
      <c r="C1496" s="228"/>
      <c r="D1496" s="79" t="str">
        <f t="shared" si="771"/>
        <v/>
      </c>
      <c r="E1496" s="221"/>
      <c r="F1496" s="118">
        <f t="shared" si="772"/>
        <v>0</v>
      </c>
      <c r="G1496" s="118">
        <f t="shared" si="773"/>
        <v>0</v>
      </c>
    </row>
    <row r="1497" spans="1:7" ht="20.100000000000001" customHeight="1">
      <c r="A1497" s="116" t="str">
        <f t="shared" si="769"/>
        <v/>
      </c>
      <c r="B1497" s="181">
        <f t="shared" si="770"/>
        <v>0</v>
      </c>
      <c r="C1497" s="228"/>
      <c r="D1497" s="79" t="str">
        <f t="shared" si="771"/>
        <v/>
      </c>
      <c r="E1497" s="221"/>
      <c r="F1497" s="118">
        <f t="shared" si="772"/>
        <v>0</v>
      </c>
      <c r="G1497" s="118">
        <f t="shared" si="773"/>
        <v>0</v>
      </c>
    </row>
    <row r="1498" spans="1:7" ht="20.100000000000001" customHeight="1">
      <c r="A1498" s="187"/>
      <c r="B1498" s="188"/>
      <c r="C1498" s="243"/>
      <c r="D1498" s="161"/>
      <c r="E1498" s="212"/>
      <c r="F1498" s="488" t="s">
        <v>37</v>
      </c>
      <c r="G1498" s="201">
        <f>SUBTOTAL(9,G1488:G1497)</f>
        <v>0</v>
      </c>
    </row>
    <row r="1499" spans="1:7" ht="20.100000000000001" customHeight="1" thickBot="1">
      <c r="A1499" s="189"/>
      <c r="B1499" s="190"/>
      <c r="C1499" s="245"/>
      <c r="D1499" s="191"/>
      <c r="E1499" s="213"/>
      <c r="F1499" s="192"/>
      <c r="G1499" s="193"/>
    </row>
    <row r="1500" spans="1:7" ht="20.100000000000001" customHeight="1" thickBot="1">
      <c r="A1500" s="194">
        <f>B1448</f>
        <v>25</v>
      </c>
      <c r="B1500" s="195" t="str">
        <f>C1448</f>
        <v>Esmalte sintético sobre carpintería metálica</v>
      </c>
      <c r="C1500" s="246"/>
      <c r="D1500" s="196" t="s">
        <v>38</v>
      </c>
      <c r="E1500" s="214"/>
      <c r="F1500" s="197" t="s">
        <v>39</v>
      </c>
      <c r="G1500" s="202">
        <f>SUBTOTAL(9,G1452:G1499)</f>
        <v>0</v>
      </c>
    </row>
    <row r="1501" spans="1:7" ht="20.100000000000001" customHeight="1" thickTop="1" thickBot="1">
      <c r="C1501" s="247"/>
      <c r="D1501" s="198"/>
      <c r="E1501" s="215"/>
      <c r="G1501" s="200"/>
    </row>
    <row r="1502" spans="1:7" ht="20.100000000000001" customHeight="1" thickTop="1">
      <c r="A1502" s="145" t="s">
        <v>41</v>
      </c>
      <c r="B1502" s="146"/>
      <c r="C1502" s="248"/>
      <c r="D1502" s="146"/>
      <c r="E1502" s="216"/>
      <c r="F1502" s="148"/>
      <c r="G1502" s="149"/>
    </row>
    <row r="1503" spans="1:7" ht="20.100000000000001" customHeight="1">
      <c r="A1503" s="150" t="s">
        <v>728</v>
      </c>
      <c r="B1503" s="144" t="str">
        <f>Comitente</f>
        <v>INSTITUTO PROVINCIAL DE LA VIVIENDA</v>
      </c>
      <c r="C1503" s="249"/>
      <c r="D1503" s="152"/>
      <c r="E1503" s="217"/>
      <c r="F1503" s="154"/>
      <c r="G1503" s="155"/>
    </row>
    <row r="1504" spans="1:7" ht="20.100000000000001" customHeight="1">
      <c r="A1504" s="150" t="s">
        <v>729</v>
      </c>
      <c r="B1504" s="144">
        <f>Contratista</f>
        <v>0</v>
      </c>
      <c r="C1504" s="250"/>
      <c r="D1504" s="156"/>
      <c r="E1504" s="217"/>
      <c r="F1504" s="157"/>
      <c r="G1504" s="158"/>
    </row>
    <row r="1505" spans="1:7" ht="20.100000000000001" customHeight="1">
      <c r="A1505" s="150" t="s">
        <v>28</v>
      </c>
      <c r="B1505" s="144" t="str">
        <f>Obra</f>
        <v>BARRIO NUESTRA SEÑORA DEL ROSARIO - 22 VIVIENDAS</v>
      </c>
      <c r="C1505" s="250"/>
      <c r="D1505" s="156"/>
      <c r="E1505" s="217"/>
      <c r="F1505" s="157" t="s">
        <v>42</v>
      </c>
      <c r="G1505" s="542">
        <f>+$G$4</f>
        <v>0</v>
      </c>
    </row>
    <row r="1506" spans="1:7" ht="20.100000000000001" customHeight="1">
      <c r="A1506" s="159" t="s">
        <v>727</v>
      </c>
      <c r="B1506" s="144" t="str">
        <f>Ubicación</f>
        <v>9 DE JULIO</v>
      </c>
      <c r="C1506" s="251"/>
      <c r="D1506" s="161"/>
      <c r="E1506" s="212"/>
      <c r="F1506" s="163"/>
      <c r="G1506" s="164"/>
    </row>
    <row r="1507" spans="1:7" ht="20.100000000000001" customHeight="1">
      <c r="A1507" s="159" t="s">
        <v>43</v>
      </c>
      <c r="B1507" s="165" t="s">
        <v>1159</v>
      </c>
      <c r="C1507" s="243" t="s">
        <v>1182</v>
      </c>
      <c r="D1507" s="167"/>
      <c r="E1507" s="218"/>
      <c r="F1507" s="163"/>
      <c r="G1507" s="164"/>
    </row>
    <row r="1508" spans="1:7" ht="20.100000000000001" customHeight="1">
      <c r="A1508" s="159" t="s">
        <v>29</v>
      </c>
      <c r="B1508" s="169">
        <v>26</v>
      </c>
      <c r="C1508" s="166" t="str">
        <f>+VLOOKUP(B1508,'P1'!$B$13:$E$92,2,FALSE)</f>
        <v>Esmalte sintético sobre carpintería madera</v>
      </c>
      <c r="D1508" s="161"/>
      <c r="E1508" s="212"/>
      <c r="F1508" s="157" t="s">
        <v>30</v>
      </c>
      <c r="G1508" s="161" t="str">
        <f>+VLOOKUP(B1508,'P1'!$B$13:$E$92,3,FALSE)</f>
        <v>m2</v>
      </c>
    </row>
    <row r="1509" spans="1:7" ht="20.100000000000001" customHeight="1">
      <c r="A1509" s="203" t="s">
        <v>590</v>
      </c>
      <c r="B1509" s="204"/>
      <c r="C1509" s="604" t="s">
        <v>0</v>
      </c>
      <c r="D1509" s="606" t="s">
        <v>31</v>
      </c>
      <c r="E1509" s="600" t="s">
        <v>32</v>
      </c>
      <c r="F1509" s="608" t="s">
        <v>33</v>
      </c>
      <c r="G1509" s="610" t="s">
        <v>34</v>
      </c>
    </row>
    <row r="1510" spans="1:7" s="110" customFormat="1" ht="20.100000000000001" customHeight="1">
      <c r="A1510" s="172" t="s">
        <v>591</v>
      </c>
      <c r="B1510" s="173" t="s">
        <v>592</v>
      </c>
      <c r="C1510" s="605"/>
      <c r="D1510" s="607"/>
      <c r="E1510" s="601"/>
      <c r="F1510" s="609"/>
      <c r="G1510" s="611"/>
    </row>
    <row r="1511" spans="1:7" ht="20.100000000000001" customHeight="1">
      <c r="A1511" s="174"/>
      <c r="B1511" s="175"/>
      <c r="C1511" s="252" t="s">
        <v>730</v>
      </c>
      <c r="D1511" s="177"/>
      <c r="E1511" s="219"/>
      <c r="F1511" s="179"/>
      <c r="G1511" s="180"/>
    </row>
    <row r="1512" spans="1:7" ht="20.100000000000001" customHeight="1">
      <c r="A1512" s="116" t="str">
        <f t="shared" ref="A1512:A1519" si="774">IFERROR(VLOOKUP(C1512,Tabla_Compatibilidad,4,FALSE),"")</f>
        <v/>
      </c>
      <c r="B1512" s="181">
        <f t="shared" ref="B1512:B1519" si="775">IF(A1512=0,0,VLOOKUP(A1512,Tabla_Indices,5,FALSE))</f>
        <v>0</v>
      </c>
      <c r="C1512" s="228"/>
      <c r="D1512" s="79" t="str">
        <f t="shared" ref="D1512:D1519" si="776">IFERROR(VLOOKUP(C1512,Tabla_Compatibilidad,2,FALSE),"")</f>
        <v/>
      </c>
      <c r="E1512" s="221"/>
      <c r="F1512" s="118">
        <f t="shared" ref="F1512:F1519" si="777">IFERROR(VLOOKUP(C1512,Tabla_Compatibilidad,3,FALSE),0)</f>
        <v>0</v>
      </c>
      <c r="G1512" s="118">
        <f t="shared" ref="G1512:G1519" si="778">ROUND(E1512*F1512,2)</f>
        <v>0</v>
      </c>
    </row>
    <row r="1513" spans="1:7" ht="20.100000000000001" customHeight="1">
      <c r="A1513" s="116" t="str">
        <f t="shared" si="774"/>
        <v/>
      </c>
      <c r="B1513" s="181">
        <f t="shared" si="775"/>
        <v>0</v>
      </c>
      <c r="C1513" s="228"/>
      <c r="D1513" s="79" t="str">
        <f t="shared" si="776"/>
        <v/>
      </c>
      <c r="E1513" s="221"/>
      <c r="F1513" s="118">
        <f t="shared" si="777"/>
        <v>0</v>
      </c>
      <c r="G1513" s="118">
        <f t="shared" si="778"/>
        <v>0</v>
      </c>
    </row>
    <row r="1514" spans="1:7" ht="20.100000000000001" customHeight="1">
      <c r="A1514" s="116" t="str">
        <f t="shared" si="774"/>
        <v/>
      </c>
      <c r="B1514" s="181">
        <f t="shared" si="775"/>
        <v>0</v>
      </c>
      <c r="C1514" s="228"/>
      <c r="D1514" s="79" t="str">
        <f t="shared" si="776"/>
        <v/>
      </c>
      <c r="E1514" s="221"/>
      <c r="F1514" s="118">
        <f t="shared" si="777"/>
        <v>0</v>
      </c>
      <c r="G1514" s="118">
        <f t="shared" si="778"/>
        <v>0</v>
      </c>
    </row>
    <row r="1515" spans="1:7" ht="20.100000000000001" customHeight="1">
      <c r="A1515" s="116" t="str">
        <f t="shared" si="774"/>
        <v/>
      </c>
      <c r="B1515" s="181">
        <f t="shared" si="775"/>
        <v>0</v>
      </c>
      <c r="C1515" s="228"/>
      <c r="D1515" s="79" t="str">
        <f t="shared" si="776"/>
        <v/>
      </c>
      <c r="E1515" s="221"/>
      <c r="F1515" s="118">
        <f t="shared" si="777"/>
        <v>0</v>
      </c>
      <c r="G1515" s="118">
        <f t="shared" si="778"/>
        <v>0</v>
      </c>
    </row>
    <row r="1516" spans="1:7" ht="20.100000000000001" customHeight="1">
      <c r="A1516" s="116" t="str">
        <f t="shared" si="774"/>
        <v/>
      </c>
      <c r="B1516" s="181">
        <f t="shared" si="775"/>
        <v>0</v>
      </c>
      <c r="C1516" s="228"/>
      <c r="D1516" s="79" t="str">
        <f t="shared" si="776"/>
        <v/>
      </c>
      <c r="E1516" s="221"/>
      <c r="F1516" s="118">
        <f t="shared" si="777"/>
        <v>0</v>
      </c>
      <c r="G1516" s="118">
        <f t="shared" si="778"/>
        <v>0</v>
      </c>
    </row>
    <row r="1517" spans="1:7" ht="20.100000000000001" customHeight="1">
      <c r="A1517" s="116" t="str">
        <f t="shared" si="774"/>
        <v/>
      </c>
      <c r="B1517" s="181">
        <f t="shared" si="775"/>
        <v>0</v>
      </c>
      <c r="C1517" s="228"/>
      <c r="D1517" s="79" t="str">
        <f t="shared" si="776"/>
        <v/>
      </c>
      <c r="E1517" s="221"/>
      <c r="F1517" s="118">
        <f t="shared" si="777"/>
        <v>0</v>
      </c>
      <c r="G1517" s="118">
        <f t="shared" si="778"/>
        <v>0</v>
      </c>
    </row>
    <row r="1518" spans="1:7" ht="20.100000000000001" customHeight="1">
      <c r="A1518" s="116" t="str">
        <f t="shared" si="774"/>
        <v/>
      </c>
      <c r="B1518" s="181">
        <f t="shared" si="775"/>
        <v>0</v>
      </c>
      <c r="C1518" s="228"/>
      <c r="D1518" s="79" t="str">
        <f t="shared" si="776"/>
        <v/>
      </c>
      <c r="E1518" s="221"/>
      <c r="F1518" s="118">
        <f t="shared" si="777"/>
        <v>0</v>
      </c>
      <c r="G1518" s="118">
        <f t="shared" si="778"/>
        <v>0</v>
      </c>
    </row>
    <row r="1519" spans="1:7" ht="20.100000000000001" customHeight="1">
      <c r="A1519" s="116" t="str">
        <f t="shared" si="774"/>
        <v/>
      </c>
      <c r="B1519" s="181">
        <f t="shared" si="775"/>
        <v>0</v>
      </c>
      <c r="C1519" s="228"/>
      <c r="D1519" s="79" t="str">
        <f t="shared" si="776"/>
        <v/>
      </c>
      <c r="E1519" s="221"/>
      <c r="F1519" s="118">
        <f t="shared" si="777"/>
        <v>0</v>
      </c>
      <c r="G1519" s="118">
        <f t="shared" si="778"/>
        <v>0</v>
      </c>
    </row>
    <row r="1520" spans="1:7" ht="20.100000000000001" customHeight="1">
      <c r="A1520" s="116" t="str">
        <f t="shared" ref="A1520:A1535" si="779">IFERROR(VLOOKUP(C1520,Tabla_Compatibilidad,4,FALSE),"")</f>
        <v/>
      </c>
      <c r="B1520" s="181">
        <f t="shared" ref="B1520:B1535" si="780">IF(A1520=0,0,VLOOKUP(A1520,Tabla_Indices,5,FALSE))</f>
        <v>0</v>
      </c>
      <c r="C1520" s="228"/>
      <c r="D1520" s="79" t="str">
        <f t="shared" ref="D1520:D1535" si="781">IFERROR(VLOOKUP(C1520,Tabla_Compatibilidad,2,FALSE),"")</f>
        <v/>
      </c>
      <c r="E1520" s="221"/>
      <c r="F1520" s="118">
        <f t="shared" ref="F1520:F1535" si="782">IFERROR(VLOOKUP(C1520,Tabla_Compatibilidad,3,FALSE),0)</f>
        <v>0</v>
      </c>
      <c r="G1520" s="118">
        <f t="shared" ref="G1520:G1535" si="783">ROUND(E1520*F1520,2)</f>
        <v>0</v>
      </c>
    </row>
    <row r="1521" spans="1:7" ht="20.100000000000001" customHeight="1">
      <c r="A1521" s="116" t="str">
        <f t="shared" si="779"/>
        <v/>
      </c>
      <c r="B1521" s="181">
        <f t="shared" si="780"/>
        <v>0</v>
      </c>
      <c r="C1521" s="228"/>
      <c r="D1521" s="79" t="str">
        <f t="shared" si="781"/>
        <v/>
      </c>
      <c r="E1521" s="221"/>
      <c r="F1521" s="118">
        <f t="shared" si="782"/>
        <v>0</v>
      </c>
      <c r="G1521" s="118">
        <f t="shared" si="783"/>
        <v>0</v>
      </c>
    </row>
    <row r="1522" spans="1:7" ht="20.100000000000001" customHeight="1">
      <c r="A1522" s="116" t="str">
        <f t="shared" si="779"/>
        <v/>
      </c>
      <c r="B1522" s="181">
        <f t="shared" si="780"/>
        <v>0</v>
      </c>
      <c r="C1522" s="228"/>
      <c r="D1522" s="79" t="str">
        <f t="shared" si="781"/>
        <v/>
      </c>
      <c r="E1522" s="221"/>
      <c r="F1522" s="118">
        <f t="shared" si="782"/>
        <v>0</v>
      </c>
      <c r="G1522" s="118">
        <f t="shared" si="783"/>
        <v>0</v>
      </c>
    </row>
    <row r="1523" spans="1:7" ht="20.100000000000001" customHeight="1">
      <c r="A1523" s="116" t="str">
        <f t="shared" si="779"/>
        <v/>
      </c>
      <c r="B1523" s="181">
        <f t="shared" si="780"/>
        <v>0</v>
      </c>
      <c r="C1523" s="228"/>
      <c r="D1523" s="79" t="str">
        <f t="shared" si="781"/>
        <v/>
      </c>
      <c r="E1523" s="221"/>
      <c r="F1523" s="118">
        <f t="shared" si="782"/>
        <v>0</v>
      </c>
      <c r="G1523" s="118">
        <f t="shared" si="783"/>
        <v>0</v>
      </c>
    </row>
    <row r="1524" spans="1:7" ht="20.100000000000001" customHeight="1">
      <c r="A1524" s="116" t="str">
        <f t="shared" si="779"/>
        <v/>
      </c>
      <c r="B1524" s="181">
        <f t="shared" si="780"/>
        <v>0</v>
      </c>
      <c r="C1524" s="228"/>
      <c r="D1524" s="79" t="str">
        <f t="shared" si="781"/>
        <v/>
      </c>
      <c r="E1524" s="221"/>
      <c r="F1524" s="118">
        <f t="shared" si="782"/>
        <v>0</v>
      </c>
      <c r="G1524" s="118">
        <f t="shared" si="783"/>
        <v>0</v>
      </c>
    </row>
    <row r="1525" spans="1:7" ht="20.100000000000001" customHeight="1">
      <c r="A1525" s="116" t="str">
        <f t="shared" si="779"/>
        <v/>
      </c>
      <c r="B1525" s="181">
        <f t="shared" si="780"/>
        <v>0</v>
      </c>
      <c r="C1525" s="228"/>
      <c r="D1525" s="79" t="str">
        <f t="shared" si="781"/>
        <v/>
      </c>
      <c r="E1525" s="221"/>
      <c r="F1525" s="118">
        <f t="shared" si="782"/>
        <v>0</v>
      </c>
      <c r="G1525" s="118">
        <f t="shared" si="783"/>
        <v>0</v>
      </c>
    </row>
    <row r="1526" spans="1:7" ht="20.100000000000001" customHeight="1">
      <c r="A1526" s="116" t="str">
        <f t="shared" si="779"/>
        <v/>
      </c>
      <c r="B1526" s="181">
        <f t="shared" si="780"/>
        <v>0</v>
      </c>
      <c r="C1526" s="227"/>
      <c r="D1526" s="79" t="str">
        <f t="shared" si="781"/>
        <v/>
      </c>
      <c r="E1526" s="220"/>
      <c r="F1526" s="118">
        <f t="shared" si="782"/>
        <v>0</v>
      </c>
      <c r="G1526" s="118">
        <f t="shared" si="783"/>
        <v>0</v>
      </c>
    </row>
    <row r="1527" spans="1:7" ht="20.100000000000001" customHeight="1">
      <c r="A1527" s="116" t="str">
        <f t="shared" si="779"/>
        <v/>
      </c>
      <c r="B1527" s="181">
        <f t="shared" si="780"/>
        <v>0</v>
      </c>
      <c r="C1527" s="228"/>
      <c r="D1527" s="79" t="str">
        <f t="shared" si="781"/>
        <v/>
      </c>
      <c r="E1527" s="221"/>
      <c r="F1527" s="118">
        <f t="shared" si="782"/>
        <v>0</v>
      </c>
      <c r="G1527" s="118">
        <f t="shared" si="783"/>
        <v>0</v>
      </c>
    </row>
    <row r="1528" spans="1:7" ht="20.100000000000001" customHeight="1">
      <c r="A1528" s="116" t="str">
        <f t="shared" si="779"/>
        <v/>
      </c>
      <c r="B1528" s="181">
        <f t="shared" si="780"/>
        <v>0</v>
      </c>
      <c r="C1528" s="228"/>
      <c r="D1528" s="79" t="str">
        <f t="shared" si="781"/>
        <v/>
      </c>
      <c r="E1528" s="221"/>
      <c r="F1528" s="118">
        <f t="shared" si="782"/>
        <v>0</v>
      </c>
      <c r="G1528" s="118">
        <f t="shared" si="783"/>
        <v>0</v>
      </c>
    </row>
    <row r="1529" spans="1:7" ht="20.100000000000001" customHeight="1">
      <c r="A1529" s="116" t="str">
        <f t="shared" si="779"/>
        <v/>
      </c>
      <c r="B1529" s="181">
        <f t="shared" si="780"/>
        <v>0</v>
      </c>
      <c r="C1529" s="228"/>
      <c r="D1529" s="79" t="str">
        <f t="shared" si="781"/>
        <v/>
      </c>
      <c r="E1529" s="221"/>
      <c r="F1529" s="118">
        <f t="shared" si="782"/>
        <v>0</v>
      </c>
      <c r="G1529" s="118">
        <f t="shared" si="783"/>
        <v>0</v>
      </c>
    </row>
    <row r="1530" spans="1:7" ht="20.100000000000001" customHeight="1">
      <c r="A1530" s="116" t="str">
        <f t="shared" si="779"/>
        <v/>
      </c>
      <c r="B1530" s="181">
        <f t="shared" si="780"/>
        <v>0</v>
      </c>
      <c r="C1530" s="228"/>
      <c r="D1530" s="79" t="str">
        <f t="shared" si="781"/>
        <v/>
      </c>
      <c r="E1530" s="221"/>
      <c r="F1530" s="118">
        <f t="shared" si="782"/>
        <v>0</v>
      </c>
      <c r="G1530" s="118">
        <f t="shared" si="783"/>
        <v>0</v>
      </c>
    </row>
    <row r="1531" spans="1:7" ht="20.100000000000001" customHeight="1">
      <c r="A1531" s="116" t="str">
        <f t="shared" si="779"/>
        <v/>
      </c>
      <c r="B1531" s="181">
        <f t="shared" si="780"/>
        <v>0</v>
      </c>
      <c r="C1531" s="228"/>
      <c r="D1531" s="79" t="str">
        <f t="shared" si="781"/>
        <v/>
      </c>
      <c r="E1531" s="221"/>
      <c r="F1531" s="118">
        <f t="shared" si="782"/>
        <v>0</v>
      </c>
      <c r="G1531" s="118">
        <f t="shared" si="783"/>
        <v>0</v>
      </c>
    </row>
    <row r="1532" spans="1:7" ht="20.100000000000001" customHeight="1">
      <c r="A1532" s="116" t="str">
        <f t="shared" si="779"/>
        <v/>
      </c>
      <c r="B1532" s="181">
        <f t="shared" si="780"/>
        <v>0</v>
      </c>
      <c r="C1532" s="228"/>
      <c r="D1532" s="79" t="str">
        <f t="shared" si="781"/>
        <v/>
      </c>
      <c r="E1532" s="221"/>
      <c r="F1532" s="118">
        <f t="shared" si="782"/>
        <v>0</v>
      </c>
      <c r="G1532" s="118">
        <f t="shared" si="783"/>
        <v>0</v>
      </c>
    </row>
    <row r="1533" spans="1:7" ht="20.100000000000001" customHeight="1">
      <c r="A1533" s="116" t="str">
        <f t="shared" si="779"/>
        <v/>
      </c>
      <c r="B1533" s="181">
        <f t="shared" si="780"/>
        <v>0</v>
      </c>
      <c r="C1533" s="228"/>
      <c r="D1533" s="79" t="str">
        <f t="shared" si="781"/>
        <v/>
      </c>
      <c r="E1533" s="221"/>
      <c r="F1533" s="118">
        <f t="shared" si="782"/>
        <v>0</v>
      </c>
      <c r="G1533" s="118">
        <f t="shared" si="783"/>
        <v>0</v>
      </c>
    </row>
    <row r="1534" spans="1:7" ht="20.100000000000001" customHeight="1">
      <c r="A1534" s="116" t="str">
        <f t="shared" si="779"/>
        <v/>
      </c>
      <c r="B1534" s="181">
        <f t="shared" si="780"/>
        <v>0</v>
      </c>
      <c r="C1534" s="228"/>
      <c r="D1534" s="79" t="str">
        <f t="shared" si="781"/>
        <v/>
      </c>
      <c r="E1534" s="221"/>
      <c r="F1534" s="118">
        <f t="shared" si="782"/>
        <v>0</v>
      </c>
      <c r="G1534" s="118">
        <f t="shared" si="783"/>
        <v>0</v>
      </c>
    </row>
    <row r="1535" spans="1:7" ht="20.100000000000001" customHeight="1">
      <c r="A1535" s="116" t="str">
        <f t="shared" si="779"/>
        <v/>
      </c>
      <c r="B1535" s="181">
        <f t="shared" si="780"/>
        <v>0</v>
      </c>
      <c r="C1535" s="228"/>
      <c r="D1535" s="79" t="str">
        <f t="shared" si="781"/>
        <v/>
      </c>
      <c r="E1535" s="221"/>
      <c r="F1535" s="118">
        <f t="shared" si="782"/>
        <v>0</v>
      </c>
      <c r="G1535" s="118">
        <f t="shared" si="783"/>
        <v>0</v>
      </c>
    </row>
    <row r="1536" spans="1:7" ht="20.100000000000001" customHeight="1">
      <c r="A1536" s="184"/>
      <c r="B1536" s="185"/>
      <c r="C1536" s="243"/>
      <c r="D1536" s="161"/>
      <c r="E1536" s="212"/>
      <c r="F1536" s="488" t="s">
        <v>35</v>
      </c>
      <c r="G1536" s="201">
        <f>SUBTOTAL(9,G1512:G1535)</f>
        <v>0</v>
      </c>
    </row>
    <row r="1537" spans="1:7" ht="20.100000000000001" customHeight="1">
      <c r="A1537" s="184"/>
      <c r="B1537" s="185"/>
      <c r="C1537" s="244" t="s">
        <v>731</v>
      </c>
      <c r="D1537" s="161"/>
      <c r="E1537" s="212"/>
      <c r="F1537" s="163"/>
      <c r="G1537" s="186"/>
    </row>
    <row r="1538" spans="1:7" ht="20.100000000000001" customHeight="1">
      <c r="A1538" s="116" t="str">
        <f t="shared" ref="A1538:A1540" si="784">IFERROR(VLOOKUP(C1538,Tabla_Compatibilidad,4,FALSE),"")</f>
        <v/>
      </c>
      <c r="B1538" s="181">
        <f t="shared" ref="B1538:B1540" si="785">IF(A1538=0,0,VLOOKUP(A1538,Tabla_Indices,5,FALSE))</f>
        <v>0</v>
      </c>
      <c r="C1538" s="227"/>
      <c r="D1538" s="79" t="str">
        <f t="shared" ref="D1538:D1540" si="786">IFERROR(VLOOKUP(C1538,Tabla_Compatibilidad,2,FALSE),"")</f>
        <v/>
      </c>
      <c r="E1538" s="221"/>
      <c r="F1538" s="118">
        <f t="shared" ref="F1538:F1540" si="787">IFERROR(VLOOKUP(C1538,Tabla_Compatibilidad,3,FALSE),0)</f>
        <v>0</v>
      </c>
      <c r="G1538" s="118">
        <f t="shared" ref="G1538:G1540" si="788">ROUND(E1538*F1538,2)</f>
        <v>0</v>
      </c>
    </row>
    <row r="1539" spans="1:7" ht="20.100000000000001" customHeight="1">
      <c r="A1539" s="116" t="str">
        <f t="shared" si="784"/>
        <v/>
      </c>
      <c r="B1539" s="181">
        <f t="shared" si="785"/>
        <v>0</v>
      </c>
      <c r="C1539" s="227"/>
      <c r="D1539" s="79" t="str">
        <f t="shared" si="786"/>
        <v/>
      </c>
      <c r="E1539" s="221"/>
      <c r="F1539" s="118">
        <f t="shared" si="787"/>
        <v>0</v>
      </c>
      <c r="G1539" s="118">
        <f t="shared" si="788"/>
        <v>0</v>
      </c>
    </row>
    <row r="1540" spans="1:7" ht="20.100000000000001" customHeight="1">
      <c r="A1540" s="116" t="str">
        <f t="shared" si="784"/>
        <v/>
      </c>
      <c r="B1540" s="181">
        <f t="shared" si="785"/>
        <v>0</v>
      </c>
      <c r="C1540" s="227"/>
      <c r="D1540" s="79" t="str">
        <f t="shared" si="786"/>
        <v/>
      </c>
      <c r="E1540" s="221"/>
      <c r="F1540" s="118">
        <f t="shared" si="787"/>
        <v>0</v>
      </c>
      <c r="G1540" s="118">
        <f t="shared" si="788"/>
        <v>0</v>
      </c>
    </row>
    <row r="1541" spans="1:7" ht="20.100000000000001" customHeight="1">
      <c r="A1541" s="116" t="str">
        <f t="shared" ref="A1541:A1545" si="789">IFERROR(VLOOKUP(C1541,Tabla_Compatibilidad,4,FALSE),"")</f>
        <v/>
      </c>
      <c r="B1541" s="181">
        <f t="shared" ref="B1541:B1545" si="790">IF(A1541=0,0,VLOOKUP(A1541,Tabla_Indices,5,FALSE))</f>
        <v>0</v>
      </c>
      <c r="C1541" s="227"/>
      <c r="D1541" s="79" t="str">
        <f t="shared" ref="D1541:D1545" si="791">IFERROR(VLOOKUP(C1541,Tabla_Compatibilidad,2,FALSE),"")</f>
        <v/>
      </c>
      <c r="E1541" s="221"/>
      <c r="F1541" s="118">
        <f t="shared" ref="F1541:F1545" si="792">IFERROR(VLOOKUP(C1541,Tabla_Compatibilidad,3,FALSE),0)</f>
        <v>0</v>
      </c>
      <c r="G1541" s="118">
        <f t="shared" ref="G1541:G1545" si="793">ROUND(E1541*F1541,2)</f>
        <v>0</v>
      </c>
    </row>
    <row r="1542" spans="1:7" ht="20.100000000000001" customHeight="1">
      <c r="A1542" s="116" t="str">
        <f t="shared" si="789"/>
        <v/>
      </c>
      <c r="B1542" s="181">
        <f t="shared" si="790"/>
        <v>0</v>
      </c>
      <c r="C1542" s="228"/>
      <c r="D1542" s="79" t="str">
        <f t="shared" si="791"/>
        <v/>
      </c>
      <c r="E1542" s="221"/>
      <c r="F1542" s="118">
        <f t="shared" si="792"/>
        <v>0</v>
      </c>
      <c r="G1542" s="118">
        <f t="shared" si="793"/>
        <v>0</v>
      </c>
    </row>
    <row r="1543" spans="1:7" ht="20.100000000000001" customHeight="1">
      <c r="A1543" s="116" t="str">
        <f t="shared" si="789"/>
        <v/>
      </c>
      <c r="B1543" s="181">
        <f t="shared" si="790"/>
        <v>0</v>
      </c>
      <c r="C1543" s="228"/>
      <c r="D1543" s="79" t="str">
        <f t="shared" si="791"/>
        <v/>
      </c>
      <c r="E1543" s="221"/>
      <c r="F1543" s="118">
        <f t="shared" si="792"/>
        <v>0</v>
      </c>
      <c r="G1543" s="118">
        <f t="shared" si="793"/>
        <v>0</v>
      </c>
    </row>
    <row r="1544" spans="1:7" ht="20.100000000000001" customHeight="1">
      <c r="A1544" s="116" t="str">
        <f t="shared" si="789"/>
        <v/>
      </c>
      <c r="B1544" s="181">
        <f t="shared" si="790"/>
        <v>0</v>
      </c>
      <c r="C1544" s="228"/>
      <c r="D1544" s="79" t="str">
        <f t="shared" si="791"/>
        <v/>
      </c>
      <c r="E1544" s="221"/>
      <c r="F1544" s="118">
        <f t="shared" si="792"/>
        <v>0</v>
      </c>
      <c r="G1544" s="118">
        <f t="shared" si="793"/>
        <v>0</v>
      </c>
    </row>
    <row r="1545" spans="1:7" ht="20.100000000000001" customHeight="1">
      <c r="A1545" s="116" t="str">
        <f t="shared" si="789"/>
        <v/>
      </c>
      <c r="B1545" s="181">
        <f t="shared" si="790"/>
        <v>0</v>
      </c>
      <c r="C1545" s="228"/>
      <c r="D1545" s="79" t="str">
        <f t="shared" si="791"/>
        <v/>
      </c>
      <c r="E1545" s="221"/>
      <c r="F1545" s="118">
        <f t="shared" si="792"/>
        <v>0</v>
      </c>
      <c r="G1545" s="118">
        <f t="shared" si="793"/>
        <v>0</v>
      </c>
    </row>
    <row r="1546" spans="1:7" ht="20.100000000000001" customHeight="1">
      <c r="A1546" s="184"/>
      <c r="B1546" s="185"/>
      <c r="C1546" s="243"/>
      <c r="D1546" s="161"/>
      <c r="E1546" s="212"/>
      <c r="F1546" s="488" t="s">
        <v>36</v>
      </c>
      <c r="G1546" s="201">
        <f>SUBTOTAL(9,G1538:G1545)</f>
        <v>0</v>
      </c>
    </row>
    <row r="1547" spans="1:7" ht="20.100000000000001" customHeight="1">
      <c r="A1547" s="184"/>
      <c r="B1547" s="185"/>
      <c r="C1547" s="244" t="s">
        <v>732</v>
      </c>
      <c r="D1547" s="161"/>
      <c r="E1547" s="212"/>
      <c r="F1547" s="163"/>
      <c r="G1547" s="186"/>
    </row>
    <row r="1548" spans="1:7" ht="20.100000000000001" customHeight="1">
      <c r="A1548" s="116" t="str">
        <f t="shared" ref="A1548:A1550" si="794">IFERROR(VLOOKUP(C1548,Tabla_Compatibilidad,4,FALSE),"")</f>
        <v/>
      </c>
      <c r="B1548" s="181">
        <f t="shared" ref="B1548:B1550" si="795">IF(A1548=0,0,VLOOKUP(A1548,Tabla_Indices,5,FALSE))</f>
        <v>0</v>
      </c>
      <c r="C1548" s="229"/>
      <c r="D1548" s="79" t="str">
        <f t="shared" ref="D1548:D1550" si="796">IFERROR(VLOOKUP(C1548,Tabla_Compatibilidad,2,FALSE),"")</f>
        <v/>
      </c>
      <c r="E1548" s="223"/>
      <c r="F1548" s="118">
        <f t="shared" ref="F1548:F1550" si="797">IFERROR(VLOOKUP(C1548,Tabla_Compatibilidad,3,FALSE),0)</f>
        <v>0</v>
      </c>
      <c r="G1548" s="118">
        <f t="shared" ref="G1548:G1550" si="798">ROUND(E1548*F1548,2)</f>
        <v>0</v>
      </c>
    </row>
    <row r="1549" spans="1:7" ht="20.100000000000001" customHeight="1">
      <c r="A1549" s="116" t="str">
        <f t="shared" si="794"/>
        <v/>
      </c>
      <c r="B1549" s="181">
        <f t="shared" si="795"/>
        <v>0</v>
      </c>
      <c r="C1549" s="229"/>
      <c r="D1549" s="79" t="str">
        <f t="shared" si="796"/>
        <v/>
      </c>
      <c r="E1549" s="223"/>
      <c r="F1549" s="118">
        <f t="shared" si="797"/>
        <v>0</v>
      </c>
      <c r="G1549" s="118">
        <f t="shared" si="798"/>
        <v>0</v>
      </c>
    </row>
    <row r="1550" spans="1:7" ht="20.100000000000001" customHeight="1">
      <c r="A1550" s="116" t="str">
        <f t="shared" si="794"/>
        <v/>
      </c>
      <c r="B1550" s="181">
        <f t="shared" si="795"/>
        <v>0</v>
      </c>
      <c r="C1550" s="229"/>
      <c r="D1550" s="79" t="str">
        <f t="shared" si="796"/>
        <v/>
      </c>
      <c r="E1550" s="223"/>
      <c r="F1550" s="118">
        <f t="shared" si="797"/>
        <v>0</v>
      </c>
      <c r="G1550" s="118">
        <f t="shared" si="798"/>
        <v>0</v>
      </c>
    </row>
    <row r="1551" spans="1:7" ht="20.100000000000001" customHeight="1">
      <c r="A1551" s="116" t="str">
        <f t="shared" ref="A1551:A1557" si="799">IFERROR(VLOOKUP(C1551,Tabla_Compatibilidad,4,FALSE),"")</f>
        <v/>
      </c>
      <c r="B1551" s="181">
        <f t="shared" ref="B1551:B1557" si="800">IF(A1551=0,0,VLOOKUP(A1551,Tabla_Indices,5,FALSE))</f>
        <v>0</v>
      </c>
      <c r="C1551" s="229"/>
      <c r="D1551" s="79" t="str">
        <f t="shared" ref="D1551:D1557" si="801">IFERROR(VLOOKUP(C1551,Tabla_Compatibilidad,2,FALSE),"")</f>
        <v/>
      </c>
      <c r="E1551" s="223"/>
      <c r="F1551" s="118">
        <f t="shared" ref="F1551:F1557" si="802">IFERROR(VLOOKUP(C1551,Tabla_Compatibilidad,3,FALSE),0)</f>
        <v>0</v>
      </c>
      <c r="G1551" s="118">
        <f t="shared" ref="G1551:G1557" si="803">ROUND(E1551*F1551,2)</f>
        <v>0</v>
      </c>
    </row>
    <row r="1552" spans="1:7" ht="20.100000000000001" customHeight="1">
      <c r="A1552" s="116" t="str">
        <f t="shared" si="799"/>
        <v/>
      </c>
      <c r="B1552" s="181">
        <f t="shared" si="800"/>
        <v>0</v>
      </c>
      <c r="C1552" s="229"/>
      <c r="D1552" s="79" t="str">
        <f t="shared" si="801"/>
        <v/>
      </c>
      <c r="E1552" s="221"/>
      <c r="F1552" s="118">
        <f t="shared" si="802"/>
        <v>0</v>
      </c>
      <c r="G1552" s="118">
        <f t="shared" si="803"/>
        <v>0</v>
      </c>
    </row>
    <row r="1553" spans="1:7" ht="20.100000000000001" customHeight="1">
      <c r="A1553" s="116" t="str">
        <f t="shared" si="799"/>
        <v/>
      </c>
      <c r="B1553" s="181">
        <f t="shared" si="800"/>
        <v>0</v>
      </c>
      <c r="C1553" s="229"/>
      <c r="D1553" s="79" t="str">
        <f t="shared" si="801"/>
        <v/>
      </c>
      <c r="E1553" s="221"/>
      <c r="F1553" s="118">
        <f t="shared" si="802"/>
        <v>0</v>
      </c>
      <c r="G1553" s="118">
        <f t="shared" si="803"/>
        <v>0</v>
      </c>
    </row>
    <row r="1554" spans="1:7" ht="20.100000000000001" customHeight="1">
      <c r="A1554" s="116" t="str">
        <f t="shared" si="799"/>
        <v/>
      </c>
      <c r="B1554" s="181">
        <f t="shared" si="800"/>
        <v>0</v>
      </c>
      <c r="C1554" s="229"/>
      <c r="D1554" s="79" t="str">
        <f t="shared" si="801"/>
        <v/>
      </c>
      <c r="E1554" s="221"/>
      <c r="F1554" s="118">
        <f t="shared" si="802"/>
        <v>0</v>
      </c>
      <c r="G1554" s="118">
        <f t="shared" si="803"/>
        <v>0</v>
      </c>
    </row>
    <row r="1555" spans="1:7" ht="20.100000000000001" customHeight="1">
      <c r="A1555" s="116" t="str">
        <f t="shared" si="799"/>
        <v/>
      </c>
      <c r="B1555" s="181">
        <f t="shared" si="800"/>
        <v>0</v>
      </c>
      <c r="C1555" s="228"/>
      <c r="D1555" s="79" t="str">
        <f t="shared" si="801"/>
        <v/>
      </c>
      <c r="E1555" s="221"/>
      <c r="F1555" s="118">
        <f t="shared" si="802"/>
        <v>0</v>
      </c>
      <c r="G1555" s="118">
        <f t="shared" si="803"/>
        <v>0</v>
      </c>
    </row>
    <row r="1556" spans="1:7" ht="20.100000000000001" customHeight="1">
      <c r="A1556" s="116" t="str">
        <f t="shared" si="799"/>
        <v/>
      </c>
      <c r="B1556" s="181">
        <f t="shared" si="800"/>
        <v>0</v>
      </c>
      <c r="C1556" s="228"/>
      <c r="D1556" s="79" t="str">
        <f t="shared" si="801"/>
        <v/>
      </c>
      <c r="E1556" s="221"/>
      <c r="F1556" s="118">
        <f t="shared" si="802"/>
        <v>0</v>
      </c>
      <c r="G1556" s="118">
        <f t="shared" si="803"/>
        <v>0</v>
      </c>
    </row>
    <row r="1557" spans="1:7" ht="20.100000000000001" customHeight="1">
      <c r="A1557" s="116" t="str">
        <f t="shared" si="799"/>
        <v/>
      </c>
      <c r="B1557" s="181">
        <f t="shared" si="800"/>
        <v>0</v>
      </c>
      <c r="C1557" s="228"/>
      <c r="D1557" s="79" t="str">
        <f t="shared" si="801"/>
        <v/>
      </c>
      <c r="E1557" s="221"/>
      <c r="F1557" s="118">
        <f t="shared" si="802"/>
        <v>0</v>
      </c>
      <c r="G1557" s="118">
        <f t="shared" si="803"/>
        <v>0</v>
      </c>
    </row>
    <row r="1558" spans="1:7" ht="20.100000000000001" customHeight="1">
      <c r="A1558" s="187"/>
      <c r="B1558" s="188"/>
      <c r="C1558" s="243"/>
      <c r="D1558" s="161"/>
      <c r="E1558" s="212"/>
      <c r="F1558" s="488" t="s">
        <v>37</v>
      </c>
      <c r="G1558" s="201">
        <f>SUBTOTAL(9,G1548:G1557)</f>
        <v>0</v>
      </c>
    </row>
    <row r="1559" spans="1:7" ht="20.100000000000001" customHeight="1" thickBot="1">
      <c r="A1559" s="189"/>
      <c r="B1559" s="190"/>
      <c r="C1559" s="245"/>
      <c r="D1559" s="191"/>
      <c r="E1559" s="213"/>
      <c r="F1559" s="192"/>
      <c r="G1559" s="193"/>
    </row>
    <row r="1560" spans="1:7" ht="20.100000000000001" customHeight="1" thickBot="1">
      <c r="A1560" s="194">
        <f>B1508</f>
        <v>26</v>
      </c>
      <c r="B1560" s="195" t="str">
        <f>C1508</f>
        <v>Esmalte sintético sobre carpintería madera</v>
      </c>
      <c r="C1560" s="246"/>
      <c r="D1560" s="196" t="s">
        <v>38</v>
      </c>
      <c r="E1560" s="214"/>
      <c r="F1560" s="197" t="s">
        <v>39</v>
      </c>
      <c r="G1560" s="202">
        <f>SUBTOTAL(9,G1512:G1559)</f>
        <v>0</v>
      </c>
    </row>
    <row r="1561" spans="1:7" ht="20.100000000000001" customHeight="1" thickTop="1" thickBot="1">
      <c r="C1561" s="247"/>
      <c r="D1561" s="198"/>
      <c r="E1561" s="215"/>
      <c r="G1561" s="200"/>
    </row>
    <row r="1562" spans="1:7" ht="20.100000000000001" customHeight="1" thickTop="1">
      <c r="A1562" s="145" t="s">
        <v>41</v>
      </c>
      <c r="B1562" s="146"/>
      <c r="C1562" s="248"/>
      <c r="D1562" s="146"/>
      <c r="E1562" s="216"/>
      <c r="F1562" s="148"/>
      <c r="G1562" s="149"/>
    </row>
    <row r="1563" spans="1:7" ht="20.100000000000001" customHeight="1">
      <c r="A1563" s="150" t="s">
        <v>728</v>
      </c>
      <c r="B1563" s="144" t="str">
        <f>Comitente</f>
        <v>INSTITUTO PROVINCIAL DE LA VIVIENDA</v>
      </c>
      <c r="C1563" s="249"/>
      <c r="D1563" s="152"/>
      <c r="E1563" s="217"/>
      <c r="F1563" s="154"/>
      <c r="G1563" s="155"/>
    </row>
    <row r="1564" spans="1:7" ht="20.100000000000001" customHeight="1">
      <c r="A1564" s="150" t="s">
        <v>729</v>
      </c>
      <c r="B1564" s="144">
        <f>Contratista</f>
        <v>0</v>
      </c>
      <c r="C1564" s="250"/>
      <c r="D1564" s="156"/>
      <c r="E1564" s="217"/>
      <c r="F1564" s="157"/>
      <c r="G1564" s="158"/>
    </row>
    <row r="1565" spans="1:7" ht="20.100000000000001" customHeight="1">
      <c r="A1565" s="150" t="s">
        <v>28</v>
      </c>
      <c r="B1565" s="144" t="str">
        <f>Obra</f>
        <v>BARRIO NUESTRA SEÑORA DEL ROSARIO - 22 VIVIENDAS</v>
      </c>
      <c r="C1565" s="250"/>
      <c r="D1565" s="156"/>
      <c r="E1565" s="217"/>
      <c r="F1565" s="157" t="s">
        <v>42</v>
      </c>
      <c r="G1565" s="542">
        <f>+$G$4</f>
        <v>0</v>
      </c>
    </row>
    <row r="1566" spans="1:7" ht="20.100000000000001" customHeight="1">
      <c r="A1566" s="159" t="s">
        <v>727</v>
      </c>
      <c r="B1566" s="144" t="str">
        <f>Ubicación</f>
        <v>9 DE JULIO</v>
      </c>
      <c r="C1566" s="251"/>
      <c r="D1566" s="161"/>
      <c r="E1566" s="212"/>
      <c r="F1566" s="163"/>
      <c r="G1566" s="164"/>
    </row>
    <row r="1567" spans="1:7" ht="20.100000000000001" customHeight="1">
      <c r="A1567" s="159" t="s">
        <v>43</v>
      </c>
      <c r="B1567" s="165" t="s">
        <v>1159</v>
      </c>
      <c r="C1567" s="243" t="s">
        <v>1182</v>
      </c>
      <c r="D1567" s="167"/>
      <c r="E1567" s="218"/>
      <c r="F1567" s="163"/>
      <c r="G1567" s="164"/>
    </row>
    <row r="1568" spans="1:7" ht="20.100000000000001" customHeight="1">
      <c r="A1568" s="159" t="s">
        <v>29</v>
      </c>
      <c r="B1568" s="169">
        <v>27</v>
      </c>
      <c r="C1568" s="166" t="str">
        <f>+VLOOKUP(B1568,'P1'!$B$13:$E$92,2,FALSE)</f>
        <v>Látex muro interior</v>
      </c>
      <c r="D1568" s="161"/>
      <c r="E1568" s="212"/>
      <c r="F1568" s="157" t="s">
        <v>30</v>
      </c>
      <c r="G1568" s="161" t="str">
        <f>+VLOOKUP(B1568,'P1'!$B$13:$E$92,3,FALSE)</f>
        <v>m2</v>
      </c>
    </row>
    <row r="1569" spans="1:7" ht="20.100000000000001" customHeight="1">
      <c r="A1569" s="203" t="s">
        <v>590</v>
      </c>
      <c r="B1569" s="204"/>
      <c r="C1569" s="604" t="s">
        <v>0</v>
      </c>
      <c r="D1569" s="606" t="s">
        <v>31</v>
      </c>
      <c r="E1569" s="600" t="s">
        <v>32</v>
      </c>
      <c r="F1569" s="608" t="s">
        <v>33</v>
      </c>
      <c r="G1569" s="610" t="s">
        <v>34</v>
      </c>
    </row>
    <row r="1570" spans="1:7" s="110" customFormat="1" ht="20.100000000000001" customHeight="1">
      <c r="A1570" s="172" t="s">
        <v>591</v>
      </c>
      <c r="B1570" s="173" t="s">
        <v>592</v>
      </c>
      <c r="C1570" s="605"/>
      <c r="D1570" s="607"/>
      <c r="E1570" s="601"/>
      <c r="F1570" s="609"/>
      <c r="G1570" s="611"/>
    </row>
    <row r="1571" spans="1:7" ht="20.100000000000001" customHeight="1">
      <c r="A1571" s="174"/>
      <c r="B1571" s="175"/>
      <c r="C1571" s="252" t="s">
        <v>730</v>
      </c>
      <c r="D1571" s="177"/>
      <c r="E1571" s="219"/>
      <c r="F1571" s="179"/>
      <c r="G1571" s="180"/>
    </row>
    <row r="1572" spans="1:7" ht="20.100000000000001" customHeight="1">
      <c r="A1572" s="116" t="str">
        <f t="shared" ref="A1572:A1578" si="804">IFERROR(VLOOKUP(C1572,Tabla_Compatibilidad,4,FALSE),"")</f>
        <v/>
      </c>
      <c r="B1572" s="181">
        <f t="shared" ref="B1572:B1578" si="805">IF(A1572=0,0,VLOOKUP(A1572,Tabla_Indices,5,FALSE))</f>
        <v>0</v>
      </c>
      <c r="C1572" s="228"/>
      <c r="D1572" s="79" t="str">
        <f t="shared" ref="D1572:D1578" si="806">IFERROR(VLOOKUP(C1572,Tabla_Compatibilidad,2,FALSE),"")</f>
        <v/>
      </c>
      <c r="E1572" s="221"/>
      <c r="F1572" s="118">
        <f t="shared" ref="F1572:F1578" si="807">IFERROR(VLOOKUP(C1572,Tabla_Compatibilidad,3,FALSE),0)</f>
        <v>0</v>
      </c>
      <c r="G1572" s="118">
        <f t="shared" ref="G1572:G1578" si="808">ROUND(E1572*F1572,2)</f>
        <v>0</v>
      </c>
    </row>
    <row r="1573" spans="1:7" ht="20.100000000000001" customHeight="1">
      <c r="A1573" s="116" t="str">
        <f t="shared" si="804"/>
        <v/>
      </c>
      <c r="B1573" s="181">
        <f t="shared" si="805"/>
        <v>0</v>
      </c>
      <c r="C1573" s="228"/>
      <c r="D1573" s="79" t="str">
        <f t="shared" si="806"/>
        <v/>
      </c>
      <c r="E1573" s="221"/>
      <c r="F1573" s="118">
        <f t="shared" si="807"/>
        <v>0</v>
      </c>
      <c r="G1573" s="118">
        <f t="shared" si="808"/>
        <v>0</v>
      </c>
    </row>
    <row r="1574" spans="1:7" ht="20.100000000000001" customHeight="1">
      <c r="A1574" s="116" t="str">
        <f t="shared" si="804"/>
        <v/>
      </c>
      <c r="B1574" s="181">
        <f t="shared" si="805"/>
        <v>0</v>
      </c>
      <c r="C1574" s="228"/>
      <c r="D1574" s="79" t="str">
        <f t="shared" si="806"/>
        <v/>
      </c>
      <c r="E1574" s="221"/>
      <c r="F1574" s="118">
        <f t="shared" si="807"/>
        <v>0</v>
      </c>
      <c r="G1574" s="118">
        <f t="shared" si="808"/>
        <v>0</v>
      </c>
    </row>
    <row r="1575" spans="1:7" ht="20.100000000000001" customHeight="1">
      <c r="A1575" s="116" t="str">
        <f t="shared" si="804"/>
        <v/>
      </c>
      <c r="B1575" s="181">
        <f t="shared" si="805"/>
        <v>0</v>
      </c>
      <c r="C1575" s="228"/>
      <c r="D1575" s="79" t="str">
        <f t="shared" si="806"/>
        <v/>
      </c>
      <c r="E1575" s="221"/>
      <c r="F1575" s="118">
        <f t="shared" si="807"/>
        <v>0</v>
      </c>
      <c r="G1575" s="118">
        <f t="shared" si="808"/>
        <v>0</v>
      </c>
    </row>
    <row r="1576" spans="1:7" ht="20.100000000000001" customHeight="1">
      <c r="A1576" s="116" t="str">
        <f t="shared" si="804"/>
        <v/>
      </c>
      <c r="B1576" s="181">
        <f t="shared" si="805"/>
        <v>0</v>
      </c>
      <c r="C1576" s="228"/>
      <c r="D1576" s="79" t="str">
        <f t="shared" si="806"/>
        <v/>
      </c>
      <c r="E1576" s="221"/>
      <c r="F1576" s="118">
        <f t="shared" si="807"/>
        <v>0</v>
      </c>
      <c r="G1576" s="118">
        <f t="shared" si="808"/>
        <v>0</v>
      </c>
    </row>
    <row r="1577" spans="1:7" ht="20.100000000000001" customHeight="1">
      <c r="A1577" s="116" t="str">
        <f t="shared" si="804"/>
        <v/>
      </c>
      <c r="B1577" s="181">
        <f t="shared" si="805"/>
        <v>0</v>
      </c>
      <c r="C1577" s="228"/>
      <c r="D1577" s="79" t="str">
        <f t="shared" si="806"/>
        <v/>
      </c>
      <c r="E1577" s="221"/>
      <c r="F1577" s="118">
        <f t="shared" si="807"/>
        <v>0</v>
      </c>
      <c r="G1577" s="118">
        <f t="shared" si="808"/>
        <v>0</v>
      </c>
    </row>
    <row r="1578" spans="1:7" ht="20.100000000000001" customHeight="1">
      <c r="A1578" s="116" t="str">
        <f t="shared" si="804"/>
        <v/>
      </c>
      <c r="B1578" s="181">
        <f t="shared" si="805"/>
        <v>0</v>
      </c>
      <c r="C1578" s="228"/>
      <c r="D1578" s="79" t="str">
        <f t="shared" si="806"/>
        <v/>
      </c>
      <c r="E1578" s="221"/>
      <c r="F1578" s="118">
        <f t="shared" si="807"/>
        <v>0</v>
      </c>
      <c r="G1578" s="118">
        <f t="shared" si="808"/>
        <v>0</v>
      </c>
    </row>
    <row r="1579" spans="1:7" ht="20.100000000000001" customHeight="1">
      <c r="A1579" s="116" t="str">
        <f t="shared" ref="A1579:A1595" si="809">IFERROR(VLOOKUP(C1579,Tabla_Compatibilidad,4,FALSE),"")</f>
        <v/>
      </c>
      <c r="B1579" s="181">
        <f t="shared" ref="B1579:B1595" si="810">IF(A1579=0,0,VLOOKUP(A1579,Tabla_Indices,5,FALSE))</f>
        <v>0</v>
      </c>
      <c r="C1579" s="228"/>
      <c r="D1579" s="79" t="str">
        <f t="shared" ref="D1579:D1595" si="811">IFERROR(VLOOKUP(C1579,Tabla_Compatibilidad,2,FALSE),"")</f>
        <v/>
      </c>
      <c r="E1579" s="221"/>
      <c r="F1579" s="118">
        <f t="shared" ref="F1579:F1595" si="812">IFERROR(VLOOKUP(C1579,Tabla_Compatibilidad,3,FALSE),0)</f>
        <v>0</v>
      </c>
      <c r="G1579" s="118">
        <f t="shared" ref="G1579:G1595" si="813">ROUND(E1579*F1579,2)</f>
        <v>0</v>
      </c>
    </row>
    <row r="1580" spans="1:7" ht="20.100000000000001" customHeight="1">
      <c r="A1580" s="116" t="str">
        <f t="shared" si="809"/>
        <v/>
      </c>
      <c r="B1580" s="181">
        <f t="shared" si="810"/>
        <v>0</v>
      </c>
      <c r="C1580" s="228"/>
      <c r="D1580" s="79" t="str">
        <f t="shared" si="811"/>
        <v/>
      </c>
      <c r="E1580" s="221"/>
      <c r="F1580" s="118">
        <f t="shared" si="812"/>
        <v>0</v>
      </c>
      <c r="G1580" s="118">
        <f t="shared" si="813"/>
        <v>0</v>
      </c>
    </row>
    <row r="1581" spans="1:7" ht="20.100000000000001" customHeight="1">
      <c r="A1581" s="116" t="str">
        <f t="shared" si="809"/>
        <v/>
      </c>
      <c r="B1581" s="181">
        <f t="shared" si="810"/>
        <v>0</v>
      </c>
      <c r="C1581" s="228"/>
      <c r="D1581" s="79" t="str">
        <f t="shared" si="811"/>
        <v/>
      </c>
      <c r="E1581" s="221"/>
      <c r="F1581" s="118">
        <f t="shared" si="812"/>
        <v>0</v>
      </c>
      <c r="G1581" s="118">
        <f t="shared" si="813"/>
        <v>0</v>
      </c>
    </row>
    <row r="1582" spans="1:7" ht="20.100000000000001" customHeight="1">
      <c r="A1582" s="116" t="str">
        <f t="shared" si="809"/>
        <v/>
      </c>
      <c r="B1582" s="181">
        <f t="shared" si="810"/>
        <v>0</v>
      </c>
      <c r="C1582" s="228"/>
      <c r="D1582" s="79" t="str">
        <f t="shared" si="811"/>
        <v/>
      </c>
      <c r="E1582" s="221"/>
      <c r="F1582" s="118">
        <f t="shared" si="812"/>
        <v>0</v>
      </c>
      <c r="G1582" s="118">
        <f t="shared" si="813"/>
        <v>0</v>
      </c>
    </row>
    <row r="1583" spans="1:7" ht="20.100000000000001" customHeight="1">
      <c r="A1583" s="116" t="str">
        <f t="shared" si="809"/>
        <v/>
      </c>
      <c r="B1583" s="181">
        <f t="shared" si="810"/>
        <v>0</v>
      </c>
      <c r="C1583" s="228"/>
      <c r="D1583" s="79" t="str">
        <f t="shared" si="811"/>
        <v/>
      </c>
      <c r="E1583" s="221"/>
      <c r="F1583" s="118">
        <f t="shared" si="812"/>
        <v>0</v>
      </c>
      <c r="G1583" s="118">
        <f t="shared" si="813"/>
        <v>0</v>
      </c>
    </row>
    <row r="1584" spans="1:7" ht="20.100000000000001" customHeight="1">
      <c r="A1584" s="116" t="str">
        <f t="shared" si="809"/>
        <v/>
      </c>
      <c r="B1584" s="181">
        <f t="shared" si="810"/>
        <v>0</v>
      </c>
      <c r="C1584" s="228"/>
      <c r="D1584" s="79" t="str">
        <f t="shared" si="811"/>
        <v/>
      </c>
      <c r="E1584" s="221"/>
      <c r="F1584" s="118">
        <f t="shared" si="812"/>
        <v>0</v>
      </c>
      <c r="G1584" s="118">
        <f t="shared" si="813"/>
        <v>0</v>
      </c>
    </row>
    <row r="1585" spans="1:7" ht="20.100000000000001" customHeight="1">
      <c r="A1585" s="116" t="str">
        <f t="shared" si="809"/>
        <v/>
      </c>
      <c r="B1585" s="181">
        <f t="shared" si="810"/>
        <v>0</v>
      </c>
      <c r="C1585" s="228"/>
      <c r="D1585" s="79" t="str">
        <f t="shared" si="811"/>
        <v/>
      </c>
      <c r="E1585" s="221"/>
      <c r="F1585" s="118">
        <f t="shared" si="812"/>
        <v>0</v>
      </c>
      <c r="G1585" s="118">
        <f t="shared" si="813"/>
        <v>0</v>
      </c>
    </row>
    <row r="1586" spans="1:7" ht="20.100000000000001" customHeight="1">
      <c r="A1586" s="116" t="str">
        <f t="shared" si="809"/>
        <v/>
      </c>
      <c r="B1586" s="181">
        <f t="shared" si="810"/>
        <v>0</v>
      </c>
      <c r="C1586" s="227"/>
      <c r="D1586" s="79" t="str">
        <f t="shared" si="811"/>
        <v/>
      </c>
      <c r="E1586" s="220"/>
      <c r="F1586" s="118">
        <f t="shared" si="812"/>
        <v>0</v>
      </c>
      <c r="G1586" s="118">
        <f t="shared" si="813"/>
        <v>0</v>
      </c>
    </row>
    <row r="1587" spans="1:7" ht="20.100000000000001" customHeight="1">
      <c r="A1587" s="116" t="str">
        <f t="shared" si="809"/>
        <v/>
      </c>
      <c r="B1587" s="181">
        <f t="shared" si="810"/>
        <v>0</v>
      </c>
      <c r="C1587" s="228"/>
      <c r="D1587" s="79" t="str">
        <f t="shared" si="811"/>
        <v/>
      </c>
      <c r="E1587" s="221"/>
      <c r="F1587" s="118">
        <f t="shared" si="812"/>
        <v>0</v>
      </c>
      <c r="G1587" s="118">
        <f t="shared" si="813"/>
        <v>0</v>
      </c>
    </row>
    <row r="1588" spans="1:7" ht="20.100000000000001" customHeight="1">
      <c r="A1588" s="116" t="str">
        <f t="shared" si="809"/>
        <v/>
      </c>
      <c r="B1588" s="181">
        <f t="shared" si="810"/>
        <v>0</v>
      </c>
      <c r="C1588" s="228"/>
      <c r="D1588" s="79" t="str">
        <f t="shared" si="811"/>
        <v/>
      </c>
      <c r="E1588" s="221"/>
      <c r="F1588" s="118">
        <f t="shared" si="812"/>
        <v>0</v>
      </c>
      <c r="G1588" s="118">
        <f t="shared" si="813"/>
        <v>0</v>
      </c>
    </row>
    <row r="1589" spans="1:7" ht="20.100000000000001" customHeight="1">
      <c r="A1589" s="116" t="str">
        <f t="shared" si="809"/>
        <v/>
      </c>
      <c r="B1589" s="181">
        <f t="shared" si="810"/>
        <v>0</v>
      </c>
      <c r="C1589" s="228"/>
      <c r="D1589" s="79" t="str">
        <f t="shared" si="811"/>
        <v/>
      </c>
      <c r="E1589" s="221"/>
      <c r="F1589" s="118">
        <f t="shared" si="812"/>
        <v>0</v>
      </c>
      <c r="G1589" s="118">
        <f t="shared" si="813"/>
        <v>0</v>
      </c>
    </row>
    <row r="1590" spans="1:7" ht="20.100000000000001" customHeight="1">
      <c r="A1590" s="116" t="str">
        <f t="shared" si="809"/>
        <v/>
      </c>
      <c r="B1590" s="181">
        <f t="shared" si="810"/>
        <v>0</v>
      </c>
      <c r="C1590" s="228"/>
      <c r="D1590" s="79" t="str">
        <f t="shared" si="811"/>
        <v/>
      </c>
      <c r="E1590" s="221"/>
      <c r="F1590" s="118">
        <f t="shared" si="812"/>
        <v>0</v>
      </c>
      <c r="G1590" s="118">
        <f t="shared" si="813"/>
        <v>0</v>
      </c>
    </row>
    <row r="1591" spans="1:7" ht="20.100000000000001" customHeight="1">
      <c r="A1591" s="116" t="str">
        <f t="shared" si="809"/>
        <v/>
      </c>
      <c r="B1591" s="181">
        <f t="shared" si="810"/>
        <v>0</v>
      </c>
      <c r="C1591" s="228"/>
      <c r="D1591" s="79" t="str">
        <f t="shared" si="811"/>
        <v/>
      </c>
      <c r="E1591" s="221"/>
      <c r="F1591" s="118">
        <f t="shared" si="812"/>
        <v>0</v>
      </c>
      <c r="G1591" s="118">
        <f t="shared" si="813"/>
        <v>0</v>
      </c>
    </row>
    <row r="1592" spans="1:7" ht="20.100000000000001" customHeight="1">
      <c r="A1592" s="116" t="str">
        <f t="shared" si="809"/>
        <v/>
      </c>
      <c r="B1592" s="181">
        <f t="shared" si="810"/>
        <v>0</v>
      </c>
      <c r="C1592" s="228"/>
      <c r="D1592" s="79" t="str">
        <f t="shared" si="811"/>
        <v/>
      </c>
      <c r="E1592" s="221"/>
      <c r="F1592" s="118">
        <f t="shared" si="812"/>
        <v>0</v>
      </c>
      <c r="G1592" s="118">
        <f t="shared" si="813"/>
        <v>0</v>
      </c>
    </row>
    <row r="1593" spans="1:7" ht="20.100000000000001" customHeight="1">
      <c r="A1593" s="116" t="str">
        <f t="shared" si="809"/>
        <v/>
      </c>
      <c r="B1593" s="181">
        <f t="shared" si="810"/>
        <v>0</v>
      </c>
      <c r="C1593" s="228"/>
      <c r="D1593" s="79" t="str">
        <f t="shared" si="811"/>
        <v/>
      </c>
      <c r="E1593" s="221"/>
      <c r="F1593" s="118">
        <f t="shared" si="812"/>
        <v>0</v>
      </c>
      <c r="G1593" s="118">
        <f t="shared" si="813"/>
        <v>0</v>
      </c>
    </row>
    <row r="1594" spans="1:7" ht="20.100000000000001" customHeight="1">
      <c r="A1594" s="116" t="str">
        <f t="shared" si="809"/>
        <v/>
      </c>
      <c r="B1594" s="181">
        <f t="shared" si="810"/>
        <v>0</v>
      </c>
      <c r="C1594" s="228"/>
      <c r="D1594" s="79" t="str">
        <f t="shared" si="811"/>
        <v/>
      </c>
      <c r="E1594" s="221"/>
      <c r="F1594" s="118">
        <f t="shared" si="812"/>
        <v>0</v>
      </c>
      <c r="G1594" s="118">
        <f t="shared" si="813"/>
        <v>0</v>
      </c>
    </row>
    <row r="1595" spans="1:7" ht="20.100000000000001" customHeight="1">
      <c r="A1595" s="116" t="str">
        <f t="shared" si="809"/>
        <v/>
      </c>
      <c r="B1595" s="181">
        <f t="shared" si="810"/>
        <v>0</v>
      </c>
      <c r="C1595" s="228"/>
      <c r="D1595" s="79" t="str">
        <f t="shared" si="811"/>
        <v/>
      </c>
      <c r="E1595" s="221"/>
      <c r="F1595" s="118">
        <f t="shared" si="812"/>
        <v>0</v>
      </c>
      <c r="G1595" s="118">
        <f t="shared" si="813"/>
        <v>0</v>
      </c>
    </row>
    <row r="1596" spans="1:7" ht="20.100000000000001" customHeight="1">
      <c r="A1596" s="184"/>
      <c r="B1596" s="185"/>
      <c r="C1596" s="243"/>
      <c r="D1596" s="161"/>
      <c r="E1596" s="212"/>
      <c r="F1596" s="488" t="s">
        <v>35</v>
      </c>
      <c r="G1596" s="201">
        <f>SUBTOTAL(9,G1572:G1595)</f>
        <v>0</v>
      </c>
    </row>
    <row r="1597" spans="1:7" ht="20.100000000000001" customHeight="1">
      <c r="A1597" s="184"/>
      <c r="B1597" s="185"/>
      <c r="C1597" s="244" t="s">
        <v>731</v>
      </c>
      <c r="D1597" s="161"/>
      <c r="E1597" s="212"/>
      <c r="F1597" s="163"/>
      <c r="G1597" s="186"/>
    </row>
    <row r="1598" spans="1:7" ht="20.100000000000001" customHeight="1">
      <c r="A1598" s="116" t="str">
        <f t="shared" ref="A1598:A1599" si="814">IFERROR(VLOOKUP(C1598,Tabla_Compatibilidad,4,FALSE),"")</f>
        <v/>
      </c>
      <c r="B1598" s="181">
        <f t="shared" ref="B1598:B1599" si="815">IF(A1598=0,0,VLOOKUP(A1598,Tabla_Indices,5,FALSE))</f>
        <v>0</v>
      </c>
      <c r="C1598" s="227"/>
      <c r="D1598" s="79" t="str">
        <f t="shared" ref="D1598:D1599" si="816">IFERROR(VLOOKUP(C1598,Tabla_Compatibilidad,2,FALSE),"")</f>
        <v/>
      </c>
      <c r="E1598" s="221"/>
      <c r="F1598" s="118">
        <f t="shared" ref="F1598:F1599" si="817">IFERROR(VLOOKUP(C1598,Tabla_Compatibilidad,3,FALSE),0)</f>
        <v>0</v>
      </c>
      <c r="G1598" s="118">
        <f t="shared" ref="G1598:G1599" si="818">ROUND(E1598*F1598,2)</f>
        <v>0</v>
      </c>
    </row>
    <row r="1599" spans="1:7" ht="20.100000000000001" customHeight="1">
      <c r="A1599" s="116" t="str">
        <f t="shared" si="814"/>
        <v/>
      </c>
      <c r="B1599" s="181">
        <f t="shared" si="815"/>
        <v>0</v>
      </c>
      <c r="C1599" s="227"/>
      <c r="D1599" s="79" t="str">
        <f t="shared" si="816"/>
        <v/>
      </c>
      <c r="E1599" s="221"/>
      <c r="F1599" s="118">
        <f t="shared" si="817"/>
        <v>0</v>
      </c>
      <c r="G1599" s="118">
        <f t="shared" si="818"/>
        <v>0</v>
      </c>
    </row>
    <row r="1600" spans="1:7" ht="20.100000000000001" customHeight="1">
      <c r="A1600" s="116" t="str">
        <f t="shared" ref="A1600:A1605" si="819">IFERROR(VLOOKUP(C1600,Tabla_Compatibilidad,4,FALSE),"")</f>
        <v/>
      </c>
      <c r="B1600" s="181">
        <f t="shared" ref="B1600:B1605" si="820">IF(A1600=0,0,VLOOKUP(A1600,Tabla_Indices,5,FALSE))</f>
        <v>0</v>
      </c>
      <c r="C1600" s="227"/>
      <c r="D1600" s="79" t="str">
        <f t="shared" ref="D1600:D1605" si="821">IFERROR(VLOOKUP(C1600,Tabla_Compatibilidad,2,FALSE),"")</f>
        <v/>
      </c>
      <c r="E1600" s="221"/>
      <c r="F1600" s="118">
        <f t="shared" ref="F1600:F1605" si="822">IFERROR(VLOOKUP(C1600,Tabla_Compatibilidad,3,FALSE),0)</f>
        <v>0</v>
      </c>
      <c r="G1600" s="118">
        <f t="shared" ref="G1600:G1605" si="823">ROUND(E1600*F1600,2)</f>
        <v>0</v>
      </c>
    </row>
    <row r="1601" spans="1:7" ht="20.100000000000001" customHeight="1">
      <c r="A1601" s="116" t="str">
        <f t="shared" si="819"/>
        <v/>
      </c>
      <c r="B1601" s="181">
        <f t="shared" si="820"/>
        <v>0</v>
      </c>
      <c r="C1601" s="227"/>
      <c r="D1601" s="79" t="str">
        <f t="shared" si="821"/>
        <v/>
      </c>
      <c r="E1601" s="221"/>
      <c r="F1601" s="118">
        <f t="shared" si="822"/>
        <v>0</v>
      </c>
      <c r="G1601" s="118">
        <f t="shared" si="823"/>
        <v>0</v>
      </c>
    </row>
    <row r="1602" spans="1:7" ht="20.100000000000001" customHeight="1">
      <c r="A1602" s="116" t="str">
        <f t="shared" si="819"/>
        <v/>
      </c>
      <c r="B1602" s="181">
        <f t="shared" si="820"/>
        <v>0</v>
      </c>
      <c r="C1602" s="228"/>
      <c r="D1602" s="79" t="str">
        <f t="shared" si="821"/>
        <v/>
      </c>
      <c r="E1602" s="221"/>
      <c r="F1602" s="118">
        <f t="shared" si="822"/>
        <v>0</v>
      </c>
      <c r="G1602" s="118">
        <f t="shared" si="823"/>
        <v>0</v>
      </c>
    </row>
    <row r="1603" spans="1:7" ht="20.100000000000001" customHeight="1">
      <c r="A1603" s="116" t="str">
        <f t="shared" si="819"/>
        <v/>
      </c>
      <c r="B1603" s="181">
        <f t="shared" si="820"/>
        <v>0</v>
      </c>
      <c r="C1603" s="228"/>
      <c r="D1603" s="79" t="str">
        <f t="shared" si="821"/>
        <v/>
      </c>
      <c r="E1603" s="221"/>
      <c r="F1603" s="118">
        <f t="shared" si="822"/>
        <v>0</v>
      </c>
      <c r="G1603" s="118">
        <f t="shared" si="823"/>
        <v>0</v>
      </c>
    </row>
    <row r="1604" spans="1:7" ht="20.100000000000001" customHeight="1">
      <c r="A1604" s="116" t="str">
        <f t="shared" si="819"/>
        <v/>
      </c>
      <c r="B1604" s="181">
        <f t="shared" si="820"/>
        <v>0</v>
      </c>
      <c r="C1604" s="228"/>
      <c r="D1604" s="79" t="str">
        <f t="shared" si="821"/>
        <v/>
      </c>
      <c r="E1604" s="221"/>
      <c r="F1604" s="118">
        <f t="shared" si="822"/>
        <v>0</v>
      </c>
      <c r="G1604" s="118">
        <f t="shared" si="823"/>
        <v>0</v>
      </c>
    </row>
    <row r="1605" spans="1:7" ht="20.100000000000001" customHeight="1">
      <c r="A1605" s="116" t="str">
        <f t="shared" si="819"/>
        <v/>
      </c>
      <c r="B1605" s="181">
        <f t="shared" si="820"/>
        <v>0</v>
      </c>
      <c r="C1605" s="228"/>
      <c r="D1605" s="79" t="str">
        <f t="shared" si="821"/>
        <v/>
      </c>
      <c r="E1605" s="221"/>
      <c r="F1605" s="118">
        <f t="shared" si="822"/>
        <v>0</v>
      </c>
      <c r="G1605" s="118">
        <f t="shared" si="823"/>
        <v>0</v>
      </c>
    </row>
    <row r="1606" spans="1:7" ht="20.100000000000001" customHeight="1">
      <c r="A1606" s="184"/>
      <c r="B1606" s="185"/>
      <c r="C1606" s="243"/>
      <c r="D1606" s="161"/>
      <c r="E1606" s="212"/>
      <c r="F1606" s="488" t="s">
        <v>36</v>
      </c>
      <c r="G1606" s="201">
        <f>SUBTOTAL(9,G1598:G1605)</f>
        <v>0</v>
      </c>
    </row>
    <row r="1607" spans="1:7" ht="20.100000000000001" customHeight="1">
      <c r="A1607" s="184"/>
      <c r="B1607" s="185"/>
      <c r="C1607" s="244" t="s">
        <v>732</v>
      </c>
      <c r="D1607" s="161"/>
      <c r="E1607" s="212"/>
      <c r="F1607" s="163"/>
      <c r="G1607" s="186"/>
    </row>
    <row r="1608" spans="1:7" ht="20.100000000000001" customHeight="1">
      <c r="A1608" s="116" t="str">
        <f t="shared" ref="A1608:A1609" si="824">IFERROR(VLOOKUP(C1608,Tabla_Compatibilidad,4,FALSE),"")</f>
        <v/>
      </c>
      <c r="B1608" s="181">
        <f t="shared" ref="B1608:B1609" si="825">IF(A1608=0,0,VLOOKUP(A1608,Tabla_Indices,5,FALSE))</f>
        <v>0</v>
      </c>
      <c r="C1608" s="229"/>
      <c r="D1608" s="79" t="str">
        <f t="shared" ref="D1608:D1609" si="826">IFERROR(VLOOKUP(C1608,Tabla_Compatibilidad,2,FALSE),"")</f>
        <v/>
      </c>
      <c r="E1608" s="223"/>
      <c r="F1608" s="118">
        <f t="shared" ref="F1608:F1609" si="827">IFERROR(VLOOKUP(C1608,Tabla_Compatibilidad,3,FALSE),0)</f>
        <v>0</v>
      </c>
      <c r="G1608" s="118">
        <f t="shared" ref="G1608:G1609" si="828">ROUND(E1608*F1608,2)</f>
        <v>0</v>
      </c>
    </row>
    <row r="1609" spans="1:7" ht="20.100000000000001" customHeight="1">
      <c r="A1609" s="116" t="str">
        <f t="shared" si="824"/>
        <v/>
      </c>
      <c r="B1609" s="181">
        <f t="shared" si="825"/>
        <v>0</v>
      </c>
      <c r="C1609" s="229"/>
      <c r="D1609" s="79" t="str">
        <f t="shared" si="826"/>
        <v/>
      </c>
      <c r="E1609" s="223"/>
      <c r="F1609" s="118">
        <f t="shared" si="827"/>
        <v>0</v>
      </c>
      <c r="G1609" s="118">
        <f t="shared" si="828"/>
        <v>0</v>
      </c>
    </row>
    <row r="1610" spans="1:7" ht="20.100000000000001" customHeight="1">
      <c r="A1610" s="116" t="str">
        <f t="shared" ref="A1610" si="829">IFERROR(VLOOKUP(C1610,Tabla_Compatibilidad,4,FALSE),"")</f>
        <v/>
      </c>
      <c r="B1610" s="181">
        <f t="shared" ref="B1610" si="830">IF(A1610=0,0,VLOOKUP(A1610,Tabla_Indices,5,FALSE))</f>
        <v>0</v>
      </c>
      <c r="C1610" s="229"/>
      <c r="D1610" s="79" t="str">
        <f t="shared" ref="D1610" si="831">IFERROR(VLOOKUP(C1610,Tabla_Compatibilidad,2,FALSE),"")</f>
        <v/>
      </c>
      <c r="E1610" s="223"/>
      <c r="F1610" s="118">
        <f t="shared" ref="F1610" si="832">IFERROR(VLOOKUP(C1610,Tabla_Compatibilidad,3,FALSE),0)</f>
        <v>0</v>
      </c>
      <c r="G1610" s="118">
        <f t="shared" ref="G1610" si="833">ROUND(E1610*F1610,2)</f>
        <v>0</v>
      </c>
    </row>
    <row r="1611" spans="1:7" ht="20.100000000000001" customHeight="1">
      <c r="A1611" s="116" t="str">
        <f t="shared" ref="A1611:A1617" si="834">IFERROR(VLOOKUP(C1611,Tabla_Compatibilidad,4,FALSE),"")</f>
        <v/>
      </c>
      <c r="B1611" s="181">
        <f t="shared" ref="B1611:B1617" si="835">IF(A1611=0,0,VLOOKUP(A1611,Tabla_Indices,5,FALSE))</f>
        <v>0</v>
      </c>
      <c r="C1611" s="229"/>
      <c r="D1611" s="79" t="str">
        <f t="shared" ref="D1611:D1617" si="836">IFERROR(VLOOKUP(C1611,Tabla_Compatibilidad,2,FALSE),"")</f>
        <v/>
      </c>
      <c r="E1611" s="223"/>
      <c r="F1611" s="118">
        <f t="shared" ref="F1611:F1617" si="837">IFERROR(VLOOKUP(C1611,Tabla_Compatibilidad,3,FALSE),0)</f>
        <v>0</v>
      </c>
      <c r="G1611" s="118">
        <f t="shared" ref="G1611:G1617" si="838">ROUND(E1611*F1611,2)</f>
        <v>0</v>
      </c>
    </row>
    <row r="1612" spans="1:7" ht="20.100000000000001" customHeight="1">
      <c r="A1612" s="116" t="str">
        <f t="shared" si="834"/>
        <v/>
      </c>
      <c r="B1612" s="181">
        <f t="shared" si="835"/>
        <v>0</v>
      </c>
      <c r="C1612" s="229"/>
      <c r="D1612" s="79" t="str">
        <f t="shared" si="836"/>
        <v/>
      </c>
      <c r="E1612" s="221"/>
      <c r="F1612" s="118">
        <f t="shared" si="837"/>
        <v>0</v>
      </c>
      <c r="G1612" s="118">
        <f t="shared" si="838"/>
        <v>0</v>
      </c>
    </row>
    <row r="1613" spans="1:7" ht="20.100000000000001" customHeight="1">
      <c r="A1613" s="116" t="str">
        <f t="shared" si="834"/>
        <v/>
      </c>
      <c r="B1613" s="181">
        <f t="shared" si="835"/>
        <v>0</v>
      </c>
      <c r="C1613" s="229"/>
      <c r="D1613" s="79" t="str">
        <f t="shared" si="836"/>
        <v/>
      </c>
      <c r="E1613" s="221"/>
      <c r="F1613" s="118">
        <f t="shared" si="837"/>
        <v>0</v>
      </c>
      <c r="G1613" s="118">
        <f t="shared" si="838"/>
        <v>0</v>
      </c>
    </row>
    <row r="1614" spans="1:7" ht="20.100000000000001" customHeight="1">
      <c r="A1614" s="116" t="str">
        <f t="shared" si="834"/>
        <v/>
      </c>
      <c r="B1614" s="181">
        <f t="shared" si="835"/>
        <v>0</v>
      </c>
      <c r="C1614" s="229"/>
      <c r="D1614" s="79" t="str">
        <f t="shared" si="836"/>
        <v/>
      </c>
      <c r="E1614" s="221"/>
      <c r="F1614" s="118">
        <f t="shared" si="837"/>
        <v>0</v>
      </c>
      <c r="G1614" s="118">
        <f t="shared" si="838"/>
        <v>0</v>
      </c>
    </row>
    <row r="1615" spans="1:7" ht="20.100000000000001" customHeight="1">
      <c r="A1615" s="116" t="str">
        <f t="shared" si="834"/>
        <v/>
      </c>
      <c r="B1615" s="181">
        <f t="shared" si="835"/>
        <v>0</v>
      </c>
      <c r="C1615" s="228"/>
      <c r="D1615" s="79" t="str">
        <f t="shared" si="836"/>
        <v/>
      </c>
      <c r="E1615" s="221"/>
      <c r="F1615" s="118">
        <f t="shared" si="837"/>
        <v>0</v>
      </c>
      <c r="G1615" s="118">
        <f t="shared" si="838"/>
        <v>0</v>
      </c>
    </row>
    <row r="1616" spans="1:7" ht="20.100000000000001" customHeight="1">
      <c r="A1616" s="116" t="str">
        <f t="shared" si="834"/>
        <v/>
      </c>
      <c r="B1616" s="181">
        <f t="shared" si="835"/>
        <v>0</v>
      </c>
      <c r="C1616" s="228"/>
      <c r="D1616" s="79" t="str">
        <f t="shared" si="836"/>
        <v/>
      </c>
      <c r="E1616" s="221"/>
      <c r="F1616" s="118">
        <f t="shared" si="837"/>
        <v>0</v>
      </c>
      <c r="G1616" s="118">
        <f t="shared" si="838"/>
        <v>0</v>
      </c>
    </row>
    <row r="1617" spans="1:7" ht="20.100000000000001" customHeight="1">
      <c r="A1617" s="116" t="str">
        <f t="shared" si="834"/>
        <v/>
      </c>
      <c r="B1617" s="181">
        <f t="shared" si="835"/>
        <v>0</v>
      </c>
      <c r="C1617" s="228"/>
      <c r="D1617" s="79" t="str">
        <f t="shared" si="836"/>
        <v/>
      </c>
      <c r="E1617" s="221"/>
      <c r="F1617" s="118">
        <f t="shared" si="837"/>
        <v>0</v>
      </c>
      <c r="G1617" s="118">
        <f t="shared" si="838"/>
        <v>0</v>
      </c>
    </row>
    <row r="1618" spans="1:7" ht="20.100000000000001" customHeight="1">
      <c r="A1618" s="187"/>
      <c r="B1618" s="188"/>
      <c r="C1618" s="243"/>
      <c r="D1618" s="161"/>
      <c r="E1618" s="212"/>
      <c r="F1618" s="488" t="s">
        <v>37</v>
      </c>
      <c r="G1618" s="201">
        <f>SUBTOTAL(9,G1608:G1617)</f>
        <v>0</v>
      </c>
    </row>
    <row r="1619" spans="1:7" ht="20.100000000000001" customHeight="1" thickBot="1">
      <c r="A1619" s="189"/>
      <c r="B1619" s="190"/>
      <c r="C1619" s="245"/>
      <c r="D1619" s="191"/>
      <c r="E1619" s="213"/>
      <c r="F1619" s="192"/>
      <c r="G1619" s="193"/>
    </row>
    <row r="1620" spans="1:7" ht="20.100000000000001" customHeight="1" thickBot="1">
      <c r="A1620" s="194">
        <f>B1568</f>
        <v>27</v>
      </c>
      <c r="B1620" s="195" t="str">
        <f>C1568</f>
        <v>Látex muro interior</v>
      </c>
      <c r="C1620" s="246"/>
      <c r="D1620" s="196" t="s">
        <v>38</v>
      </c>
      <c r="E1620" s="214"/>
      <c r="F1620" s="197" t="s">
        <v>39</v>
      </c>
      <c r="G1620" s="202">
        <f>SUBTOTAL(9,G1572:G1619)</f>
        <v>0</v>
      </c>
    </row>
    <row r="1621" spans="1:7" ht="20.100000000000001" customHeight="1" thickTop="1" thickBot="1">
      <c r="C1621" s="247"/>
      <c r="D1621" s="198"/>
      <c r="E1621" s="215"/>
      <c r="G1621" s="200"/>
    </row>
    <row r="1622" spans="1:7" ht="20.100000000000001" customHeight="1" thickTop="1">
      <c r="A1622" s="145" t="s">
        <v>41</v>
      </c>
      <c r="B1622" s="146"/>
      <c r="C1622" s="248"/>
      <c r="D1622" s="146"/>
      <c r="E1622" s="216"/>
      <c r="F1622" s="148"/>
      <c r="G1622" s="149"/>
    </row>
    <row r="1623" spans="1:7" ht="20.100000000000001" customHeight="1">
      <c r="A1623" s="150" t="s">
        <v>728</v>
      </c>
      <c r="B1623" s="144" t="str">
        <f>Comitente</f>
        <v>INSTITUTO PROVINCIAL DE LA VIVIENDA</v>
      </c>
      <c r="C1623" s="249"/>
      <c r="D1623" s="152"/>
      <c r="E1623" s="217"/>
      <c r="F1623" s="154"/>
      <c r="G1623" s="155"/>
    </row>
    <row r="1624" spans="1:7" ht="20.100000000000001" customHeight="1">
      <c r="A1624" s="150" t="s">
        <v>729</v>
      </c>
      <c r="B1624" s="144">
        <f>Contratista</f>
        <v>0</v>
      </c>
      <c r="C1624" s="250"/>
      <c r="D1624" s="156"/>
      <c r="E1624" s="217"/>
      <c r="F1624" s="157"/>
      <c r="G1624" s="158"/>
    </row>
    <row r="1625" spans="1:7" ht="20.100000000000001" customHeight="1">
      <c r="A1625" s="150" t="s">
        <v>28</v>
      </c>
      <c r="B1625" s="144" t="str">
        <f>Obra</f>
        <v>BARRIO NUESTRA SEÑORA DEL ROSARIO - 22 VIVIENDAS</v>
      </c>
      <c r="C1625" s="250"/>
      <c r="D1625" s="156"/>
      <c r="E1625" s="217"/>
      <c r="F1625" s="157" t="s">
        <v>42</v>
      </c>
      <c r="G1625" s="542">
        <f>+$G$4</f>
        <v>0</v>
      </c>
    </row>
    <row r="1626" spans="1:7" ht="20.100000000000001" customHeight="1">
      <c r="A1626" s="159" t="s">
        <v>727</v>
      </c>
      <c r="B1626" s="144" t="str">
        <f>Ubicación</f>
        <v>9 DE JULIO</v>
      </c>
      <c r="C1626" s="251"/>
      <c r="D1626" s="161"/>
      <c r="E1626" s="212"/>
      <c r="F1626" s="163"/>
      <c r="G1626" s="164"/>
    </row>
    <row r="1627" spans="1:7" ht="20.100000000000001" customHeight="1">
      <c r="A1627" s="159" t="s">
        <v>43</v>
      </c>
      <c r="B1627" s="165" t="s">
        <v>1159</v>
      </c>
      <c r="C1627" s="243" t="s">
        <v>1182</v>
      </c>
      <c r="D1627" s="167"/>
      <c r="E1627" s="218"/>
      <c r="F1627" s="163"/>
      <c r="G1627" s="164"/>
    </row>
    <row r="1628" spans="1:7" ht="20.100000000000001" customHeight="1">
      <c r="A1628" s="159" t="s">
        <v>29</v>
      </c>
      <c r="B1628" s="169">
        <v>28</v>
      </c>
      <c r="C1628" s="166" t="str">
        <f>+VLOOKUP(B1628,'P1'!$B$13:$E$92,2,FALSE)</f>
        <v>Pintura en cielorrasos</v>
      </c>
      <c r="D1628" s="161"/>
      <c r="E1628" s="212"/>
      <c r="F1628" s="157" t="s">
        <v>30</v>
      </c>
      <c r="G1628" s="161" t="str">
        <f>+VLOOKUP(B1628,'P1'!$B$13:$E$92,3,FALSE)</f>
        <v>m2</v>
      </c>
    </row>
    <row r="1629" spans="1:7" ht="20.100000000000001" customHeight="1">
      <c r="A1629" s="203" t="s">
        <v>590</v>
      </c>
      <c r="B1629" s="204"/>
      <c r="C1629" s="604" t="s">
        <v>0</v>
      </c>
      <c r="D1629" s="606" t="s">
        <v>31</v>
      </c>
      <c r="E1629" s="600" t="s">
        <v>32</v>
      </c>
      <c r="F1629" s="608" t="s">
        <v>33</v>
      </c>
      <c r="G1629" s="610" t="s">
        <v>34</v>
      </c>
    </row>
    <row r="1630" spans="1:7" s="110" customFormat="1" ht="20.100000000000001" customHeight="1">
      <c r="A1630" s="172" t="s">
        <v>591</v>
      </c>
      <c r="B1630" s="173" t="s">
        <v>592</v>
      </c>
      <c r="C1630" s="605"/>
      <c r="D1630" s="607"/>
      <c r="E1630" s="601"/>
      <c r="F1630" s="609"/>
      <c r="G1630" s="611"/>
    </row>
    <row r="1631" spans="1:7" ht="20.100000000000001" customHeight="1">
      <c r="A1631" s="174"/>
      <c r="B1631" s="175"/>
      <c r="C1631" s="252" t="s">
        <v>730</v>
      </c>
      <c r="D1631" s="177"/>
      <c r="E1631" s="219"/>
      <c r="F1631" s="179"/>
      <c r="G1631" s="180"/>
    </row>
    <row r="1632" spans="1:7" ht="20.100000000000001" customHeight="1">
      <c r="A1632" s="116" t="str">
        <f t="shared" ref="A1632:A1636" si="839">IFERROR(VLOOKUP(C1632,Tabla_Compatibilidad,4,FALSE),"")</f>
        <v/>
      </c>
      <c r="B1632" s="181">
        <f t="shared" ref="B1632:B1636" si="840">IF(A1632=0,0,VLOOKUP(A1632,Tabla_Indices,5,FALSE))</f>
        <v>0</v>
      </c>
      <c r="C1632" s="228"/>
      <c r="D1632" s="79"/>
      <c r="E1632" s="221"/>
      <c r="F1632" s="118"/>
      <c r="G1632" s="118"/>
    </row>
    <row r="1633" spans="1:7" ht="20.100000000000001" customHeight="1">
      <c r="A1633" s="116" t="str">
        <f t="shared" si="839"/>
        <v/>
      </c>
      <c r="B1633" s="181">
        <f t="shared" si="840"/>
        <v>0</v>
      </c>
      <c r="C1633" s="228"/>
      <c r="D1633" s="79"/>
      <c r="E1633" s="221"/>
      <c r="F1633" s="118"/>
      <c r="G1633" s="118"/>
    </row>
    <row r="1634" spans="1:7" ht="20.100000000000001" customHeight="1">
      <c r="A1634" s="116" t="str">
        <f t="shared" si="839"/>
        <v/>
      </c>
      <c r="B1634" s="181">
        <f t="shared" si="840"/>
        <v>0</v>
      </c>
      <c r="C1634" s="228"/>
      <c r="D1634" s="79"/>
      <c r="E1634" s="221"/>
      <c r="F1634" s="118"/>
      <c r="G1634" s="118"/>
    </row>
    <row r="1635" spans="1:7" ht="20.100000000000001" customHeight="1">
      <c r="A1635" s="116" t="str">
        <f t="shared" si="839"/>
        <v/>
      </c>
      <c r="B1635" s="181">
        <f t="shared" si="840"/>
        <v>0</v>
      </c>
      <c r="C1635" s="228"/>
      <c r="D1635" s="79"/>
      <c r="E1635" s="221"/>
      <c r="F1635" s="118"/>
      <c r="G1635" s="118"/>
    </row>
    <row r="1636" spans="1:7" ht="20.100000000000001" customHeight="1">
      <c r="A1636" s="116" t="str">
        <f t="shared" si="839"/>
        <v/>
      </c>
      <c r="B1636" s="181">
        <f t="shared" si="840"/>
        <v>0</v>
      </c>
      <c r="C1636" s="228"/>
      <c r="D1636" s="79"/>
      <c r="E1636" s="221"/>
      <c r="F1636" s="118"/>
      <c r="G1636" s="118"/>
    </row>
    <row r="1637" spans="1:7" ht="20.100000000000001" customHeight="1">
      <c r="A1637" s="116" t="str">
        <f t="shared" ref="A1637:A1655" si="841">IFERROR(VLOOKUP(C1637,Tabla_Compatibilidad,4,FALSE),"")</f>
        <v/>
      </c>
      <c r="B1637" s="181">
        <f t="shared" ref="B1637:B1655" si="842">IF(A1637=0,0,VLOOKUP(A1637,Tabla_Indices,5,FALSE))</f>
        <v>0</v>
      </c>
      <c r="C1637" s="228"/>
      <c r="D1637" s="79"/>
      <c r="E1637" s="221"/>
      <c r="F1637" s="118"/>
      <c r="G1637" s="118"/>
    </row>
    <row r="1638" spans="1:7" ht="20.100000000000001" customHeight="1">
      <c r="A1638" s="116" t="str">
        <f t="shared" si="841"/>
        <v/>
      </c>
      <c r="B1638" s="181">
        <f t="shared" si="842"/>
        <v>0</v>
      </c>
      <c r="C1638" s="228"/>
      <c r="D1638" s="79" t="str">
        <f t="shared" ref="D1638:D1655" si="843">IFERROR(VLOOKUP(C1638,Tabla_Compatibilidad,2,FALSE),"")</f>
        <v/>
      </c>
      <c r="E1638" s="221"/>
      <c r="F1638" s="118">
        <f t="shared" ref="F1638:F1655" si="844">IFERROR(VLOOKUP(C1638,Tabla_Compatibilidad,3,FALSE),0)</f>
        <v>0</v>
      </c>
      <c r="G1638" s="118">
        <f t="shared" ref="G1638:G1655" si="845">ROUND(E1638*F1638,2)</f>
        <v>0</v>
      </c>
    </row>
    <row r="1639" spans="1:7" ht="20.100000000000001" customHeight="1">
      <c r="A1639" s="116" t="str">
        <f t="shared" si="841"/>
        <v/>
      </c>
      <c r="B1639" s="181">
        <f t="shared" si="842"/>
        <v>0</v>
      </c>
      <c r="C1639" s="228"/>
      <c r="D1639" s="79" t="str">
        <f t="shared" si="843"/>
        <v/>
      </c>
      <c r="E1639" s="221"/>
      <c r="F1639" s="118">
        <f t="shared" si="844"/>
        <v>0</v>
      </c>
      <c r="G1639" s="118">
        <f t="shared" si="845"/>
        <v>0</v>
      </c>
    </row>
    <row r="1640" spans="1:7" ht="20.100000000000001" customHeight="1">
      <c r="A1640" s="116" t="str">
        <f t="shared" si="841"/>
        <v/>
      </c>
      <c r="B1640" s="181">
        <f t="shared" si="842"/>
        <v>0</v>
      </c>
      <c r="C1640" s="228"/>
      <c r="D1640" s="79" t="str">
        <f t="shared" si="843"/>
        <v/>
      </c>
      <c r="E1640" s="221"/>
      <c r="F1640" s="118">
        <f t="shared" si="844"/>
        <v>0</v>
      </c>
      <c r="G1640" s="118">
        <f t="shared" si="845"/>
        <v>0</v>
      </c>
    </row>
    <row r="1641" spans="1:7" ht="20.100000000000001" customHeight="1">
      <c r="A1641" s="116" t="str">
        <f t="shared" si="841"/>
        <v/>
      </c>
      <c r="B1641" s="181">
        <f t="shared" si="842"/>
        <v>0</v>
      </c>
      <c r="C1641" s="228"/>
      <c r="D1641" s="79" t="str">
        <f t="shared" si="843"/>
        <v/>
      </c>
      <c r="E1641" s="221"/>
      <c r="F1641" s="118">
        <f t="shared" si="844"/>
        <v>0</v>
      </c>
      <c r="G1641" s="118">
        <f t="shared" si="845"/>
        <v>0</v>
      </c>
    </row>
    <row r="1642" spans="1:7" ht="20.100000000000001" customHeight="1">
      <c r="A1642" s="116" t="str">
        <f t="shared" si="841"/>
        <v/>
      </c>
      <c r="B1642" s="181">
        <f t="shared" si="842"/>
        <v>0</v>
      </c>
      <c r="C1642" s="228"/>
      <c r="D1642" s="79" t="str">
        <f t="shared" si="843"/>
        <v/>
      </c>
      <c r="E1642" s="221"/>
      <c r="F1642" s="118">
        <f t="shared" si="844"/>
        <v>0</v>
      </c>
      <c r="G1642" s="118">
        <f t="shared" si="845"/>
        <v>0</v>
      </c>
    </row>
    <row r="1643" spans="1:7" ht="20.100000000000001" customHeight="1">
      <c r="A1643" s="116" t="str">
        <f t="shared" si="841"/>
        <v/>
      </c>
      <c r="B1643" s="181">
        <f t="shared" si="842"/>
        <v>0</v>
      </c>
      <c r="C1643" s="228"/>
      <c r="D1643" s="79" t="str">
        <f t="shared" si="843"/>
        <v/>
      </c>
      <c r="E1643" s="221"/>
      <c r="F1643" s="118">
        <f t="shared" si="844"/>
        <v>0</v>
      </c>
      <c r="G1643" s="118">
        <f t="shared" si="845"/>
        <v>0</v>
      </c>
    </row>
    <row r="1644" spans="1:7" ht="20.100000000000001" customHeight="1">
      <c r="A1644" s="116" t="str">
        <f t="shared" si="841"/>
        <v/>
      </c>
      <c r="B1644" s="181">
        <f t="shared" si="842"/>
        <v>0</v>
      </c>
      <c r="C1644" s="228"/>
      <c r="D1644" s="79" t="str">
        <f t="shared" si="843"/>
        <v/>
      </c>
      <c r="E1644" s="221"/>
      <c r="F1644" s="118">
        <f t="shared" si="844"/>
        <v>0</v>
      </c>
      <c r="G1644" s="118">
        <f t="shared" si="845"/>
        <v>0</v>
      </c>
    </row>
    <row r="1645" spans="1:7" ht="20.100000000000001" customHeight="1">
      <c r="A1645" s="116" t="str">
        <f t="shared" si="841"/>
        <v/>
      </c>
      <c r="B1645" s="181">
        <f t="shared" si="842"/>
        <v>0</v>
      </c>
      <c r="C1645" s="228"/>
      <c r="D1645" s="79" t="str">
        <f t="shared" si="843"/>
        <v/>
      </c>
      <c r="E1645" s="221"/>
      <c r="F1645" s="118">
        <f t="shared" si="844"/>
        <v>0</v>
      </c>
      <c r="G1645" s="118">
        <f t="shared" si="845"/>
        <v>0</v>
      </c>
    </row>
    <row r="1646" spans="1:7" ht="20.100000000000001" customHeight="1">
      <c r="A1646" s="116" t="str">
        <f t="shared" si="841"/>
        <v/>
      </c>
      <c r="B1646" s="181">
        <f t="shared" si="842"/>
        <v>0</v>
      </c>
      <c r="C1646" s="227"/>
      <c r="D1646" s="79" t="str">
        <f t="shared" si="843"/>
        <v/>
      </c>
      <c r="E1646" s="220"/>
      <c r="F1646" s="118">
        <f t="shared" si="844"/>
        <v>0</v>
      </c>
      <c r="G1646" s="118">
        <f t="shared" si="845"/>
        <v>0</v>
      </c>
    </row>
    <row r="1647" spans="1:7" ht="20.100000000000001" customHeight="1">
      <c r="A1647" s="116" t="str">
        <f t="shared" si="841"/>
        <v/>
      </c>
      <c r="B1647" s="181">
        <f t="shared" si="842"/>
        <v>0</v>
      </c>
      <c r="C1647" s="228"/>
      <c r="D1647" s="79" t="str">
        <f t="shared" si="843"/>
        <v/>
      </c>
      <c r="E1647" s="221"/>
      <c r="F1647" s="118">
        <f t="shared" si="844"/>
        <v>0</v>
      </c>
      <c r="G1647" s="118">
        <f t="shared" si="845"/>
        <v>0</v>
      </c>
    </row>
    <row r="1648" spans="1:7" ht="20.100000000000001" customHeight="1">
      <c r="A1648" s="116" t="str">
        <f t="shared" si="841"/>
        <v/>
      </c>
      <c r="B1648" s="181">
        <f t="shared" si="842"/>
        <v>0</v>
      </c>
      <c r="C1648" s="228"/>
      <c r="D1648" s="79" t="str">
        <f t="shared" si="843"/>
        <v/>
      </c>
      <c r="E1648" s="221"/>
      <c r="F1648" s="118">
        <f t="shared" si="844"/>
        <v>0</v>
      </c>
      <c r="G1648" s="118">
        <f t="shared" si="845"/>
        <v>0</v>
      </c>
    </row>
    <row r="1649" spans="1:7" ht="20.100000000000001" customHeight="1">
      <c r="A1649" s="116" t="str">
        <f t="shared" si="841"/>
        <v/>
      </c>
      <c r="B1649" s="181">
        <f t="shared" si="842"/>
        <v>0</v>
      </c>
      <c r="C1649" s="228"/>
      <c r="D1649" s="79" t="str">
        <f t="shared" si="843"/>
        <v/>
      </c>
      <c r="E1649" s="221"/>
      <c r="F1649" s="118">
        <f t="shared" si="844"/>
        <v>0</v>
      </c>
      <c r="G1649" s="118">
        <f t="shared" si="845"/>
        <v>0</v>
      </c>
    </row>
    <row r="1650" spans="1:7" ht="20.100000000000001" customHeight="1">
      <c r="A1650" s="116" t="str">
        <f t="shared" si="841"/>
        <v/>
      </c>
      <c r="B1650" s="181">
        <f t="shared" si="842"/>
        <v>0</v>
      </c>
      <c r="C1650" s="228"/>
      <c r="D1650" s="79" t="str">
        <f t="shared" si="843"/>
        <v/>
      </c>
      <c r="E1650" s="221"/>
      <c r="F1650" s="118">
        <f t="shared" si="844"/>
        <v>0</v>
      </c>
      <c r="G1650" s="118">
        <f t="shared" si="845"/>
        <v>0</v>
      </c>
    </row>
    <row r="1651" spans="1:7" ht="20.100000000000001" customHeight="1">
      <c r="A1651" s="116" t="str">
        <f t="shared" si="841"/>
        <v/>
      </c>
      <c r="B1651" s="181">
        <f t="shared" si="842"/>
        <v>0</v>
      </c>
      <c r="C1651" s="228"/>
      <c r="D1651" s="79" t="str">
        <f t="shared" si="843"/>
        <v/>
      </c>
      <c r="E1651" s="221"/>
      <c r="F1651" s="118">
        <f t="shared" si="844"/>
        <v>0</v>
      </c>
      <c r="G1651" s="118">
        <f t="shared" si="845"/>
        <v>0</v>
      </c>
    </row>
    <row r="1652" spans="1:7" ht="20.100000000000001" customHeight="1">
      <c r="A1652" s="116" t="str">
        <f t="shared" si="841"/>
        <v/>
      </c>
      <c r="B1652" s="181">
        <f t="shared" si="842"/>
        <v>0</v>
      </c>
      <c r="C1652" s="228"/>
      <c r="D1652" s="79" t="str">
        <f t="shared" si="843"/>
        <v/>
      </c>
      <c r="E1652" s="221"/>
      <c r="F1652" s="118">
        <f t="shared" si="844"/>
        <v>0</v>
      </c>
      <c r="G1652" s="118">
        <f t="shared" si="845"/>
        <v>0</v>
      </c>
    </row>
    <row r="1653" spans="1:7" ht="20.100000000000001" customHeight="1">
      <c r="A1653" s="116" t="str">
        <f t="shared" si="841"/>
        <v/>
      </c>
      <c r="B1653" s="181">
        <f t="shared" si="842"/>
        <v>0</v>
      </c>
      <c r="C1653" s="228"/>
      <c r="D1653" s="79" t="str">
        <f t="shared" si="843"/>
        <v/>
      </c>
      <c r="E1653" s="221"/>
      <c r="F1653" s="118">
        <f t="shared" si="844"/>
        <v>0</v>
      </c>
      <c r="G1653" s="118">
        <f t="shared" si="845"/>
        <v>0</v>
      </c>
    </row>
    <row r="1654" spans="1:7" ht="20.100000000000001" customHeight="1">
      <c r="A1654" s="116" t="str">
        <f t="shared" si="841"/>
        <v/>
      </c>
      <c r="B1654" s="181">
        <f t="shared" si="842"/>
        <v>0</v>
      </c>
      <c r="C1654" s="228"/>
      <c r="D1654" s="79" t="str">
        <f t="shared" si="843"/>
        <v/>
      </c>
      <c r="E1654" s="221"/>
      <c r="F1654" s="118">
        <f t="shared" si="844"/>
        <v>0</v>
      </c>
      <c r="G1654" s="118">
        <f t="shared" si="845"/>
        <v>0</v>
      </c>
    </row>
    <row r="1655" spans="1:7" ht="20.100000000000001" customHeight="1">
      <c r="A1655" s="116" t="str">
        <f t="shared" si="841"/>
        <v/>
      </c>
      <c r="B1655" s="181">
        <f t="shared" si="842"/>
        <v>0</v>
      </c>
      <c r="C1655" s="228"/>
      <c r="D1655" s="79" t="str">
        <f t="shared" si="843"/>
        <v/>
      </c>
      <c r="E1655" s="221"/>
      <c r="F1655" s="118">
        <f t="shared" si="844"/>
        <v>0</v>
      </c>
      <c r="G1655" s="118">
        <f t="shared" si="845"/>
        <v>0</v>
      </c>
    </row>
    <row r="1656" spans="1:7" ht="20.100000000000001" customHeight="1">
      <c r="A1656" s="184"/>
      <c r="B1656" s="185"/>
      <c r="C1656" s="243"/>
      <c r="D1656" s="161"/>
      <c r="E1656" s="212"/>
      <c r="F1656" s="488" t="s">
        <v>35</v>
      </c>
      <c r="G1656" s="201">
        <f>SUBTOTAL(9,G1632:G1655)</f>
        <v>0</v>
      </c>
    </row>
    <row r="1657" spans="1:7" ht="20.100000000000001" customHeight="1">
      <c r="A1657" s="184"/>
      <c r="B1657" s="185"/>
      <c r="C1657" s="244" t="s">
        <v>731</v>
      </c>
      <c r="D1657" s="161"/>
      <c r="E1657" s="212"/>
      <c r="F1657" s="163"/>
      <c r="G1657" s="186"/>
    </row>
    <row r="1658" spans="1:7" ht="20.100000000000001" customHeight="1">
      <c r="A1658" s="116" t="str">
        <f t="shared" ref="A1658:A1659" si="846">IFERROR(VLOOKUP(C1658,Tabla_Compatibilidad,4,FALSE),"")</f>
        <v/>
      </c>
      <c r="B1658" s="181">
        <f t="shared" ref="B1658:B1659" si="847">IF(A1658=0,0,VLOOKUP(A1658,Tabla_Indices,5,FALSE))</f>
        <v>0</v>
      </c>
      <c r="C1658" s="227"/>
      <c r="D1658" s="79" t="str">
        <f t="shared" ref="D1658:D1659" si="848">IFERROR(VLOOKUP(C1658,Tabla_Compatibilidad,2,FALSE),"")</f>
        <v/>
      </c>
      <c r="E1658" s="221"/>
      <c r="F1658" s="118">
        <f t="shared" ref="F1658:F1659" si="849">IFERROR(VLOOKUP(C1658,Tabla_Compatibilidad,3,FALSE),0)</f>
        <v>0</v>
      </c>
      <c r="G1658" s="118">
        <f t="shared" ref="G1658:G1659" si="850">ROUND(E1658*F1658,2)</f>
        <v>0</v>
      </c>
    </row>
    <row r="1659" spans="1:7" ht="20.100000000000001" customHeight="1">
      <c r="A1659" s="116" t="str">
        <f t="shared" si="846"/>
        <v/>
      </c>
      <c r="B1659" s="181">
        <f t="shared" si="847"/>
        <v>0</v>
      </c>
      <c r="C1659" s="227"/>
      <c r="D1659" s="79" t="str">
        <f t="shared" si="848"/>
        <v/>
      </c>
      <c r="E1659" s="221"/>
      <c r="F1659" s="118">
        <f t="shared" si="849"/>
        <v>0</v>
      </c>
      <c r="G1659" s="118">
        <f t="shared" si="850"/>
        <v>0</v>
      </c>
    </row>
    <row r="1660" spans="1:7" ht="20.100000000000001" customHeight="1">
      <c r="A1660" s="116" t="str">
        <f t="shared" ref="A1660:A1665" si="851">IFERROR(VLOOKUP(C1660,Tabla_Compatibilidad,4,FALSE),"")</f>
        <v/>
      </c>
      <c r="B1660" s="181">
        <f t="shared" ref="B1660:B1665" si="852">IF(A1660=0,0,VLOOKUP(A1660,Tabla_Indices,5,FALSE))</f>
        <v>0</v>
      </c>
      <c r="C1660" s="227"/>
      <c r="D1660" s="79" t="str">
        <f t="shared" ref="D1660:D1665" si="853">IFERROR(VLOOKUP(C1660,Tabla_Compatibilidad,2,FALSE),"")</f>
        <v/>
      </c>
      <c r="E1660" s="221"/>
      <c r="F1660" s="118">
        <f t="shared" ref="F1660:F1665" si="854">IFERROR(VLOOKUP(C1660,Tabla_Compatibilidad,3,FALSE),0)</f>
        <v>0</v>
      </c>
      <c r="G1660" s="118">
        <f t="shared" ref="G1660:G1665" si="855">ROUND(E1660*F1660,2)</f>
        <v>0</v>
      </c>
    </row>
    <row r="1661" spans="1:7" ht="20.100000000000001" customHeight="1">
      <c r="A1661" s="116" t="str">
        <f t="shared" si="851"/>
        <v/>
      </c>
      <c r="B1661" s="181">
        <f t="shared" si="852"/>
        <v>0</v>
      </c>
      <c r="C1661" s="227"/>
      <c r="D1661" s="79" t="str">
        <f t="shared" si="853"/>
        <v/>
      </c>
      <c r="E1661" s="221"/>
      <c r="F1661" s="118">
        <f t="shared" si="854"/>
        <v>0</v>
      </c>
      <c r="G1661" s="118">
        <f t="shared" si="855"/>
        <v>0</v>
      </c>
    </row>
    <row r="1662" spans="1:7" ht="20.100000000000001" customHeight="1">
      <c r="A1662" s="116" t="str">
        <f t="shared" si="851"/>
        <v/>
      </c>
      <c r="B1662" s="181">
        <f t="shared" si="852"/>
        <v>0</v>
      </c>
      <c r="C1662" s="228"/>
      <c r="D1662" s="79" t="str">
        <f t="shared" si="853"/>
        <v/>
      </c>
      <c r="E1662" s="221"/>
      <c r="F1662" s="118">
        <f t="shared" si="854"/>
        <v>0</v>
      </c>
      <c r="G1662" s="118">
        <f t="shared" si="855"/>
        <v>0</v>
      </c>
    </row>
    <row r="1663" spans="1:7" ht="20.100000000000001" customHeight="1">
      <c r="A1663" s="116" t="str">
        <f t="shared" si="851"/>
        <v/>
      </c>
      <c r="B1663" s="181">
        <f t="shared" si="852"/>
        <v>0</v>
      </c>
      <c r="C1663" s="228"/>
      <c r="D1663" s="79" t="str">
        <f t="shared" si="853"/>
        <v/>
      </c>
      <c r="E1663" s="221"/>
      <c r="F1663" s="118">
        <f t="shared" si="854"/>
        <v>0</v>
      </c>
      <c r="G1663" s="118">
        <f t="shared" si="855"/>
        <v>0</v>
      </c>
    </row>
    <row r="1664" spans="1:7" ht="20.100000000000001" customHeight="1">
      <c r="A1664" s="116" t="str">
        <f t="shared" si="851"/>
        <v/>
      </c>
      <c r="B1664" s="181">
        <f t="shared" si="852"/>
        <v>0</v>
      </c>
      <c r="C1664" s="228"/>
      <c r="D1664" s="79" t="str">
        <f t="shared" si="853"/>
        <v/>
      </c>
      <c r="E1664" s="221"/>
      <c r="F1664" s="118">
        <f t="shared" si="854"/>
        <v>0</v>
      </c>
      <c r="G1664" s="118">
        <f t="shared" si="855"/>
        <v>0</v>
      </c>
    </row>
    <row r="1665" spans="1:7" ht="20.100000000000001" customHeight="1">
      <c r="A1665" s="116" t="str">
        <f t="shared" si="851"/>
        <v/>
      </c>
      <c r="B1665" s="181">
        <f t="shared" si="852"/>
        <v>0</v>
      </c>
      <c r="C1665" s="228"/>
      <c r="D1665" s="79" t="str">
        <f t="shared" si="853"/>
        <v/>
      </c>
      <c r="E1665" s="221"/>
      <c r="F1665" s="118">
        <f t="shared" si="854"/>
        <v>0</v>
      </c>
      <c r="G1665" s="118">
        <f t="shared" si="855"/>
        <v>0</v>
      </c>
    </row>
    <row r="1666" spans="1:7" ht="20.100000000000001" customHeight="1">
      <c r="A1666" s="184"/>
      <c r="B1666" s="185"/>
      <c r="C1666" s="243"/>
      <c r="D1666" s="161"/>
      <c r="E1666" s="212"/>
      <c r="F1666" s="488" t="s">
        <v>36</v>
      </c>
      <c r="G1666" s="201">
        <f>SUBTOTAL(9,G1658:G1665)</f>
        <v>0</v>
      </c>
    </row>
    <row r="1667" spans="1:7" ht="20.100000000000001" customHeight="1">
      <c r="A1667" s="184"/>
      <c r="B1667" s="185"/>
      <c r="C1667" s="244" t="s">
        <v>732</v>
      </c>
      <c r="D1667" s="161"/>
      <c r="E1667" s="212"/>
      <c r="F1667" s="163"/>
      <c r="G1667" s="186"/>
    </row>
    <row r="1668" spans="1:7" ht="20.100000000000001" customHeight="1">
      <c r="A1668" s="116" t="str">
        <f t="shared" ref="A1668:A1671" si="856">IFERROR(VLOOKUP(C1668,Tabla_Compatibilidad,4,FALSE),"")</f>
        <v/>
      </c>
      <c r="B1668" s="181">
        <f t="shared" ref="B1668:B1671" si="857">IF(A1668=0,0,VLOOKUP(A1668,Tabla_Indices,5,FALSE))</f>
        <v>0</v>
      </c>
      <c r="C1668" s="229"/>
      <c r="D1668" s="79" t="str">
        <f t="shared" ref="D1668:D1671" si="858">IFERROR(VLOOKUP(C1668,Tabla_Compatibilidad,2,FALSE),"")</f>
        <v/>
      </c>
      <c r="E1668" s="221"/>
      <c r="F1668" s="118">
        <f t="shared" ref="F1668:F1671" si="859">IFERROR(VLOOKUP(C1668,Tabla_Compatibilidad,3,FALSE),0)</f>
        <v>0</v>
      </c>
      <c r="G1668" s="118">
        <f t="shared" ref="G1668:G1671" si="860">ROUND(E1668*F1668,2)</f>
        <v>0</v>
      </c>
    </row>
    <row r="1669" spans="1:7" ht="20.100000000000001" customHeight="1">
      <c r="A1669" s="116" t="str">
        <f t="shared" si="856"/>
        <v/>
      </c>
      <c r="B1669" s="181">
        <f t="shared" si="857"/>
        <v>0</v>
      </c>
      <c r="C1669" s="229"/>
      <c r="D1669" s="79" t="str">
        <f t="shared" si="858"/>
        <v/>
      </c>
      <c r="E1669" s="221"/>
      <c r="F1669" s="118">
        <f t="shared" si="859"/>
        <v>0</v>
      </c>
      <c r="G1669" s="118">
        <f t="shared" si="860"/>
        <v>0</v>
      </c>
    </row>
    <row r="1670" spans="1:7" ht="20.100000000000001" customHeight="1">
      <c r="A1670" s="116" t="str">
        <f t="shared" si="856"/>
        <v/>
      </c>
      <c r="B1670" s="181">
        <f t="shared" si="857"/>
        <v>0</v>
      </c>
      <c r="C1670" s="229"/>
      <c r="D1670" s="79" t="str">
        <f t="shared" si="858"/>
        <v/>
      </c>
      <c r="E1670" s="221"/>
      <c r="F1670" s="118">
        <f t="shared" si="859"/>
        <v>0</v>
      </c>
      <c r="G1670" s="118">
        <f t="shared" si="860"/>
        <v>0</v>
      </c>
    </row>
    <row r="1671" spans="1:7" ht="20.100000000000001" customHeight="1">
      <c r="A1671" s="116" t="str">
        <f t="shared" si="856"/>
        <v/>
      </c>
      <c r="B1671" s="181">
        <f t="shared" si="857"/>
        <v>0</v>
      </c>
      <c r="C1671" s="229"/>
      <c r="D1671" s="79" t="str">
        <f t="shared" si="858"/>
        <v/>
      </c>
      <c r="E1671" s="221"/>
      <c r="F1671" s="118">
        <f t="shared" si="859"/>
        <v>0</v>
      </c>
      <c r="G1671" s="118">
        <f t="shared" si="860"/>
        <v>0</v>
      </c>
    </row>
    <row r="1672" spans="1:7" ht="20.100000000000001" customHeight="1">
      <c r="A1672" s="116" t="str">
        <f t="shared" ref="A1672:A1677" si="861">IFERROR(VLOOKUP(C1672,Tabla_Compatibilidad,4,FALSE),"")</f>
        <v/>
      </c>
      <c r="B1672" s="181">
        <f t="shared" ref="B1672:B1677" si="862">IF(A1672=0,0,VLOOKUP(A1672,Tabla_Indices,5,FALSE))</f>
        <v>0</v>
      </c>
      <c r="C1672" s="229"/>
      <c r="D1672" s="79" t="str">
        <f t="shared" ref="D1672:D1677" si="863">IFERROR(VLOOKUP(C1672,Tabla_Compatibilidad,2,FALSE),"")</f>
        <v/>
      </c>
      <c r="E1672" s="221"/>
      <c r="F1672" s="118">
        <f t="shared" ref="F1672:F1677" si="864">IFERROR(VLOOKUP(C1672,Tabla_Compatibilidad,3,FALSE),0)</f>
        <v>0</v>
      </c>
      <c r="G1672" s="118">
        <f t="shared" ref="G1672:G1677" si="865">ROUND(E1672*F1672,2)</f>
        <v>0</v>
      </c>
    </row>
    <row r="1673" spans="1:7" ht="20.100000000000001" customHeight="1">
      <c r="A1673" s="116" t="str">
        <f t="shared" si="861"/>
        <v/>
      </c>
      <c r="B1673" s="181">
        <f t="shared" si="862"/>
        <v>0</v>
      </c>
      <c r="C1673" s="229"/>
      <c r="D1673" s="79" t="str">
        <f t="shared" si="863"/>
        <v/>
      </c>
      <c r="E1673" s="221"/>
      <c r="F1673" s="118">
        <f t="shared" si="864"/>
        <v>0</v>
      </c>
      <c r="G1673" s="118">
        <f t="shared" si="865"/>
        <v>0</v>
      </c>
    </row>
    <row r="1674" spans="1:7" ht="20.100000000000001" customHeight="1">
      <c r="A1674" s="116" t="str">
        <f t="shared" si="861"/>
        <v/>
      </c>
      <c r="B1674" s="181">
        <f t="shared" si="862"/>
        <v>0</v>
      </c>
      <c r="C1674" s="229"/>
      <c r="D1674" s="79" t="str">
        <f t="shared" si="863"/>
        <v/>
      </c>
      <c r="E1674" s="221"/>
      <c r="F1674" s="118">
        <f t="shared" si="864"/>
        <v>0</v>
      </c>
      <c r="G1674" s="118">
        <f t="shared" si="865"/>
        <v>0</v>
      </c>
    </row>
    <row r="1675" spans="1:7" ht="20.100000000000001" customHeight="1">
      <c r="A1675" s="116" t="str">
        <f t="shared" si="861"/>
        <v/>
      </c>
      <c r="B1675" s="181">
        <f t="shared" si="862"/>
        <v>0</v>
      </c>
      <c r="C1675" s="228"/>
      <c r="D1675" s="79" t="str">
        <f t="shared" si="863"/>
        <v/>
      </c>
      <c r="E1675" s="221"/>
      <c r="F1675" s="118">
        <f t="shared" si="864"/>
        <v>0</v>
      </c>
      <c r="G1675" s="118">
        <f t="shared" si="865"/>
        <v>0</v>
      </c>
    </row>
    <row r="1676" spans="1:7" ht="20.100000000000001" customHeight="1">
      <c r="A1676" s="116" t="str">
        <f t="shared" si="861"/>
        <v/>
      </c>
      <c r="B1676" s="181">
        <f t="shared" si="862"/>
        <v>0</v>
      </c>
      <c r="C1676" s="228"/>
      <c r="D1676" s="79" t="str">
        <f t="shared" si="863"/>
        <v/>
      </c>
      <c r="E1676" s="221"/>
      <c r="F1676" s="118">
        <f t="shared" si="864"/>
        <v>0</v>
      </c>
      <c r="G1676" s="118">
        <f t="shared" si="865"/>
        <v>0</v>
      </c>
    </row>
    <row r="1677" spans="1:7" ht="20.100000000000001" customHeight="1">
      <c r="A1677" s="116" t="str">
        <f t="shared" si="861"/>
        <v/>
      </c>
      <c r="B1677" s="181">
        <f t="shared" si="862"/>
        <v>0</v>
      </c>
      <c r="C1677" s="228"/>
      <c r="D1677" s="79" t="str">
        <f t="shared" si="863"/>
        <v/>
      </c>
      <c r="E1677" s="221"/>
      <c r="F1677" s="118">
        <f t="shared" si="864"/>
        <v>0</v>
      </c>
      <c r="G1677" s="118">
        <f t="shared" si="865"/>
        <v>0</v>
      </c>
    </row>
    <row r="1678" spans="1:7" ht="20.100000000000001" customHeight="1">
      <c r="A1678" s="187"/>
      <c r="B1678" s="188"/>
      <c r="C1678" s="243"/>
      <c r="D1678" s="161"/>
      <c r="E1678" s="212"/>
      <c r="F1678" s="488" t="s">
        <v>37</v>
      </c>
      <c r="G1678" s="201">
        <f>SUBTOTAL(9,G1668:G1677)</f>
        <v>0</v>
      </c>
    </row>
    <row r="1679" spans="1:7" ht="20.100000000000001" customHeight="1" thickBot="1">
      <c r="A1679" s="189"/>
      <c r="B1679" s="190"/>
      <c r="C1679" s="245"/>
      <c r="D1679" s="191"/>
      <c r="E1679" s="213"/>
      <c r="F1679" s="192"/>
      <c r="G1679" s="193"/>
    </row>
    <row r="1680" spans="1:7" ht="20.100000000000001" customHeight="1" thickBot="1">
      <c r="A1680" s="194">
        <f>B1628</f>
        <v>28</v>
      </c>
      <c r="B1680" s="195" t="str">
        <f>C1628</f>
        <v>Pintura en cielorrasos</v>
      </c>
      <c r="C1680" s="246"/>
      <c r="D1680" s="196" t="s">
        <v>38</v>
      </c>
      <c r="E1680" s="214"/>
      <c r="F1680" s="197" t="s">
        <v>39</v>
      </c>
      <c r="G1680" s="202">
        <f>SUBTOTAL(9,G1632:G1679)</f>
        <v>0</v>
      </c>
    </row>
    <row r="1681" spans="1:7" ht="20.100000000000001" customHeight="1" thickTop="1" thickBot="1">
      <c r="C1681" s="247"/>
      <c r="D1681" s="198"/>
      <c r="E1681" s="215"/>
      <c r="G1681" s="200"/>
    </row>
    <row r="1682" spans="1:7" ht="20.100000000000001" customHeight="1" thickTop="1">
      <c r="A1682" s="145" t="s">
        <v>41</v>
      </c>
      <c r="B1682" s="146"/>
      <c r="C1682" s="248"/>
      <c r="D1682" s="146"/>
      <c r="E1682" s="216"/>
      <c r="F1682" s="148"/>
      <c r="G1682" s="149"/>
    </row>
    <row r="1683" spans="1:7" ht="20.100000000000001" customHeight="1">
      <c r="A1683" s="150" t="s">
        <v>728</v>
      </c>
      <c r="B1683" s="144" t="str">
        <f>Comitente</f>
        <v>INSTITUTO PROVINCIAL DE LA VIVIENDA</v>
      </c>
      <c r="C1683" s="249"/>
      <c r="D1683" s="152"/>
      <c r="E1683" s="217"/>
      <c r="F1683" s="154"/>
      <c r="G1683" s="155"/>
    </row>
    <row r="1684" spans="1:7" ht="20.100000000000001" customHeight="1">
      <c r="A1684" s="150" t="s">
        <v>729</v>
      </c>
      <c r="B1684" s="144">
        <f>Contratista</f>
        <v>0</v>
      </c>
      <c r="C1684" s="250"/>
      <c r="D1684" s="156"/>
      <c r="E1684" s="217"/>
      <c r="F1684" s="157"/>
      <c r="G1684" s="158"/>
    </row>
    <row r="1685" spans="1:7" ht="20.100000000000001" customHeight="1">
      <c r="A1685" s="150" t="s">
        <v>28</v>
      </c>
      <c r="B1685" s="144" t="str">
        <f>Obra</f>
        <v>BARRIO NUESTRA SEÑORA DEL ROSARIO - 22 VIVIENDAS</v>
      </c>
      <c r="C1685" s="250"/>
      <c r="D1685" s="156"/>
      <c r="E1685" s="217"/>
      <c r="F1685" s="157" t="s">
        <v>42</v>
      </c>
      <c r="G1685" s="542">
        <f>+$G$4</f>
        <v>0</v>
      </c>
    </row>
    <row r="1686" spans="1:7" ht="20.100000000000001" customHeight="1">
      <c r="A1686" s="159" t="s">
        <v>727</v>
      </c>
      <c r="B1686" s="144" t="str">
        <f>Ubicación</f>
        <v>9 DE JULIO</v>
      </c>
      <c r="C1686" s="251"/>
      <c r="D1686" s="161"/>
      <c r="E1686" s="212"/>
      <c r="F1686" s="163"/>
      <c r="G1686" s="164"/>
    </row>
    <row r="1687" spans="1:7" ht="20.100000000000001" customHeight="1">
      <c r="A1687" s="159" t="s">
        <v>43</v>
      </c>
      <c r="B1687" s="165" t="s">
        <v>1159</v>
      </c>
      <c r="C1687" s="243" t="s">
        <v>1182</v>
      </c>
      <c r="D1687" s="167"/>
      <c r="E1687" s="218"/>
      <c r="F1687" s="163"/>
      <c r="G1687" s="164"/>
    </row>
    <row r="1688" spans="1:7" ht="20.100000000000001" customHeight="1">
      <c r="A1688" s="159" t="s">
        <v>29</v>
      </c>
      <c r="B1688" s="169">
        <v>29</v>
      </c>
      <c r="C1688" s="166" t="str">
        <f>+VLOOKUP(B1688,'P1'!$B$13:$E$92,2,FALSE)</f>
        <v>Provisión y colocación de cristal float 3mm</v>
      </c>
      <c r="D1688" s="161"/>
      <c r="E1688" s="212"/>
      <c r="F1688" s="157" t="s">
        <v>30</v>
      </c>
      <c r="G1688" s="161" t="str">
        <f>+VLOOKUP(B1688,'P1'!$B$13:$E$92,3,FALSE)</f>
        <v>m2</v>
      </c>
    </row>
    <row r="1689" spans="1:7" ht="20.100000000000001" customHeight="1">
      <c r="A1689" s="203" t="s">
        <v>590</v>
      </c>
      <c r="B1689" s="204"/>
      <c r="C1689" s="604" t="s">
        <v>0</v>
      </c>
      <c r="D1689" s="606" t="s">
        <v>31</v>
      </c>
      <c r="E1689" s="600" t="s">
        <v>32</v>
      </c>
      <c r="F1689" s="608" t="s">
        <v>33</v>
      </c>
      <c r="G1689" s="610" t="s">
        <v>34</v>
      </c>
    </row>
    <row r="1690" spans="1:7" s="110" customFormat="1" ht="20.100000000000001" customHeight="1">
      <c r="A1690" s="172" t="s">
        <v>591</v>
      </c>
      <c r="B1690" s="173" t="s">
        <v>592</v>
      </c>
      <c r="C1690" s="605"/>
      <c r="D1690" s="607"/>
      <c r="E1690" s="601"/>
      <c r="F1690" s="609"/>
      <c r="G1690" s="611"/>
    </row>
    <row r="1691" spans="1:7" ht="20.100000000000001" customHeight="1">
      <c r="A1691" s="174"/>
      <c r="B1691" s="175"/>
      <c r="C1691" s="252" t="s">
        <v>730</v>
      </c>
      <c r="D1691" s="177"/>
      <c r="E1691" s="219"/>
      <c r="F1691" s="179"/>
      <c r="G1691" s="180"/>
    </row>
    <row r="1692" spans="1:7" ht="20.100000000000001" customHeight="1">
      <c r="A1692" s="116" t="str">
        <f t="shared" ref="A1692:A1693" si="866">IFERROR(VLOOKUP(C1692,Tabla_Compatibilidad,4,FALSE),"")</f>
        <v/>
      </c>
      <c r="B1692" s="181">
        <f t="shared" ref="B1692:B1693" si="867">IF(A1692=0,0,VLOOKUP(A1692,Tabla_Indices,5,FALSE))</f>
        <v>0</v>
      </c>
      <c r="C1692" s="227"/>
      <c r="D1692" s="79" t="str">
        <f t="shared" ref="D1692:D1693" si="868">IFERROR(VLOOKUP(C1692,Tabla_Compatibilidad,2,FALSE),"")</f>
        <v/>
      </c>
      <c r="E1692" s="220"/>
      <c r="F1692" s="118">
        <f t="shared" ref="F1692:F1693" si="869">IFERROR(VLOOKUP(C1692,Tabla_Compatibilidad,3,FALSE),0)</f>
        <v>0</v>
      </c>
      <c r="G1692" s="118">
        <f t="shared" ref="G1692:G1693" si="870">ROUND(E1692*F1692,2)</f>
        <v>0</v>
      </c>
    </row>
    <row r="1693" spans="1:7" ht="20.100000000000001" customHeight="1">
      <c r="A1693" s="116" t="str">
        <f t="shared" si="866"/>
        <v/>
      </c>
      <c r="B1693" s="181">
        <f t="shared" si="867"/>
        <v>0</v>
      </c>
      <c r="C1693" s="227"/>
      <c r="D1693" s="79" t="str">
        <f t="shared" si="868"/>
        <v/>
      </c>
      <c r="E1693" s="220"/>
      <c r="F1693" s="118">
        <f t="shared" si="869"/>
        <v>0</v>
      </c>
      <c r="G1693" s="118">
        <f t="shared" si="870"/>
        <v>0</v>
      </c>
    </row>
    <row r="1694" spans="1:7" ht="20.100000000000001" customHeight="1">
      <c r="A1694" s="116" t="str">
        <f t="shared" ref="A1694:A1714" si="871">IFERROR(VLOOKUP(C1694,Tabla_Compatibilidad,4,FALSE),"")</f>
        <v/>
      </c>
      <c r="B1694" s="181">
        <f t="shared" ref="B1694:B1714" si="872">IF(A1694=0,0,VLOOKUP(A1694,Tabla_Indices,5,FALSE))</f>
        <v>0</v>
      </c>
      <c r="C1694" s="227"/>
      <c r="D1694" s="79" t="str">
        <f t="shared" ref="D1694:D1714" si="873">IFERROR(VLOOKUP(C1694,Tabla_Compatibilidad,2,FALSE),"")</f>
        <v/>
      </c>
      <c r="E1694" s="220"/>
      <c r="F1694" s="118">
        <f t="shared" ref="F1694:F1714" si="874">IFERROR(VLOOKUP(C1694,Tabla_Compatibilidad,3,FALSE),0)</f>
        <v>0</v>
      </c>
      <c r="G1694" s="118">
        <f t="shared" ref="G1694:G1714" si="875">ROUND(E1694*F1694,2)</f>
        <v>0</v>
      </c>
    </row>
    <row r="1695" spans="1:7" ht="20.100000000000001" customHeight="1">
      <c r="A1695" s="116" t="str">
        <f t="shared" si="871"/>
        <v/>
      </c>
      <c r="B1695" s="181">
        <f t="shared" si="872"/>
        <v>0</v>
      </c>
      <c r="C1695" s="228"/>
      <c r="D1695" s="79" t="str">
        <f t="shared" si="873"/>
        <v/>
      </c>
      <c r="E1695" s="221"/>
      <c r="F1695" s="118">
        <f t="shared" si="874"/>
        <v>0</v>
      </c>
      <c r="G1695" s="118">
        <f t="shared" si="875"/>
        <v>0</v>
      </c>
    </row>
    <row r="1696" spans="1:7" ht="20.100000000000001" customHeight="1">
      <c r="A1696" s="116" t="str">
        <f t="shared" si="871"/>
        <v/>
      </c>
      <c r="B1696" s="181">
        <f t="shared" si="872"/>
        <v>0</v>
      </c>
      <c r="C1696" s="228"/>
      <c r="D1696" s="79" t="str">
        <f t="shared" si="873"/>
        <v/>
      </c>
      <c r="E1696" s="221"/>
      <c r="F1696" s="118"/>
      <c r="G1696" s="118">
        <f t="shared" si="875"/>
        <v>0</v>
      </c>
    </row>
    <row r="1697" spans="1:7" ht="20.100000000000001" customHeight="1">
      <c r="A1697" s="116" t="str">
        <f t="shared" si="871"/>
        <v/>
      </c>
      <c r="B1697" s="181">
        <f t="shared" si="872"/>
        <v>0</v>
      </c>
      <c r="C1697" s="228"/>
      <c r="D1697" s="79" t="str">
        <f t="shared" si="873"/>
        <v/>
      </c>
      <c r="E1697" s="221"/>
      <c r="F1697" s="118">
        <f t="shared" si="874"/>
        <v>0</v>
      </c>
      <c r="G1697" s="118">
        <f t="shared" si="875"/>
        <v>0</v>
      </c>
    </row>
    <row r="1698" spans="1:7" ht="20.100000000000001" customHeight="1">
      <c r="A1698" s="116" t="str">
        <f t="shared" si="871"/>
        <v/>
      </c>
      <c r="B1698" s="181">
        <f t="shared" si="872"/>
        <v>0</v>
      </c>
      <c r="C1698" s="228"/>
      <c r="D1698" s="79" t="str">
        <f t="shared" si="873"/>
        <v/>
      </c>
      <c r="E1698" s="221"/>
      <c r="F1698" s="118">
        <f t="shared" si="874"/>
        <v>0</v>
      </c>
      <c r="G1698" s="118">
        <f t="shared" si="875"/>
        <v>0</v>
      </c>
    </row>
    <row r="1699" spans="1:7" ht="20.100000000000001" customHeight="1">
      <c r="A1699" s="116" t="str">
        <f t="shared" si="871"/>
        <v/>
      </c>
      <c r="B1699" s="181">
        <f t="shared" si="872"/>
        <v>0</v>
      </c>
      <c r="C1699" s="228"/>
      <c r="D1699" s="79" t="str">
        <f t="shared" si="873"/>
        <v/>
      </c>
      <c r="E1699" s="221"/>
      <c r="F1699" s="118">
        <f t="shared" si="874"/>
        <v>0</v>
      </c>
      <c r="G1699" s="118">
        <f t="shared" si="875"/>
        <v>0</v>
      </c>
    </row>
    <row r="1700" spans="1:7" ht="20.100000000000001" customHeight="1">
      <c r="A1700" s="116" t="str">
        <f t="shared" si="871"/>
        <v/>
      </c>
      <c r="B1700" s="181">
        <f t="shared" si="872"/>
        <v>0</v>
      </c>
      <c r="C1700" s="228"/>
      <c r="D1700" s="79" t="str">
        <f t="shared" si="873"/>
        <v/>
      </c>
      <c r="E1700" s="221"/>
      <c r="F1700" s="118">
        <f t="shared" si="874"/>
        <v>0</v>
      </c>
      <c r="G1700" s="118">
        <f t="shared" si="875"/>
        <v>0</v>
      </c>
    </row>
    <row r="1701" spans="1:7" ht="20.100000000000001" customHeight="1">
      <c r="A1701" s="116" t="str">
        <f t="shared" si="871"/>
        <v/>
      </c>
      <c r="B1701" s="181">
        <f t="shared" si="872"/>
        <v>0</v>
      </c>
      <c r="C1701" s="228"/>
      <c r="D1701" s="79" t="str">
        <f t="shared" si="873"/>
        <v/>
      </c>
      <c r="E1701" s="221"/>
      <c r="F1701" s="118">
        <f t="shared" si="874"/>
        <v>0</v>
      </c>
      <c r="G1701" s="118">
        <f t="shared" si="875"/>
        <v>0</v>
      </c>
    </row>
    <row r="1702" spans="1:7" ht="20.100000000000001" customHeight="1">
      <c r="A1702" s="116" t="str">
        <f t="shared" si="871"/>
        <v/>
      </c>
      <c r="B1702" s="181">
        <f t="shared" si="872"/>
        <v>0</v>
      </c>
      <c r="C1702" s="228"/>
      <c r="D1702" s="79" t="str">
        <f t="shared" si="873"/>
        <v/>
      </c>
      <c r="E1702" s="221"/>
      <c r="F1702" s="118">
        <f t="shared" si="874"/>
        <v>0</v>
      </c>
      <c r="G1702" s="118">
        <f t="shared" si="875"/>
        <v>0</v>
      </c>
    </row>
    <row r="1703" spans="1:7" ht="20.100000000000001" customHeight="1">
      <c r="A1703" s="116" t="str">
        <f t="shared" si="871"/>
        <v/>
      </c>
      <c r="B1703" s="181">
        <f t="shared" si="872"/>
        <v>0</v>
      </c>
      <c r="C1703" s="228"/>
      <c r="D1703" s="79" t="str">
        <f t="shared" si="873"/>
        <v/>
      </c>
      <c r="E1703" s="221"/>
      <c r="F1703" s="118">
        <f t="shared" si="874"/>
        <v>0</v>
      </c>
      <c r="G1703" s="118">
        <f t="shared" si="875"/>
        <v>0</v>
      </c>
    </row>
    <row r="1704" spans="1:7" ht="20.100000000000001" customHeight="1">
      <c r="A1704" s="116" t="str">
        <f t="shared" si="871"/>
        <v/>
      </c>
      <c r="B1704" s="181">
        <f t="shared" si="872"/>
        <v>0</v>
      </c>
      <c r="C1704" s="228"/>
      <c r="D1704" s="79" t="str">
        <f t="shared" si="873"/>
        <v/>
      </c>
      <c r="E1704" s="221"/>
      <c r="F1704" s="118">
        <f t="shared" si="874"/>
        <v>0</v>
      </c>
      <c r="G1704" s="118">
        <f t="shared" si="875"/>
        <v>0</v>
      </c>
    </row>
    <row r="1705" spans="1:7" ht="20.100000000000001" customHeight="1">
      <c r="A1705" s="116" t="str">
        <f t="shared" si="871"/>
        <v/>
      </c>
      <c r="B1705" s="181">
        <f t="shared" si="872"/>
        <v>0</v>
      </c>
      <c r="C1705" s="227"/>
      <c r="D1705" s="79" t="str">
        <f t="shared" si="873"/>
        <v/>
      </c>
      <c r="E1705" s="220"/>
      <c r="F1705" s="118">
        <f t="shared" si="874"/>
        <v>0</v>
      </c>
      <c r="G1705" s="118">
        <f t="shared" si="875"/>
        <v>0</v>
      </c>
    </row>
    <row r="1706" spans="1:7" ht="20.100000000000001" customHeight="1">
      <c r="A1706" s="116" t="str">
        <f t="shared" si="871"/>
        <v/>
      </c>
      <c r="B1706" s="181">
        <f t="shared" si="872"/>
        <v>0</v>
      </c>
      <c r="C1706" s="228"/>
      <c r="D1706" s="79" t="str">
        <f t="shared" si="873"/>
        <v/>
      </c>
      <c r="E1706" s="221"/>
      <c r="F1706" s="118">
        <f t="shared" si="874"/>
        <v>0</v>
      </c>
      <c r="G1706" s="118">
        <f t="shared" si="875"/>
        <v>0</v>
      </c>
    </row>
    <row r="1707" spans="1:7" ht="20.100000000000001" customHeight="1">
      <c r="A1707" s="116" t="str">
        <f t="shared" si="871"/>
        <v/>
      </c>
      <c r="B1707" s="181">
        <f t="shared" si="872"/>
        <v>0</v>
      </c>
      <c r="C1707" s="228"/>
      <c r="D1707" s="79" t="str">
        <f t="shared" si="873"/>
        <v/>
      </c>
      <c r="E1707" s="221"/>
      <c r="F1707" s="118">
        <f t="shared" si="874"/>
        <v>0</v>
      </c>
      <c r="G1707" s="118">
        <f t="shared" si="875"/>
        <v>0</v>
      </c>
    </row>
    <row r="1708" spans="1:7" ht="20.100000000000001" customHeight="1">
      <c r="A1708" s="116" t="str">
        <f t="shared" si="871"/>
        <v/>
      </c>
      <c r="B1708" s="181">
        <f t="shared" si="872"/>
        <v>0</v>
      </c>
      <c r="C1708" s="228"/>
      <c r="D1708" s="79" t="str">
        <f t="shared" si="873"/>
        <v/>
      </c>
      <c r="E1708" s="221"/>
      <c r="F1708" s="118">
        <f t="shared" si="874"/>
        <v>0</v>
      </c>
      <c r="G1708" s="118">
        <f t="shared" si="875"/>
        <v>0</v>
      </c>
    </row>
    <row r="1709" spans="1:7" ht="20.100000000000001" customHeight="1">
      <c r="A1709" s="116" t="str">
        <f t="shared" si="871"/>
        <v/>
      </c>
      <c r="B1709" s="181">
        <f t="shared" si="872"/>
        <v>0</v>
      </c>
      <c r="C1709" s="228"/>
      <c r="D1709" s="79" t="str">
        <f t="shared" si="873"/>
        <v/>
      </c>
      <c r="E1709" s="221"/>
      <c r="F1709" s="118">
        <f t="shared" si="874"/>
        <v>0</v>
      </c>
      <c r="G1709" s="118">
        <f t="shared" si="875"/>
        <v>0</v>
      </c>
    </row>
    <row r="1710" spans="1:7" ht="20.100000000000001" customHeight="1">
      <c r="A1710" s="116" t="str">
        <f t="shared" si="871"/>
        <v/>
      </c>
      <c r="B1710" s="181">
        <f t="shared" si="872"/>
        <v>0</v>
      </c>
      <c r="C1710" s="228"/>
      <c r="D1710" s="79" t="str">
        <f t="shared" si="873"/>
        <v/>
      </c>
      <c r="E1710" s="221"/>
      <c r="F1710" s="118">
        <f t="shared" si="874"/>
        <v>0</v>
      </c>
      <c r="G1710" s="118">
        <f t="shared" si="875"/>
        <v>0</v>
      </c>
    </row>
    <row r="1711" spans="1:7" ht="20.100000000000001" customHeight="1">
      <c r="A1711" s="116" t="str">
        <f t="shared" si="871"/>
        <v/>
      </c>
      <c r="B1711" s="181">
        <f t="shared" si="872"/>
        <v>0</v>
      </c>
      <c r="C1711" s="228"/>
      <c r="D1711" s="79" t="str">
        <f t="shared" si="873"/>
        <v/>
      </c>
      <c r="E1711" s="221"/>
      <c r="F1711" s="118">
        <f t="shared" si="874"/>
        <v>0</v>
      </c>
      <c r="G1711" s="118">
        <f t="shared" si="875"/>
        <v>0</v>
      </c>
    </row>
    <row r="1712" spans="1:7" ht="20.100000000000001" customHeight="1">
      <c r="A1712" s="116" t="str">
        <f t="shared" si="871"/>
        <v/>
      </c>
      <c r="B1712" s="181">
        <f t="shared" si="872"/>
        <v>0</v>
      </c>
      <c r="C1712" s="228"/>
      <c r="D1712" s="79" t="str">
        <f t="shared" si="873"/>
        <v/>
      </c>
      <c r="E1712" s="221"/>
      <c r="F1712" s="118">
        <f t="shared" si="874"/>
        <v>0</v>
      </c>
      <c r="G1712" s="118">
        <f t="shared" si="875"/>
        <v>0</v>
      </c>
    </row>
    <row r="1713" spans="1:7" ht="20.100000000000001" customHeight="1">
      <c r="A1713" s="116" t="str">
        <f t="shared" si="871"/>
        <v/>
      </c>
      <c r="B1713" s="181">
        <f t="shared" si="872"/>
        <v>0</v>
      </c>
      <c r="C1713" s="228"/>
      <c r="D1713" s="79" t="str">
        <f t="shared" si="873"/>
        <v/>
      </c>
      <c r="E1713" s="221"/>
      <c r="F1713" s="118">
        <f t="shared" si="874"/>
        <v>0</v>
      </c>
      <c r="G1713" s="118">
        <f t="shared" si="875"/>
        <v>0</v>
      </c>
    </row>
    <row r="1714" spans="1:7" ht="20.100000000000001" customHeight="1">
      <c r="A1714" s="116" t="str">
        <f t="shared" si="871"/>
        <v/>
      </c>
      <c r="B1714" s="181">
        <f t="shared" si="872"/>
        <v>0</v>
      </c>
      <c r="C1714" s="228"/>
      <c r="D1714" s="79" t="str">
        <f t="shared" si="873"/>
        <v/>
      </c>
      <c r="E1714" s="221"/>
      <c r="F1714" s="118">
        <f t="shared" si="874"/>
        <v>0</v>
      </c>
      <c r="G1714" s="118">
        <f t="shared" si="875"/>
        <v>0</v>
      </c>
    </row>
    <row r="1715" spans="1:7" ht="20.100000000000001" customHeight="1">
      <c r="A1715" s="184"/>
      <c r="B1715" s="185"/>
      <c r="C1715" s="243"/>
      <c r="D1715" s="161"/>
      <c r="E1715" s="212"/>
      <c r="F1715" s="488" t="s">
        <v>35</v>
      </c>
      <c r="G1715" s="201">
        <f>SUBTOTAL(9,G1692:G1714)</f>
        <v>0</v>
      </c>
    </row>
    <row r="1716" spans="1:7" ht="20.100000000000001" customHeight="1">
      <c r="A1716" s="184"/>
      <c r="B1716" s="185"/>
      <c r="C1716" s="244" t="s">
        <v>731</v>
      </c>
      <c r="D1716" s="161"/>
      <c r="E1716" s="212"/>
      <c r="F1716" s="163"/>
      <c r="G1716" s="186"/>
    </row>
    <row r="1717" spans="1:7" ht="20.100000000000001" customHeight="1">
      <c r="A1717" s="116" t="str">
        <f t="shared" ref="A1717:A1718" si="876">IFERROR(VLOOKUP(C1717,Tabla_Compatibilidad,4,FALSE),"")</f>
        <v/>
      </c>
      <c r="B1717" s="181">
        <f t="shared" ref="B1717:B1718" si="877">IF(A1717=0,0,VLOOKUP(A1717,Tabla_Indices,5,FALSE))</f>
        <v>0</v>
      </c>
      <c r="C1717" s="227"/>
      <c r="D1717" s="79" t="str">
        <f t="shared" ref="D1717:D1718" si="878">IFERROR(VLOOKUP(C1717,Tabla_Compatibilidad,2,FALSE),"")</f>
        <v/>
      </c>
      <c r="E1717" s="221"/>
      <c r="F1717" s="118">
        <f t="shared" ref="F1717:F1718" si="879">IFERROR(VLOOKUP(C1717,Tabla_Compatibilidad,3,FALSE),0)</f>
        <v>0</v>
      </c>
      <c r="G1717" s="118">
        <f t="shared" ref="G1717:G1718" si="880">ROUND(E1717*F1717,2)</f>
        <v>0</v>
      </c>
    </row>
    <row r="1718" spans="1:7" ht="20.100000000000001" customHeight="1">
      <c r="A1718" s="116" t="str">
        <f t="shared" si="876"/>
        <v/>
      </c>
      <c r="B1718" s="181">
        <f t="shared" si="877"/>
        <v>0</v>
      </c>
      <c r="C1718" s="227"/>
      <c r="D1718" s="79" t="str">
        <f t="shared" si="878"/>
        <v/>
      </c>
      <c r="E1718" s="221"/>
      <c r="F1718" s="118">
        <f t="shared" si="879"/>
        <v>0</v>
      </c>
      <c r="G1718" s="118">
        <f t="shared" si="880"/>
        <v>0</v>
      </c>
    </row>
    <row r="1719" spans="1:7" ht="20.100000000000001" customHeight="1">
      <c r="A1719" s="116" t="str">
        <f t="shared" ref="A1719:A1724" si="881">IFERROR(VLOOKUP(C1719,Tabla_Compatibilidad,4,FALSE),"")</f>
        <v/>
      </c>
      <c r="B1719" s="181">
        <f t="shared" ref="B1719:B1724" si="882">IF(A1719=0,0,VLOOKUP(A1719,Tabla_Indices,5,FALSE))</f>
        <v>0</v>
      </c>
      <c r="C1719" s="227"/>
      <c r="D1719" s="79" t="str">
        <f t="shared" ref="D1719:D1724" si="883">IFERROR(VLOOKUP(C1719,Tabla_Compatibilidad,2,FALSE),"")</f>
        <v/>
      </c>
      <c r="E1719" s="221"/>
      <c r="F1719" s="118">
        <f t="shared" ref="F1719:F1724" si="884">IFERROR(VLOOKUP(C1719,Tabla_Compatibilidad,3,FALSE),0)</f>
        <v>0</v>
      </c>
      <c r="G1719" s="118">
        <f t="shared" ref="G1719:G1724" si="885">ROUND(E1719*F1719,2)</f>
        <v>0</v>
      </c>
    </row>
    <row r="1720" spans="1:7" ht="20.100000000000001" customHeight="1">
      <c r="A1720" s="116" t="str">
        <f t="shared" si="881"/>
        <v/>
      </c>
      <c r="B1720" s="181">
        <f t="shared" si="882"/>
        <v>0</v>
      </c>
      <c r="C1720" s="227"/>
      <c r="D1720" s="79" t="str">
        <f t="shared" si="883"/>
        <v/>
      </c>
      <c r="E1720" s="221"/>
      <c r="F1720" s="118">
        <f t="shared" si="884"/>
        <v>0</v>
      </c>
      <c r="G1720" s="118">
        <f t="shared" si="885"/>
        <v>0</v>
      </c>
    </row>
    <row r="1721" spans="1:7" ht="20.100000000000001" customHeight="1">
      <c r="A1721" s="116" t="str">
        <f t="shared" si="881"/>
        <v/>
      </c>
      <c r="B1721" s="181">
        <f t="shared" si="882"/>
        <v>0</v>
      </c>
      <c r="C1721" s="228"/>
      <c r="D1721" s="79" t="str">
        <f t="shared" si="883"/>
        <v/>
      </c>
      <c r="E1721" s="221"/>
      <c r="F1721" s="118">
        <f t="shared" si="884"/>
        <v>0</v>
      </c>
      <c r="G1721" s="118">
        <f t="shared" si="885"/>
        <v>0</v>
      </c>
    </row>
    <row r="1722" spans="1:7" ht="20.100000000000001" customHeight="1">
      <c r="A1722" s="116" t="str">
        <f t="shared" si="881"/>
        <v/>
      </c>
      <c r="B1722" s="181">
        <f t="shared" si="882"/>
        <v>0</v>
      </c>
      <c r="C1722" s="228"/>
      <c r="D1722" s="79" t="str">
        <f t="shared" si="883"/>
        <v/>
      </c>
      <c r="E1722" s="221"/>
      <c r="F1722" s="118">
        <f t="shared" si="884"/>
        <v>0</v>
      </c>
      <c r="G1722" s="118">
        <f t="shared" si="885"/>
        <v>0</v>
      </c>
    </row>
    <row r="1723" spans="1:7" ht="20.100000000000001" customHeight="1">
      <c r="A1723" s="116" t="str">
        <f t="shared" si="881"/>
        <v/>
      </c>
      <c r="B1723" s="181">
        <f t="shared" si="882"/>
        <v>0</v>
      </c>
      <c r="C1723" s="228"/>
      <c r="D1723" s="79" t="str">
        <f t="shared" si="883"/>
        <v/>
      </c>
      <c r="E1723" s="221"/>
      <c r="F1723" s="118">
        <f t="shared" si="884"/>
        <v>0</v>
      </c>
      <c r="G1723" s="118">
        <f t="shared" si="885"/>
        <v>0</v>
      </c>
    </row>
    <row r="1724" spans="1:7" ht="20.100000000000001" customHeight="1">
      <c r="A1724" s="116" t="str">
        <f t="shared" si="881"/>
        <v/>
      </c>
      <c r="B1724" s="181">
        <f t="shared" si="882"/>
        <v>0</v>
      </c>
      <c r="C1724" s="228"/>
      <c r="D1724" s="79" t="str">
        <f t="shared" si="883"/>
        <v/>
      </c>
      <c r="E1724" s="221"/>
      <c r="F1724" s="118">
        <f t="shared" si="884"/>
        <v>0</v>
      </c>
      <c r="G1724" s="118">
        <f t="shared" si="885"/>
        <v>0</v>
      </c>
    </row>
    <row r="1725" spans="1:7" ht="20.100000000000001" customHeight="1">
      <c r="A1725" s="184"/>
      <c r="B1725" s="185"/>
      <c r="C1725" s="243"/>
      <c r="D1725" s="161"/>
      <c r="E1725" s="212"/>
      <c r="F1725" s="488" t="s">
        <v>36</v>
      </c>
      <c r="G1725" s="201">
        <f>SUBTOTAL(9,G1717:G1724)</f>
        <v>0</v>
      </c>
    </row>
    <row r="1726" spans="1:7" ht="20.100000000000001" customHeight="1">
      <c r="A1726" s="184"/>
      <c r="B1726" s="185"/>
      <c r="C1726" s="244" t="s">
        <v>732</v>
      </c>
      <c r="D1726" s="161"/>
      <c r="E1726" s="212"/>
      <c r="F1726" s="163"/>
      <c r="G1726" s="186"/>
    </row>
    <row r="1727" spans="1:7" ht="20.100000000000001" customHeight="1">
      <c r="A1727" s="116" t="str">
        <f t="shared" ref="A1727:A1728" si="886">IFERROR(VLOOKUP(C1727,Tabla_Compatibilidad,4,FALSE),"")</f>
        <v/>
      </c>
      <c r="B1727" s="181">
        <f t="shared" ref="B1727:B1728" si="887">IF(A1727=0,0,VLOOKUP(A1727,Tabla_Indices,5,FALSE))</f>
        <v>0</v>
      </c>
      <c r="C1727" s="233"/>
      <c r="D1727" s="79" t="str">
        <f t="shared" ref="D1727:D1728" si="888">IFERROR(VLOOKUP(C1727,Tabla_Compatibilidad,2,FALSE),"")</f>
        <v/>
      </c>
      <c r="E1727" s="223"/>
      <c r="F1727" s="118"/>
      <c r="G1727" s="118">
        <f t="shared" ref="G1727:G1728" si="889">ROUND(E1727*F1727,2)</f>
        <v>0</v>
      </c>
    </row>
    <row r="1728" spans="1:7" ht="20.100000000000001" customHeight="1">
      <c r="A1728" s="116" t="str">
        <f t="shared" si="886"/>
        <v/>
      </c>
      <c r="B1728" s="181">
        <f t="shared" si="887"/>
        <v>0</v>
      </c>
      <c r="C1728" s="233"/>
      <c r="D1728" s="79" t="str">
        <f t="shared" si="888"/>
        <v/>
      </c>
      <c r="E1728" s="223"/>
      <c r="F1728" s="118"/>
      <c r="G1728" s="118">
        <f t="shared" si="889"/>
        <v>0</v>
      </c>
    </row>
    <row r="1729" spans="1:7" ht="20.100000000000001" customHeight="1">
      <c r="A1729" s="116" t="str">
        <f t="shared" ref="A1729:A1737" si="890">IFERROR(VLOOKUP(C1729,Tabla_Compatibilidad,4,FALSE),"")</f>
        <v/>
      </c>
      <c r="B1729" s="181">
        <f t="shared" ref="B1729:B1737" si="891">IF(A1729=0,0,VLOOKUP(A1729,Tabla_Indices,5,FALSE))</f>
        <v>0</v>
      </c>
      <c r="C1729" s="233"/>
      <c r="D1729" s="79" t="str">
        <f t="shared" ref="D1729:D1737" si="892">IFERROR(VLOOKUP(C1729,Tabla_Compatibilidad,2,FALSE),"")</f>
        <v/>
      </c>
      <c r="E1729" s="223"/>
      <c r="F1729" s="118"/>
      <c r="G1729" s="118">
        <f t="shared" ref="G1729:G1737" si="893">ROUND(E1729*F1729,2)</f>
        <v>0</v>
      </c>
    </row>
    <row r="1730" spans="1:7" ht="20.100000000000001" customHeight="1">
      <c r="A1730" s="116" t="str">
        <f t="shared" si="890"/>
        <v/>
      </c>
      <c r="B1730" s="181">
        <f t="shared" si="891"/>
        <v>0</v>
      </c>
      <c r="C1730" s="229"/>
      <c r="D1730" s="79" t="str">
        <f t="shared" si="892"/>
        <v/>
      </c>
      <c r="E1730" s="223"/>
      <c r="F1730" s="118">
        <f t="shared" ref="F1730:F1737" si="894">IFERROR(VLOOKUP(C1730,Tabla_Compatibilidad,3,FALSE),0)</f>
        <v>0</v>
      </c>
      <c r="G1730" s="118">
        <f t="shared" si="893"/>
        <v>0</v>
      </c>
    </row>
    <row r="1731" spans="1:7" ht="20.100000000000001" customHeight="1">
      <c r="A1731" s="116" t="str">
        <f t="shared" si="890"/>
        <v/>
      </c>
      <c r="B1731" s="181">
        <f t="shared" si="891"/>
        <v>0</v>
      </c>
      <c r="C1731" s="229"/>
      <c r="D1731" s="79" t="str">
        <f t="shared" si="892"/>
        <v/>
      </c>
      <c r="E1731" s="221"/>
      <c r="F1731" s="118">
        <f t="shared" si="894"/>
        <v>0</v>
      </c>
      <c r="G1731" s="118">
        <f t="shared" si="893"/>
        <v>0</v>
      </c>
    </row>
    <row r="1732" spans="1:7" ht="20.100000000000001" customHeight="1">
      <c r="A1732" s="116" t="str">
        <f t="shared" si="890"/>
        <v/>
      </c>
      <c r="B1732" s="181">
        <f t="shared" si="891"/>
        <v>0</v>
      </c>
      <c r="C1732" s="229"/>
      <c r="D1732" s="79" t="str">
        <f t="shared" si="892"/>
        <v/>
      </c>
      <c r="E1732" s="221"/>
      <c r="F1732" s="118">
        <f t="shared" si="894"/>
        <v>0</v>
      </c>
      <c r="G1732" s="118">
        <f t="shared" si="893"/>
        <v>0</v>
      </c>
    </row>
    <row r="1733" spans="1:7" ht="20.100000000000001" customHeight="1">
      <c r="A1733" s="116"/>
      <c r="B1733" s="181"/>
      <c r="C1733" s="229"/>
      <c r="D1733" s="79"/>
      <c r="E1733" s="221"/>
      <c r="F1733" s="118"/>
      <c r="G1733" s="118"/>
    </row>
    <row r="1734" spans="1:7" ht="20.100000000000001" customHeight="1">
      <c r="A1734" s="116" t="str">
        <f t="shared" si="890"/>
        <v/>
      </c>
      <c r="B1734" s="181">
        <f t="shared" si="891"/>
        <v>0</v>
      </c>
      <c r="C1734" s="229"/>
      <c r="D1734" s="79" t="str">
        <f t="shared" si="892"/>
        <v/>
      </c>
      <c r="E1734" s="221"/>
      <c r="F1734" s="118">
        <f t="shared" si="894"/>
        <v>0</v>
      </c>
      <c r="G1734" s="118">
        <f t="shared" si="893"/>
        <v>0</v>
      </c>
    </row>
    <row r="1735" spans="1:7" ht="20.100000000000001" customHeight="1">
      <c r="A1735" s="116" t="str">
        <f t="shared" si="890"/>
        <v/>
      </c>
      <c r="B1735" s="181">
        <f t="shared" si="891"/>
        <v>0</v>
      </c>
      <c r="C1735" s="228"/>
      <c r="D1735" s="79" t="str">
        <f t="shared" si="892"/>
        <v/>
      </c>
      <c r="E1735" s="221"/>
      <c r="F1735" s="118">
        <f t="shared" si="894"/>
        <v>0</v>
      </c>
      <c r="G1735" s="118">
        <f t="shared" si="893"/>
        <v>0</v>
      </c>
    </row>
    <row r="1736" spans="1:7" ht="20.100000000000001" customHeight="1">
      <c r="A1736" s="116" t="str">
        <f t="shared" si="890"/>
        <v/>
      </c>
      <c r="B1736" s="181">
        <f t="shared" si="891"/>
        <v>0</v>
      </c>
      <c r="C1736" s="228"/>
      <c r="D1736" s="79" t="str">
        <f t="shared" si="892"/>
        <v/>
      </c>
      <c r="E1736" s="221"/>
      <c r="F1736" s="118">
        <f t="shared" si="894"/>
        <v>0</v>
      </c>
      <c r="G1736" s="118">
        <f t="shared" si="893"/>
        <v>0</v>
      </c>
    </row>
    <row r="1737" spans="1:7" ht="20.100000000000001" customHeight="1">
      <c r="A1737" s="116" t="str">
        <f t="shared" si="890"/>
        <v/>
      </c>
      <c r="B1737" s="181">
        <f t="shared" si="891"/>
        <v>0</v>
      </c>
      <c r="C1737" s="228"/>
      <c r="D1737" s="79" t="str">
        <f t="shared" si="892"/>
        <v/>
      </c>
      <c r="E1737" s="221"/>
      <c r="F1737" s="118">
        <f t="shared" si="894"/>
        <v>0</v>
      </c>
      <c r="G1737" s="118">
        <f t="shared" si="893"/>
        <v>0</v>
      </c>
    </row>
    <row r="1738" spans="1:7" ht="20.100000000000001" customHeight="1">
      <c r="A1738" s="187"/>
      <c r="B1738" s="188"/>
      <c r="C1738" s="243"/>
      <c r="D1738" s="161"/>
      <c r="E1738" s="212"/>
      <c r="F1738" s="488" t="s">
        <v>37</v>
      </c>
      <c r="G1738" s="201">
        <f>SUBTOTAL(9,G1727:G1737)</f>
        <v>0</v>
      </c>
    </row>
    <row r="1739" spans="1:7" ht="20.100000000000001" customHeight="1" thickBot="1">
      <c r="A1739" s="189"/>
      <c r="B1739" s="190"/>
      <c r="C1739" s="245"/>
      <c r="D1739" s="191"/>
      <c r="E1739" s="213"/>
      <c r="F1739" s="192"/>
      <c r="G1739" s="193"/>
    </row>
    <row r="1740" spans="1:7" ht="20.100000000000001" customHeight="1" thickBot="1">
      <c r="A1740" s="194">
        <f>B1688</f>
        <v>29</v>
      </c>
      <c r="B1740" s="195" t="str">
        <f>C1688</f>
        <v>Provisión y colocación de cristal float 3mm</v>
      </c>
      <c r="C1740" s="246"/>
      <c r="D1740" s="196" t="s">
        <v>38</v>
      </c>
      <c r="E1740" s="214"/>
      <c r="F1740" s="197" t="s">
        <v>39</v>
      </c>
      <c r="G1740" s="202">
        <f>SUBTOTAL(9,G1692:G1739)</f>
        <v>0</v>
      </c>
    </row>
    <row r="1741" spans="1:7" ht="20.100000000000001" customHeight="1" thickTop="1" thickBot="1">
      <c r="C1741" s="247"/>
      <c r="D1741" s="198"/>
      <c r="E1741" s="215"/>
      <c r="G1741" s="200"/>
    </row>
    <row r="1742" spans="1:7" ht="20.100000000000001" customHeight="1" thickTop="1">
      <c r="A1742" s="145" t="s">
        <v>41</v>
      </c>
      <c r="B1742" s="146"/>
      <c r="C1742" s="248"/>
      <c r="D1742" s="146"/>
      <c r="E1742" s="216"/>
      <c r="F1742" s="148"/>
      <c r="G1742" s="149"/>
    </row>
    <row r="1743" spans="1:7" ht="20.100000000000001" customHeight="1">
      <c r="A1743" s="150" t="s">
        <v>728</v>
      </c>
      <c r="B1743" s="144" t="str">
        <f>Comitente</f>
        <v>INSTITUTO PROVINCIAL DE LA VIVIENDA</v>
      </c>
      <c r="C1743" s="249"/>
      <c r="D1743" s="152"/>
      <c r="E1743" s="217"/>
      <c r="F1743" s="154"/>
      <c r="G1743" s="155"/>
    </row>
    <row r="1744" spans="1:7" ht="20.100000000000001" customHeight="1">
      <c r="A1744" s="150" t="s">
        <v>729</v>
      </c>
      <c r="B1744" s="144">
        <f>Contratista</f>
        <v>0</v>
      </c>
      <c r="C1744" s="250"/>
      <c r="D1744" s="156"/>
      <c r="E1744" s="217"/>
      <c r="F1744" s="157"/>
      <c r="G1744" s="158"/>
    </row>
    <row r="1745" spans="1:7" ht="20.100000000000001" customHeight="1">
      <c r="A1745" s="150" t="s">
        <v>28</v>
      </c>
      <c r="B1745" s="144" t="str">
        <f>Obra</f>
        <v>BARRIO NUESTRA SEÑORA DEL ROSARIO - 22 VIVIENDAS</v>
      </c>
      <c r="C1745" s="250"/>
      <c r="D1745" s="156"/>
      <c r="E1745" s="217"/>
      <c r="F1745" s="157" t="s">
        <v>42</v>
      </c>
      <c r="G1745" s="542">
        <f>+$G$4</f>
        <v>0</v>
      </c>
    </row>
    <row r="1746" spans="1:7" ht="20.100000000000001" customHeight="1">
      <c r="A1746" s="159" t="s">
        <v>727</v>
      </c>
      <c r="B1746" s="144" t="str">
        <f>Ubicación</f>
        <v>9 DE JULIO</v>
      </c>
      <c r="C1746" s="251"/>
      <c r="D1746" s="161"/>
      <c r="E1746" s="212"/>
      <c r="F1746" s="163"/>
      <c r="G1746" s="164"/>
    </row>
    <row r="1747" spans="1:7" ht="20.100000000000001" customHeight="1">
      <c r="A1747" s="159" t="s">
        <v>43</v>
      </c>
      <c r="B1747" s="165" t="s">
        <v>1159</v>
      </c>
      <c r="C1747" s="243" t="s">
        <v>1182</v>
      </c>
      <c r="D1747" s="167"/>
      <c r="E1747" s="218"/>
      <c r="F1747" s="163"/>
      <c r="G1747" s="164"/>
    </row>
    <row r="1748" spans="1:7" ht="20.100000000000001" customHeight="1">
      <c r="A1748" s="159" t="s">
        <v>29</v>
      </c>
      <c r="B1748" s="169">
        <v>30</v>
      </c>
      <c r="C1748" s="166" t="str">
        <f>+VLOOKUP(B1748,'P1'!$B$13:$E$92,2,FALSE)</f>
        <v>Provisión y colocación de cristal float 4mm</v>
      </c>
      <c r="D1748" s="161"/>
      <c r="E1748" s="212"/>
      <c r="F1748" s="157" t="s">
        <v>30</v>
      </c>
      <c r="G1748" s="161" t="str">
        <f>+VLOOKUP(B1748,'P1'!$B$13:$E$92,3,FALSE)</f>
        <v>m2</v>
      </c>
    </row>
    <row r="1749" spans="1:7" ht="20.100000000000001" customHeight="1">
      <c r="A1749" s="203" t="s">
        <v>590</v>
      </c>
      <c r="B1749" s="204"/>
      <c r="C1749" s="604" t="s">
        <v>0</v>
      </c>
      <c r="D1749" s="606" t="s">
        <v>31</v>
      </c>
      <c r="E1749" s="600" t="s">
        <v>32</v>
      </c>
      <c r="F1749" s="608" t="s">
        <v>33</v>
      </c>
      <c r="G1749" s="610" t="s">
        <v>34</v>
      </c>
    </row>
    <row r="1750" spans="1:7" s="110" customFormat="1" ht="20.100000000000001" customHeight="1">
      <c r="A1750" s="172" t="s">
        <v>591</v>
      </c>
      <c r="B1750" s="173" t="s">
        <v>592</v>
      </c>
      <c r="C1750" s="605"/>
      <c r="D1750" s="607"/>
      <c r="E1750" s="601"/>
      <c r="F1750" s="609"/>
      <c r="G1750" s="611"/>
    </row>
    <row r="1751" spans="1:7" ht="20.100000000000001" customHeight="1">
      <c r="A1751" s="174"/>
      <c r="B1751" s="175"/>
      <c r="C1751" s="252" t="s">
        <v>730</v>
      </c>
      <c r="D1751" s="177"/>
      <c r="E1751" s="219"/>
      <c r="F1751" s="179"/>
      <c r="G1751" s="180"/>
    </row>
    <row r="1752" spans="1:7" ht="20.100000000000001" customHeight="1">
      <c r="A1752" s="116" t="str">
        <f t="shared" ref="A1752:A1753" si="895">IFERROR(VLOOKUP(C1752,Tabla_Compatibilidad,4,FALSE),"")</f>
        <v/>
      </c>
      <c r="B1752" s="181">
        <f t="shared" ref="B1752:B1753" si="896">IF(A1752=0,0,VLOOKUP(A1752,Tabla_Indices,5,FALSE))</f>
        <v>0</v>
      </c>
      <c r="C1752" s="227"/>
      <c r="D1752" s="79" t="str">
        <f t="shared" ref="D1752:D1753" si="897">IFERROR(VLOOKUP(C1752,Tabla_Compatibilidad,2,FALSE),"")</f>
        <v/>
      </c>
      <c r="E1752" s="220"/>
      <c r="F1752" s="118">
        <f t="shared" ref="F1752:F1753" si="898">IFERROR(VLOOKUP(C1752,Tabla_Compatibilidad,3,FALSE),0)</f>
        <v>0</v>
      </c>
      <c r="G1752" s="118">
        <f t="shared" ref="G1752:G1753" si="899">ROUND(E1752*F1752,2)</f>
        <v>0</v>
      </c>
    </row>
    <row r="1753" spans="1:7" ht="20.100000000000001" customHeight="1">
      <c r="A1753" s="116" t="str">
        <f t="shared" si="895"/>
        <v/>
      </c>
      <c r="B1753" s="181">
        <f t="shared" si="896"/>
        <v>0</v>
      </c>
      <c r="C1753" s="227"/>
      <c r="D1753" s="79" t="str">
        <f t="shared" si="897"/>
        <v/>
      </c>
      <c r="E1753" s="220"/>
      <c r="F1753" s="118">
        <f t="shared" si="898"/>
        <v>0</v>
      </c>
      <c r="G1753" s="118">
        <f t="shared" si="899"/>
        <v>0</v>
      </c>
    </row>
    <row r="1754" spans="1:7" ht="20.100000000000001" customHeight="1">
      <c r="A1754" s="116" t="str">
        <f t="shared" ref="A1754:A1775" si="900">IFERROR(VLOOKUP(C1754,Tabla_Compatibilidad,4,FALSE),"")</f>
        <v/>
      </c>
      <c r="B1754" s="181">
        <f t="shared" ref="B1754:B1775" si="901">IF(A1754=0,0,VLOOKUP(A1754,Tabla_Indices,5,FALSE))</f>
        <v>0</v>
      </c>
      <c r="C1754" s="227"/>
      <c r="D1754" s="79" t="str">
        <f t="shared" ref="D1754:D1775" si="902">IFERROR(VLOOKUP(C1754,Tabla_Compatibilidad,2,FALSE),"")</f>
        <v/>
      </c>
      <c r="E1754" s="220"/>
      <c r="F1754" s="118">
        <f t="shared" ref="F1754:F1775" si="903">IFERROR(VLOOKUP(C1754,Tabla_Compatibilidad,3,FALSE),0)</f>
        <v>0</v>
      </c>
      <c r="G1754" s="118">
        <f t="shared" ref="G1754:G1775" si="904">ROUND(E1754*F1754,2)</f>
        <v>0</v>
      </c>
    </row>
    <row r="1755" spans="1:7" ht="20.100000000000001" customHeight="1">
      <c r="A1755" s="116" t="str">
        <f t="shared" si="900"/>
        <v/>
      </c>
      <c r="B1755" s="181">
        <f t="shared" si="901"/>
        <v>0</v>
      </c>
      <c r="C1755" s="228"/>
      <c r="D1755" s="79" t="str">
        <f t="shared" si="902"/>
        <v/>
      </c>
      <c r="E1755" s="221"/>
      <c r="F1755" s="118">
        <f t="shared" si="903"/>
        <v>0</v>
      </c>
      <c r="G1755" s="118">
        <f t="shared" si="904"/>
        <v>0</v>
      </c>
    </row>
    <row r="1756" spans="1:7" ht="20.100000000000001" customHeight="1">
      <c r="A1756" s="116" t="str">
        <f t="shared" si="900"/>
        <v/>
      </c>
      <c r="B1756" s="181">
        <f t="shared" si="901"/>
        <v>0</v>
      </c>
      <c r="C1756" s="228"/>
      <c r="D1756" s="79" t="str">
        <f t="shared" si="902"/>
        <v/>
      </c>
      <c r="E1756" s="221"/>
      <c r="F1756" s="118">
        <f t="shared" si="903"/>
        <v>0</v>
      </c>
      <c r="G1756" s="118">
        <f t="shared" si="904"/>
        <v>0</v>
      </c>
    </row>
    <row r="1757" spans="1:7" ht="20.100000000000001" customHeight="1">
      <c r="A1757" s="116" t="str">
        <f t="shared" si="900"/>
        <v/>
      </c>
      <c r="B1757" s="181">
        <f t="shared" si="901"/>
        <v>0</v>
      </c>
      <c r="C1757" s="228"/>
      <c r="D1757" s="79" t="str">
        <f t="shared" si="902"/>
        <v/>
      </c>
      <c r="E1757" s="221"/>
      <c r="F1757" s="118">
        <f t="shared" si="903"/>
        <v>0</v>
      </c>
      <c r="G1757" s="118">
        <f t="shared" si="904"/>
        <v>0</v>
      </c>
    </row>
    <row r="1758" spans="1:7" ht="20.100000000000001" customHeight="1">
      <c r="A1758" s="116" t="str">
        <f t="shared" si="900"/>
        <v/>
      </c>
      <c r="B1758" s="181">
        <f t="shared" si="901"/>
        <v>0</v>
      </c>
      <c r="C1758" s="228"/>
      <c r="D1758" s="79" t="str">
        <f t="shared" si="902"/>
        <v/>
      </c>
      <c r="E1758" s="221"/>
      <c r="F1758" s="118">
        <f t="shared" si="903"/>
        <v>0</v>
      </c>
      <c r="G1758" s="118">
        <f t="shared" si="904"/>
        <v>0</v>
      </c>
    </row>
    <row r="1759" spans="1:7" ht="20.100000000000001" customHeight="1">
      <c r="A1759" s="116" t="str">
        <f t="shared" si="900"/>
        <v/>
      </c>
      <c r="B1759" s="181">
        <f t="shared" si="901"/>
        <v>0</v>
      </c>
      <c r="C1759" s="228"/>
      <c r="D1759" s="79" t="str">
        <f t="shared" si="902"/>
        <v/>
      </c>
      <c r="E1759" s="221"/>
      <c r="F1759" s="118">
        <f t="shared" si="903"/>
        <v>0</v>
      </c>
      <c r="G1759" s="118">
        <f t="shared" si="904"/>
        <v>0</v>
      </c>
    </row>
    <row r="1760" spans="1:7" ht="20.100000000000001" customHeight="1">
      <c r="A1760" s="116" t="str">
        <f t="shared" si="900"/>
        <v/>
      </c>
      <c r="B1760" s="181">
        <f t="shared" si="901"/>
        <v>0</v>
      </c>
      <c r="C1760" s="228"/>
      <c r="D1760" s="79" t="str">
        <f t="shared" si="902"/>
        <v/>
      </c>
      <c r="E1760" s="221"/>
      <c r="F1760" s="118">
        <f t="shared" si="903"/>
        <v>0</v>
      </c>
      <c r="G1760" s="118">
        <f t="shared" si="904"/>
        <v>0</v>
      </c>
    </row>
    <row r="1761" spans="1:7" ht="20.100000000000001" customHeight="1">
      <c r="A1761" s="116" t="str">
        <f t="shared" si="900"/>
        <v/>
      </c>
      <c r="B1761" s="181">
        <f t="shared" si="901"/>
        <v>0</v>
      </c>
      <c r="C1761" s="228"/>
      <c r="D1761" s="79" t="str">
        <f t="shared" si="902"/>
        <v/>
      </c>
      <c r="E1761" s="221"/>
      <c r="F1761" s="118">
        <f t="shared" si="903"/>
        <v>0</v>
      </c>
      <c r="G1761" s="118">
        <f t="shared" si="904"/>
        <v>0</v>
      </c>
    </row>
    <row r="1762" spans="1:7" ht="20.100000000000001" customHeight="1">
      <c r="A1762" s="116" t="str">
        <f t="shared" si="900"/>
        <v/>
      </c>
      <c r="B1762" s="181">
        <f t="shared" si="901"/>
        <v>0</v>
      </c>
      <c r="C1762" s="228"/>
      <c r="D1762" s="79" t="str">
        <f t="shared" si="902"/>
        <v/>
      </c>
      <c r="E1762" s="221"/>
      <c r="F1762" s="118">
        <f t="shared" si="903"/>
        <v>0</v>
      </c>
      <c r="G1762" s="118">
        <f t="shared" si="904"/>
        <v>0</v>
      </c>
    </row>
    <row r="1763" spans="1:7" ht="20.100000000000001" customHeight="1">
      <c r="A1763" s="116" t="str">
        <f t="shared" si="900"/>
        <v/>
      </c>
      <c r="B1763" s="181">
        <f t="shared" si="901"/>
        <v>0</v>
      </c>
      <c r="C1763" s="228"/>
      <c r="D1763" s="79" t="str">
        <f t="shared" si="902"/>
        <v/>
      </c>
      <c r="E1763" s="221"/>
      <c r="F1763" s="118">
        <f t="shared" si="903"/>
        <v>0</v>
      </c>
      <c r="G1763" s="118">
        <f t="shared" si="904"/>
        <v>0</v>
      </c>
    </row>
    <row r="1764" spans="1:7" ht="20.100000000000001" customHeight="1">
      <c r="A1764" s="116" t="str">
        <f t="shared" si="900"/>
        <v/>
      </c>
      <c r="B1764" s="181">
        <f t="shared" si="901"/>
        <v>0</v>
      </c>
      <c r="C1764" s="228"/>
      <c r="D1764" s="79" t="str">
        <f t="shared" si="902"/>
        <v/>
      </c>
      <c r="E1764" s="221"/>
      <c r="F1764" s="118">
        <f t="shared" si="903"/>
        <v>0</v>
      </c>
      <c r="G1764" s="118">
        <f t="shared" si="904"/>
        <v>0</v>
      </c>
    </row>
    <row r="1765" spans="1:7" ht="20.100000000000001" customHeight="1">
      <c r="A1765" s="116" t="str">
        <f t="shared" si="900"/>
        <v/>
      </c>
      <c r="B1765" s="181">
        <f t="shared" si="901"/>
        <v>0</v>
      </c>
      <c r="C1765" s="228"/>
      <c r="D1765" s="79" t="str">
        <f t="shared" si="902"/>
        <v/>
      </c>
      <c r="E1765" s="221"/>
      <c r="F1765" s="118">
        <f t="shared" si="903"/>
        <v>0</v>
      </c>
      <c r="G1765" s="118">
        <f t="shared" si="904"/>
        <v>0</v>
      </c>
    </row>
    <row r="1766" spans="1:7" ht="20.100000000000001" customHeight="1">
      <c r="A1766" s="116" t="str">
        <f t="shared" si="900"/>
        <v/>
      </c>
      <c r="B1766" s="181">
        <f t="shared" si="901"/>
        <v>0</v>
      </c>
      <c r="C1766" s="227"/>
      <c r="D1766" s="79" t="str">
        <f t="shared" si="902"/>
        <v/>
      </c>
      <c r="E1766" s="220"/>
      <c r="F1766" s="118">
        <f t="shared" si="903"/>
        <v>0</v>
      </c>
      <c r="G1766" s="118">
        <f t="shared" si="904"/>
        <v>0</v>
      </c>
    </row>
    <row r="1767" spans="1:7" ht="20.100000000000001" customHeight="1">
      <c r="A1767" s="116" t="str">
        <f t="shared" si="900"/>
        <v/>
      </c>
      <c r="B1767" s="181">
        <f t="shared" si="901"/>
        <v>0</v>
      </c>
      <c r="C1767" s="228"/>
      <c r="D1767" s="79" t="str">
        <f t="shared" si="902"/>
        <v/>
      </c>
      <c r="E1767" s="221"/>
      <c r="F1767" s="118">
        <f t="shared" si="903"/>
        <v>0</v>
      </c>
      <c r="G1767" s="118">
        <f t="shared" si="904"/>
        <v>0</v>
      </c>
    </row>
    <row r="1768" spans="1:7" ht="20.100000000000001" customHeight="1">
      <c r="A1768" s="116" t="str">
        <f t="shared" si="900"/>
        <v/>
      </c>
      <c r="B1768" s="181">
        <f t="shared" si="901"/>
        <v>0</v>
      </c>
      <c r="C1768" s="228"/>
      <c r="D1768" s="79" t="str">
        <f t="shared" si="902"/>
        <v/>
      </c>
      <c r="E1768" s="221"/>
      <c r="F1768" s="118">
        <f t="shared" si="903"/>
        <v>0</v>
      </c>
      <c r="G1768" s="118">
        <f t="shared" si="904"/>
        <v>0</v>
      </c>
    </row>
    <row r="1769" spans="1:7" ht="20.100000000000001" customHeight="1">
      <c r="A1769" s="116" t="str">
        <f t="shared" si="900"/>
        <v/>
      </c>
      <c r="B1769" s="181">
        <f t="shared" si="901"/>
        <v>0</v>
      </c>
      <c r="C1769" s="228"/>
      <c r="D1769" s="79" t="str">
        <f t="shared" si="902"/>
        <v/>
      </c>
      <c r="E1769" s="221"/>
      <c r="F1769" s="118">
        <f t="shared" si="903"/>
        <v>0</v>
      </c>
      <c r="G1769" s="118">
        <f t="shared" si="904"/>
        <v>0</v>
      </c>
    </row>
    <row r="1770" spans="1:7" ht="20.100000000000001" customHeight="1">
      <c r="A1770" s="116" t="str">
        <f t="shared" si="900"/>
        <v/>
      </c>
      <c r="B1770" s="181">
        <f t="shared" si="901"/>
        <v>0</v>
      </c>
      <c r="C1770" s="228"/>
      <c r="D1770" s="79" t="str">
        <f t="shared" si="902"/>
        <v/>
      </c>
      <c r="E1770" s="221"/>
      <c r="F1770" s="118">
        <f t="shared" si="903"/>
        <v>0</v>
      </c>
      <c r="G1770" s="118">
        <f t="shared" si="904"/>
        <v>0</v>
      </c>
    </row>
    <row r="1771" spans="1:7" ht="20.100000000000001" customHeight="1">
      <c r="A1771" s="116" t="str">
        <f t="shared" si="900"/>
        <v/>
      </c>
      <c r="B1771" s="181">
        <f t="shared" si="901"/>
        <v>0</v>
      </c>
      <c r="C1771" s="228"/>
      <c r="D1771" s="79" t="str">
        <f t="shared" si="902"/>
        <v/>
      </c>
      <c r="E1771" s="221"/>
      <c r="F1771" s="118">
        <f t="shared" si="903"/>
        <v>0</v>
      </c>
      <c r="G1771" s="118">
        <f t="shared" si="904"/>
        <v>0</v>
      </c>
    </row>
    <row r="1772" spans="1:7" ht="20.100000000000001" customHeight="1">
      <c r="A1772" s="116" t="str">
        <f t="shared" si="900"/>
        <v/>
      </c>
      <c r="B1772" s="181">
        <f t="shared" si="901"/>
        <v>0</v>
      </c>
      <c r="C1772" s="228"/>
      <c r="D1772" s="79" t="str">
        <f t="shared" si="902"/>
        <v/>
      </c>
      <c r="E1772" s="221"/>
      <c r="F1772" s="118">
        <f t="shared" si="903"/>
        <v>0</v>
      </c>
      <c r="G1772" s="118">
        <f t="shared" si="904"/>
        <v>0</v>
      </c>
    </row>
    <row r="1773" spans="1:7" ht="20.100000000000001" customHeight="1">
      <c r="A1773" s="116" t="str">
        <f t="shared" si="900"/>
        <v/>
      </c>
      <c r="B1773" s="181">
        <f t="shared" si="901"/>
        <v>0</v>
      </c>
      <c r="C1773" s="228"/>
      <c r="D1773" s="79" t="str">
        <f t="shared" si="902"/>
        <v/>
      </c>
      <c r="E1773" s="221"/>
      <c r="F1773" s="118">
        <f t="shared" si="903"/>
        <v>0</v>
      </c>
      <c r="G1773" s="118">
        <f t="shared" si="904"/>
        <v>0</v>
      </c>
    </row>
    <row r="1774" spans="1:7" ht="20.100000000000001" customHeight="1">
      <c r="A1774" s="116" t="str">
        <f t="shared" si="900"/>
        <v/>
      </c>
      <c r="B1774" s="181">
        <f t="shared" si="901"/>
        <v>0</v>
      </c>
      <c r="C1774" s="228"/>
      <c r="D1774" s="79" t="str">
        <f t="shared" si="902"/>
        <v/>
      </c>
      <c r="E1774" s="221"/>
      <c r="F1774" s="118">
        <f t="shared" si="903"/>
        <v>0</v>
      </c>
      <c r="G1774" s="118">
        <f t="shared" si="904"/>
        <v>0</v>
      </c>
    </row>
    <row r="1775" spans="1:7" ht="20.100000000000001" customHeight="1">
      <c r="A1775" s="116" t="str">
        <f t="shared" si="900"/>
        <v/>
      </c>
      <c r="B1775" s="181">
        <f t="shared" si="901"/>
        <v>0</v>
      </c>
      <c r="C1775" s="228"/>
      <c r="D1775" s="79" t="str">
        <f t="shared" si="902"/>
        <v/>
      </c>
      <c r="E1775" s="221"/>
      <c r="F1775" s="118">
        <f t="shared" si="903"/>
        <v>0</v>
      </c>
      <c r="G1775" s="118">
        <f t="shared" si="904"/>
        <v>0</v>
      </c>
    </row>
    <row r="1776" spans="1:7" ht="20.100000000000001" customHeight="1">
      <c r="A1776" s="184"/>
      <c r="B1776" s="185"/>
      <c r="C1776" s="243"/>
      <c r="D1776" s="161"/>
      <c r="E1776" s="212"/>
      <c r="F1776" s="488" t="s">
        <v>35</v>
      </c>
      <c r="G1776" s="201">
        <f>SUBTOTAL(9,G1752:G1775)</f>
        <v>0</v>
      </c>
    </row>
    <row r="1777" spans="1:7" ht="20.100000000000001" customHeight="1">
      <c r="A1777" s="184"/>
      <c r="B1777" s="185"/>
      <c r="C1777" s="244" t="s">
        <v>731</v>
      </c>
      <c r="D1777" s="161"/>
      <c r="E1777" s="212"/>
      <c r="F1777" s="163"/>
      <c r="G1777" s="186"/>
    </row>
    <row r="1778" spans="1:7" ht="20.100000000000001" customHeight="1">
      <c r="A1778" s="116" t="str">
        <f t="shared" ref="A1778:A1780" si="905">IFERROR(VLOOKUP(C1778,Tabla_Compatibilidad,4,FALSE),"")</f>
        <v/>
      </c>
      <c r="B1778" s="181">
        <f t="shared" ref="B1778:B1780" si="906">IF(A1778=0,0,VLOOKUP(A1778,Tabla_Indices,5,FALSE))</f>
        <v>0</v>
      </c>
      <c r="C1778" s="227"/>
      <c r="D1778" s="79" t="str">
        <f t="shared" ref="D1778:D1780" si="907">IFERROR(VLOOKUP(C1778,Tabla_Compatibilidad,2,FALSE),"")</f>
        <v/>
      </c>
      <c r="E1778" s="221"/>
      <c r="F1778" s="118">
        <f t="shared" ref="F1778:F1780" si="908">IFERROR(VLOOKUP(C1778,Tabla_Compatibilidad,3,FALSE),0)</f>
        <v>0</v>
      </c>
      <c r="G1778" s="118">
        <f t="shared" ref="G1778:G1780" si="909">ROUND(E1778*F1778,2)</f>
        <v>0</v>
      </c>
    </row>
    <row r="1779" spans="1:7" ht="20.100000000000001" customHeight="1">
      <c r="A1779" s="116" t="str">
        <f t="shared" si="905"/>
        <v/>
      </c>
      <c r="B1779" s="181">
        <f t="shared" si="906"/>
        <v>0</v>
      </c>
      <c r="C1779" s="227"/>
      <c r="D1779" s="79" t="str">
        <f t="shared" si="907"/>
        <v/>
      </c>
      <c r="E1779" s="221"/>
      <c r="F1779" s="118">
        <f t="shared" si="908"/>
        <v>0</v>
      </c>
      <c r="G1779" s="118">
        <f t="shared" si="909"/>
        <v>0</v>
      </c>
    </row>
    <row r="1780" spans="1:7" ht="20.100000000000001" customHeight="1">
      <c r="A1780" s="116" t="str">
        <f t="shared" si="905"/>
        <v/>
      </c>
      <c r="B1780" s="181">
        <f t="shared" si="906"/>
        <v>0</v>
      </c>
      <c r="C1780" s="227"/>
      <c r="D1780" s="79" t="str">
        <f t="shared" si="907"/>
        <v/>
      </c>
      <c r="E1780" s="221"/>
      <c r="F1780" s="118">
        <f t="shared" si="908"/>
        <v>0</v>
      </c>
      <c r="G1780" s="118">
        <f t="shared" si="909"/>
        <v>0</v>
      </c>
    </row>
    <row r="1781" spans="1:7" ht="20.100000000000001" customHeight="1">
      <c r="A1781" s="116" t="str">
        <f t="shared" ref="A1781:A1785" si="910">IFERROR(VLOOKUP(C1781,Tabla_Compatibilidad,4,FALSE),"")</f>
        <v/>
      </c>
      <c r="B1781" s="181">
        <f t="shared" ref="B1781:B1785" si="911">IF(A1781=0,0,VLOOKUP(A1781,Tabla_Indices,5,FALSE))</f>
        <v>0</v>
      </c>
      <c r="C1781" s="227"/>
      <c r="D1781" s="79" t="str">
        <f t="shared" ref="D1781:D1785" si="912">IFERROR(VLOOKUP(C1781,Tabla_Compatibilidad,2,FALSE),"")</f>
        <v/>
      </c>
      <c r="E1781" s="221"/>
      <c r="F1781" s="118">
        <f t="shared" ref="F1781:F1785" si="913">IFERROR(VLOOKUP(C1781,Tabla_Compatibilidad,3,FALSE),0)</f>
        <v>0</v>
      </c>
      <c r="G1781" s="118">
        <f t="shared" ref="G1781:G1785" si="914">ROUND(E1781*F1781,2)</f>
        <v>0</v>
      </c>
    </row>
    <row r="1782" spans="1:7" ht="20.100000000000001" customHeight="1">
      <c r="A1782" s="116" t="str">
        <f t="shared" si="910"/>
        <v/>
      </c>
      <c r="B1782" s="181">
        <f t="shared" si="911"/>
        <v>0</v>
      </c>
      <c r="C1782" s="228"/>
      <c r="D1782" s="79" t="str">
        <f t="shared" si="912"/>
        <v/>
      </c>
      <c r="E1782" s="221"/>
      <c r="F1782" s="118">
        <f t="shared" si="913"/>
        <v>0</v>
      </c>
      <c r="G1782" s="118">
        <f t="shared" si="914"/>
        <v>0</v>
      </c>
    </row>
    <row r="1783" spans="1:7" ht="20.100000000000001" customHeight="1">
      <c r="A1783" s="116" t="str">
        <f t="shared" si="910"/>
        <v/>
      </c>
      <c r="B1783" s="181">
        <f t="shared" si="911"/>
        <v>0</v>
      </c>
      <c r="C1783" s="228"/>
      <c r="D1783" s="79" t="str">
        <f t="shared" si="912"/>
        <v/>
      </c>
      <c r="E1783" s="221"/>
      <c r="F1783" s="118">
        <f t="shared" si="913"/>
        <v>0</v>
      </c>
      <c r="G1783" s="118">
        <f t="shared" si="914"/>
        <v>0</v>
      </c>
    </row>
    <row r="1784" spans="1:7" ht="20.100000000000001" customHeight="1">
      <c r="A1784" s="116" t="str">
        <f t="shared" si="910"/>
        <v/>
      </c>
      <c r="B1784" s="181">
        <f t="shared" si="911"/>
        <v>0</v>
      </c>
      <c r="C1784" s="228"/>
      <c r="D1784" s="79" t="str">
        <f t="shared" si="912"/>
        <v/>
      </c>
      <c r="E1784" s="221"/>
      <c r="F1784" s="118">
        <f t="shared" si="913"/>
        <v>0</v>
      </c>
      <c r="G1784" s="118">
        <f t="shared" si="914"/>
        <v>0</v>
      </c>
    </row>
    <row r="1785" spans="1:7" ht="20.100000000000001" customHeight="1">
      <c r="A1785" s="116" t="str">
        <f t="shared" si="910"/>
        <v/>
      </c>
      <c r="B1785" s="181">
        <f t="shared" si="911"/>
        <v>0</v>
      </c>
      <c r="C1785" s="228"/>
      <c r="D1785" s="79" t="str">
        <f t="shared" si="912"/>
        <v/>
      </c>
      <c r="E1785" s="221"/>
      <c r="F1785" s="118">
        <f t="shared" si="913"/>
        <v>0</v>
      </c>
      <c r="G1785" s="118">
        <f t="shared" si="914"/>
        <v>0</v>
      </c>
    </row>
    <row r="1786" spans="1:7" ht="20.100000000000001" customHeight="1">
      <c r="A1786" s="184"/>
      <c r="B1786" s="185"/>
      <c r="C1786" s="243"/>
      <c r="D1786" s="161"/>
      <c r="E1786" s="212"/>
      <c r="F1786" s="488" t="s">
        <v>36</v>
      </c>
      <c r="G1786" s="201">
        <f>SUBTOTAL(9,G1778:G1785)</f>
        <v>0</v>
      </c>
    </row>
    <row r="1787" spans="1:7" ht="20.100000000000001" customHeight="1">
      <c r="A1787" s="184"/>
      <c r="B1787" s="185"/>
      <c r="C1787" s="244" t="s">
        <v>732</v>
      </c>
      <c r="D1787" s="161"/>
      <c r="E1787" s="212"/>
      <c r="F1787" s="163"/>
      <c r="G1787" s="186"/>
    </row>
    <row r="1788" spans="1:7" ht="20.100000000000001" customHeight="1">
      <c r="A1788" s="116" t="str">
        <f t="shared" ref="A1788" si="915">IFERROR(VLOOKUP(C1788,Tabla_Compatibilidad,4,FALSE),"")</f>
        <v/>
      </c>
      <c r="B1788" s="181">
        <f t="shared" ref="B1788" si="916">IF(A1788=0,0,VLOOKUP(A1788,Tabla_Indices,5,FALSE))</f>
        <v>0</v>
      </c>
      <c r="C1788" s="227"/>
      <c r="D1788" s="79" t="str">
        <f t="shared" ref="D1788" si="917">IFERROR(VLOOKUP(C1788,Tabla_Compatibilidad,2,FALSE),"")</f>
        <v/>
      </c>
      <c r="E1788" s="223"/>
      <c r="F1788" s="118">
        <f t="shared" ref="F1788" si="918">IFERROR(VLOOKUP(C1788,Tabla_Compatibilidad,3,FALSE),0)</f>
        <v>0</v>
      </c>
      <c r="G1788" s="118">
        <f t="shared" ref="G1788" si="919">ROUND(E1788*F1788,2)</f>
        <v>0</v>
      </c>
    </row>
    <row r="1789" spans="1:7" ht="20.100000000000001" customHeight="1">
      <c r="A1789" s="116" t="str">
        <f t="shared" ref="A1789:A1797" si="920">IFERROR(VLOOKUP(C1789,Tabla_Compatibilidad,4,FALSE),"")</f>
        <v/>
      </c>
      <c r="B1789" s="181">
        <f t="shared" ref="B1789:B1797" si="921">IF(A1789=0,0,VLOOKUP(A1789,Tabla_Indices,5,FALSE))</f>
        <v>0</v>
      </c>
      <c r="C1789" s="227"/>
      <c r="D1789" s="79" t="str">
        <f t="shared" ref="D1789:D1797" si="922">IFERROR(VLOOKUP(C1789,Tabla_Compatibilidad,2,FALSE),"")</f>
        <v/>
      </c>
      <c r="E1789" s="223"/>
      <c r="F1789" s="118">
        <f t="shared" ref="F1789:F1797" si="923">IFERROR(VLOOKUP(C1789,Tabla_Compatibilidad,3,FALSE),0)</f>
        <v>0</v>
      </c>
      <c r="G1789" s="118">
        <f t="shared" ref="G1789:G1797" si="924">ROUND(E1789*F1789,2)</f>
        <v>0</v>
      </c>
    </row>
    <row r="1790" spans="1:7" ht="20.100000000000001" customHeight="1">
      <c r="A1790" s="116" t="str">
        <f t="shared" si="920"/>
        <v/>
      </c>
      <c r="B1790" s="181">
        <f t="shared" si="921"/>
        <v>0</v>
      </c>
      <c r="C1790" s="231"/>
      <c r="D1790" s="79" t="str">
        <f t="shared" si="922"/>
        <v/>
      </c>
      <c r="E1790" s="223"/>
      <c r="F1790" s="118">
        <f t="shared" si="923"/>
        <v>0</v>
      </c>
      <c r="G1790" s="118">
        <f t="shared" si="924"/>
        <v>0</v>
      </c>
    </row>
    <row r="1791" spans="1:7" ht="20.100000000000001" customHeight="1">
      <c r="A1791" s="116" t="str">
        <f t="shared" si="920"/>
        <v/>
      </c>
      <c r="B1791" s="181">
        <f t="shared" si="921"/>
        <v>0</v>
      </c>
      <c r="C1791" s="229"/>
      <c r="D1791" s="79" t="str">
        <f t="shared" si="922"/>
        <v/>
      </c>
      <c r="E1791" s="223"/>
      <c r="F1791" s="118">
        <f t="shared" si="923"/>
        <v>0</v>
      </c>
      <c r="G1791" s="118">
        <f t="shared" si="924"/>
        <v>0</v>
      </c>
    </row>
    <row r="1792" spans="1:7" ht="20.100000000000001" customHeight="1">
      <c r="A1792" s="116" t="str">
        <f t="shared" si="920"/>
        <v/>
      </c>
      <c r="B1792" s="181">
        <f t="shared" si="921"/>
        <v>0</v>
      </c>
      <c r="C1792" s="229"/>
      <c r="D1792" s="79" t="str">
        <f t="shared" si="922"/>
        <v/>
      </c>
      <c r="E1792" s="221"/>
      <c r="F1792" s="118">
        <f t="shared" si="923"/>
        <v>0</v>
      </c>
      <c r="G1792" s="118">
        <f t="shared" si="924"/>
        <v>0</v>
      </c>
    </row>
    <row r="1793" spans="1:7" ht="20.100000000000001" customHeight="1">
      <c r="A1793" s="116" t="str">
        <f t="shared" si="920"/>
        <v/>
      </c>
      <c r="B1793" s="181">
        <f t="shared" si="921"/>
        <v>0</v>
      </c>
      <c r="C1793" s="229"/>
      <c r="D1793" s="79" t="str">
        <f t="shared" si="922"/>
        <v/>
      </c>
      <c r="E1793" s="221"/>
      <c r="F1793" s="118">
        <f t="shared" si="923"/>
        <v>0</v>
      </c>
      <c r="G1793" s="118">
        <f t="shared" si="924"/>
        <v>0</v>
      </c>
    </row>
    <row r="1794" spans="1:7" ht="20.100000000000001" customHeight="1">
      <c r="A1794" s="116" t="str">
        <f t="shared" si="920"/>
        <v/>
      </c>
      <c r="B1794" s="181">
        <f t="shared" si="921"/>
        <v>0</v>
      </c>
      <c r="C1794" s="229"/>
      <c r="D1794" s="79" t="str">
        <f t="shared" si="922"/>
        <v/>
      </c>
      <c r="E1794" s="221"/>
      <c r="F1794" s="118">
        <f t="shared" si="923"/>
        <v>0</v>
      </c>
      <c r="G1794" s="118">
        <f t="shared" si="924"/>
        <v>0</v>
      </c>
    </row>
    <row r="1795" spans="1:7" ht="20.100000000000001" customHeight="1">
      <c r="A1795" s="116" t="str">
        <f t="shared" si="920"/>
        <v/>
      </c>
      <c r="B1795" s="181">
        <f t="shared" si="921"/>
        <v>0</v>
      </c>
      <c r="C1795" s="228"/>
      <c r="D1795" s="79" t="str">
        <f t="shared" si="922"/>
        <v/>
      </c>
      <c r="E1795" s="221"/>
      <c r="F1795" s="118">
        <f t="shared" si="923"/>
        <v>0</v>
      </c>
      <c r="G1795" s="118">
        <f t="shared" si="924"/>
        <v>0</v>
      </c>
    </row>
    <row r="1796" spans="1:7" ht="20.100000000000001" customHeight="1">
      <c r="A1796" s="116" t="str">
        <f t="shared" si="920"/>
        <v/>
      </c>
      <c r="B1796" s="181">
        <f t="shared" si="921"/>
        <v>0</v>
      </c>
      <c r="C1796" s="228"/>
      <c r="D1796" s="79" t="str">
        <f t="shared" si="922"/>
        <v/>
      </c>
      <c r="E1796" s="221"/>
      <c r="F1796" s="118">
        <f t="shared" si="923"/>
        <v>0</v>
      </c>
      <c r="G1796" s="118">
        <f t="shared" si="924"/>
        <v>0</v>
      </c>
    </row>
    <row r="1797" spans="1:7" ht="20.100000000000001" customHeight="1">
      <c r="A1797" s="116" t="str">
        <f t="shared" si="920"/>
        <v/>
      </c>
      <c r="B1797" s="181">
        <f t="shared" si="921"/>
        <v>0</v>
      </c>
      <c r="C1797" s="228"/>
      <c r="D1797" s="79" t="str">
        <f t="shared" si="922"/>
        <v/>
      </c>
      <c r="E1797" s="221"/>
      <c r="F1797" s="118">
        <f t="shared" si="923"/>
        <v>0</v>
      </c>
      <c r="G1797" s="118">
        <f t="shared" si="924"/>
        <v>0</v>
      </c>
    </row>
    <row r="1798" spans="1:7" ht="20.100000000000001" customHeight="1">
      <c r="A1798" s="187"/>
      <c r="B1798" s="188"/>
      <c r="C1798" s="243"/>
      <c r="D1798" s="161"/>
      <c r="E1798" s="212"/>
      <c r="F1798" s="488" t="s">
        <v>37</v>
      </c>
      <c r="G1798" s="201">
        <f>SUBTOTAL(9,G1788:G1797)</f>
        <v>0</v>
      </c>
    </row>
    <row r="1799" spans="1:7" ht="20.100000000000001" customHeight="1" thickBot="1">
      <c r="A1799" s="189"/>
      <c r="B1799" s="190"/>
      <c r="C1799" s="245"/>
      <c r="D1799" s="191"/>
      <c r="E1799" s="213"/>
      <c r="F1799" s="192"/>
      <c r="G1799" s="193"/>
    </row>
    <row r="1800" spans="1:7" ht="20.100000000000001" customHeight="1" thickBot="1">
      <c r="A1800" s="194">
        <f>B1748</f>
        <v>30</v>
      </c>
      <c r="B1800" s="195" t="str">
        <f>C1748</f>
        <v>Provisión y colocación de cristal float 4mm</v>
      </c>
      <c r="C1800" s="246"/>
      <c r="D1800" s="196" t="s">
        <v>38</v>
      </c>
      <c r="E1800" s="214"/>
      <c r="F1800" s="197" t="s">
        <v>39</v>
      </c>
      <c r="G1800" s="202">
        <f>SUBTOTAL(9,G1752:G1799)</f>
        <v>0</v>
      </c>
    </row>
    <row r="1801" spans="1:7" ht="20.100000000000001" customHeight="1" thickTop="1" thickBot="1">
      <c r="C1801" s="247"/>
      <c r="D1801" s="198"/>
      <c r="E1801" s="215"/>
      <c r="G1801" s="200"/>
    </row>
    <row r="1802" spans="1:7" ht="20.100000000000001" customHeight="1" thickTop="1">
      <c r="A1802" s="145" t="s">
        <v>41</v>
      </c>
      <c r="B1802" s="146"/>
      <c r="C1802" s="248"/>
      <c r="D1802" s="146"/>
      <c r="E1802" s="216"/>
      <c r="F1802" s="148"/>
      <c r="G1802" s="149"/>
    </row>
    <row r="1803" spans="1:7" ht="20.100000000000001" customHeight="1">
      <c r="A1803" s="150" t="s">
        <v>728</v>
      </c>
      <c r="B1803" s="144" t="str">
        <f>Comitente</f>
        <v>INSTITUTO PROVINCIAL DE LA VIVIENDA</v>
      </c>
      <c r="C1803" s="249"/>
      <c r="D1803" s="152"/>
      <c r="E1803" s="217"/>
      <c r="F1803" s="154"/>
      <c r="G1803" s="155"/>
    </row>
    <row r="1804" spans="1:7" ht="20.100000000000001" customHeight="1">
      <c r="A1804" s="150" t="s">
        <v>729</v>
      </c>
      <c r="B1804" s="144">
        <f>Contratista</f>
        <v>0</v>
      </c>
      <c r="C1804" s="250"/>
      <c r="D1804" s="156"/>
      <c r="E1804" s="217"/>
      <c r="F1804" s="157"/>
      <c r="G1804" s="158"/>
    </row>
    <row r="1805" spans="1:7" ht="20.100000000000001" customHeight="1">
      <c r="A1805" s="150" t="s">
        <v>28</v>
      </c>
      <c r="B1805" s="144" t="str">
        <f>Obra</f>
        <v>BARRIO NUESTRA SEÑORA DEL ROSARIO - 22 VIVIENDAS</v>
      </c>
      <c r="C1805" s="250"/>
      <c r="D1805" s="156"/>
      <c r="E1805" s="217"/>
      <c r="F1805" s="157" t="s">
        <v>42</v>
      </c>
      <c r="G1805" s="542">
        <f>+$G$4</f>
        <v>0</v>
      </c>
    </row>
    <row r="1806" spans="1:7" ht="20.100000000000001" customHeight="1">
      <c r="A1806" s="159" t="s">
        <v>727</v>
      </c>
      <c r="B1806" s="144" t="str">
        <f>Ubicación</f>
        <v>9 DE JULIO</v>
      </c>
      <c r="C1806" s="251"/>
      <c r="D1806" s="161"/>
      <c r="E1806" s="212"/>
      <c r="F1806" s="163"/>
      <c r="G1806" s="164"/>
    </row>
    <row r="1807" spans="1:7" ht="20.100000000000001" customHeight="1">
      <c r="A1807" s="159" t="s">
        <v>43</v>
      </c>
      <c r="B1807" s="165" t="s">
        <v>1159</v>
      </c>
      <c r="C1807" s="243" t="s">
        <v>1182</v>
      </c>
      <c r="D1807" s="167"/>
      <c r="E1807" s="218"/>
      <c r="F1807" s="163"/>
      <c r="G1807" s="164"/>
    </row>
    <row r="1808" spans="1:7" ht="20.100000000000001" customHeight="1">
      <c r="A1808" s="159" t="s">
        <v>29</v>
      </c>
      <c r="B1808" s="169">
        <v>31</v>
      </c>
      <c r="C1808" s="166" t="str">
        <f>+VLOOKUP(B1808,'P1'!$B$13:$E$92,2,FALSE)</f>
        <v xml:space="preserve">Pérgolas Frente y Fondo </v>
      </c>
      <c r="D1808" s="161"/>
      <c r="E1808" s="212"/>
      <c r="F1808" s="157" t="s">
        <v>30</v>
      </c>
      <c r="G1808" s="161" t="str">
        <f>+VLOOKUP(B1808,'P1'!$B$13:$E$92,3,FALSE)</f>
        <v>gl</v>
      </c>
    </row>
    <row r="1809" spans="1:7" ht="20.100000000000001" customHeight="1">
      <c r="A1809" s="203" t="s">
        <v>590</v>
      </c>
      <c r="B1809" s="204"/>
      <c r="C1809" s="604" t="s">
        <v>0</v>
      </c>
      <c r="D1809" s="606" t="s">
        <v>31</v>
      </c>
      <c r="E1809" s="600" t="s">
        <v>32</v>
      </c>
      <c r="F1809" s="608" t="s">
        <v>33</v>
      </c>
      <c r="G1809" s="610" t="s">
        <v>34</v>
      </c>
    </row>
    <row r="1810" spans="1:7" s="110" customFormat="1" ht="20.100000000000001" customHeight="1">
      <c r="A1810" s="172" t="s">
        <v>591</v>
      </c>
      <c r="B1810" s="173" t="s">
        <v>592</v>
      </c>
      <c r="C1810" s="605"/>
      <c r="D1810" s="607"/>
      <c r="E1810" s="601"/>
      <c r="F1810" s="609"/>
      <c r="G1810" s="611"/>
    </row>
    <row r="1811" spans="1:7" ht="20.100000000000001" customHeight="1">
      <c r="A1811" s="174"/>
      <c r="B1811" s="175"/>
      <c r="C1811" s="252" t="s">
        <v>730</v>
      </c>
      <c r="D1811" s="177"/>
      <c r="E1811" s="219"/>
      <c r="F1811" s="179"/>
      <c r="G1811" s="180"/>
    </row>
    <row r="1812" spans="1:7" ht="20.100000000000001" customHeight="1">
      <c r="A1812" s="116" t="str">
        <f t="shared" ref="A1812:A1829" si="925">IFERROR(VLOOKUP(C1812,Tabla_Compatibilidad,4,FALSE),"")</f>
        <v/>
      </c>
      <c r="B1812" s="181">
        <f t="shared" ref="B1812:B1829" si="926">IF(A1812=0,0,VLOOKUP(A1812,Tabla_Indices,5,FALSE))</f>
        <v>0</v>
      </c>
      <c r="C1812" s="228"/>
      <c r="D1812" s="79" t="str">
        <f t="shared" ref="D1812:D1829" si="927">IFERROR(VLOOKUP(C1812,Tabla_Compatibilidad,2,FALSE),"")</f>
        <v/>
      </c>
      <c r="E1812" s="221"/>
      <c r="F1812" s="118">
        <f t="shared" ref="F1812:F1829" si="928">IFERROR(VLOOKUP(C1812,Tabla_Compatibilidad,3,FALSE),0)</f>
        <v>0</v>
      </c>
      <c r="G1812" s="118">
        <f t="shared" ref="G1812:G1829" si="929">ROUND(E1812*F1812,2)</f>
        <v>0</v>
      </c>
    </row>
    <row r="1813" spans="1:7" ht="20.100000000000001" customHeight="1">
      <c r="A1813" s="116" t="str">
        <f t="shared" si="925"/>
        <v/>
      </c>
      <c r="B1813" s="181">
        <f t="shared" si="926"/>
        <v>0</v>
      </c>
      <c r="C1813" s="228"/>
      <c r="D1813" s="79" t="str">
        <f t="shared" si="927"/>
        <v/>
      </c>
      <c r="E1813" s="221"/>
      <c r="F1813" s="118">
        <f t="shared" si="928"/>
        <v>0</v>
      </c>
      <c r="G1813" s="118">
        <f t="shared" si="929"/>
        <v>0</v>
      </c>
    </row>
    <row r="1814" spans="1:7" ht="20.100000000000001" customHeight="1">
      <c r="A1814" s="116" t="str">
        <f t="shared" si="925"/>
        <v/>
      </c>
      <c r="B1814" s="181">
        <f t="shared" si="926"/>
        <v>0</v>
      </c>
      <c r="C1814" s="228"/>
      <c r="D1814" s="79" t="str">
        <f t="shared" si="927"/>
        <v/>
      </c>
      <c r="E1814" s="221"/>
      <c r="F1814" s="118">
        <f t="shared" si="928"/>
        <v>0</v>
      </c>
      <c r="G1814" s="118">
        <f t="shared" si="929"/>
        <v>0</v>
      </c>
    </row>
    <row r="1815" spans="1:7" ht="20.100000000000001" customHeight="1">
      <c r="A1815" s="116" t="str">
        <f t="shared" si="925"/>
        <v/>
      </c>
      <c r="B1815" s="181">
        <f t="shared" si="926"/>
        <v>0</v>
      </c>
      <c r="C1815" s="228"/>
      <c r="D1815" s="79" t="str">
        <f t="shared" si="927"/>
        <v/>
      </c>
      <c r="E1815" s="221"/>
      <c r="F1815" s="118">
        <f t="shared" si="928"/>
        <v>0</v>
      </c>
      <c r="G1815" s="118">
        <f t="shared" si="929"/>
        <v>0</v>
      </c>
    </row>
    <row r="1816" spans="1:7" ht="20.100000000000001" customHeight="1">
      <c r="A1816" s="116" t="str">
        <f t="shared" si="925"/>
        <v/>
      </c>
      <c r="B1816" s="181">
        <f t="shared" si="926"/>
        <v>0</v>
      </c>
      <c r="C1816" s="228"/>
      <c r="D1816" s="79" t="str">
        <f t="shared" si="927"/>
        <v/>
      </c>
      <c r="E1816" s="221"/>
      <c r="F1816" s="118">
        <f t="shared" si="928"/>
        <v>0</v>
      </c>
      <c r="G1816" s="118">
        <f t="shared" si="929"/>
        <v>0</v>
      </c>
    </row>
    <row r="1817" spans="1:7" ht="20.100000000000001" customHeight="1">
      <c r="A1817" s="116" t="str">
        <f t="shared" si="925"/>
        <v/>
      </c>
      <c r="B1817" s="181">
        <f t="shared" si="926"/>
        <v>0</v>
      </c>
      <c r="C1817" s="228"/>
      <c r="D1817" s="79" t="str">
        <f t="shared" si="927"/>
        <v/>
      </c>
      <c r="E1817" s="221"/>
      <c r="F1817" s="118">
        <f t="shared" si="928"/>
        <v>0</v>
      </c>
      <c r="G1817" s="118">
        <f t="shared" si="929"/>
        <v>0</v>
      </c>
    </row>
    <row r="1818" spans="1:7" ht="20.100000000000001" customHeight="1">
      <c r="A1818" s="116" t="str">
        <f t="shared" si="925"/>
        <v/>
      </c>
      <c r="B1818" s="181">
        <f t="shared" si="926"/>
        <v>0</v>
      </c>
      <c r="C1818" s="228"/>
      <c r="D1818" s="79" t="str">
        <f t="shared" si="927"/>
        <v/>
      </c>
      <c r="E1818" s="221"/>
      <c r="F1818" s="118">
        <f t="shared" si="928"/>
        <v>0</v>
      </c>
      <c r="G1818" s="118">
        <f t="shared" si="929"/>
        <v>0</v>
      </c>
    </row>
    <row r="1819" spans="1:7" ht="20.100000000000001" customHeight="1">
      <c r="A1819" s="116" t="str">
        <f t="shared" si="925"/>
        <v/>
      </c>
      <c r="B1819" s="181">
        <f t="shared" si="926"/>
        <v>0</v>
      </c>
      <c r="C1819" s="228"/>
      <c r="D1819" s="79" t="str">
        <f t="shared" si="927"/>
        <v/>
      </c>
      <c r="E1819" s="221"/>
      <c r="F1819" s="118">
        <f t="shared" si="928"/>
        <v>0</v>
      </c>
      <c r="G1819" s="118">
        <f t="shared" si="929"/>
        <v>0</v>
      </c>
    </row>
    <row r="1820" spans="1:7" ht="20.100000000000001" customHeight="1">
      <c r="A1820" s="116" t="str">
        <f t="shared" si="925"/>
        <v/>
      </c>
      <c r="B1820" s="181">
        <f t="shared" si="926"/>
        <v>0</v>
      </c>
      <c r="C1820" s="228"/>
      <c r="D1820" s="79" t="str">
        <f t="shared" si="927"/>
        <v/>
      </c>
      <c r="E1820" s="221"/>
      <c r="F1820" s="118">
        <f t="shared" si="928"/>
        <v>0</v>
      </c>
      <c r="G1820" s="118">
        <f t="shared" si="929"/>
        <v>0</v>
      </c>
    </row>
    <row r="1821" spans="1:7" ht="20.100000000000001" customHeight="1">
      <c r="A1821" s="116" t="str">
        <f t="shared" si="925"/>
        <v/>
      </c>
      <c r="B1821" s="181">
        <f t="shared" si="926"/>
        <v>0</v>
      </c>
      <c r="C1821" s="228"/>
      <c r="D1821" s="79" t="str">
        <f t="shared" si="927"/>
        <v/>
      </c>
      <c r="E1821" s="221"/>
      <c r="F1821" s="118">
        <f t="shared" si="928"/>
        <v>0</v>
      </c>
      <c r="G1821" s="118">
        <f t="shared" si="929"/>
        <v>0</v>
      </c>
    </row>
    <row r="1822" spans="1:7" ht="20.100000000000001" customHeight="1">
      <c r="A1822" s="116" t="str">
        <f t="shared" si="925"/>
        <v/>
      </c>
      <c r="B1822" s="181">
        <f t="shared" si="926"/>
        <v>0</v>
      </c>
      <c r="C1822" s="228"/>
      <c r="D1822" s="79" t="str">
        <f t="shared" si="927"/>
        <v/>
      </c>
      <c r="E1822" s="221"/>
      <c r="F1822" s="118">
        <f t="shared" si="928"/>
        <v>0</v>
      </c>
      <c r="G1822" s="118">
        <f t="shared" si="929"/>
        <v>0</v>
      </c>
    </row>
    <row r="1823" spans="1:7" ht="20.100000000000001" customHeight="1">
      <c r="A1823" s="116" t="str">
        <f t="shared" si="925"/>
        <v/>
      </c>
      <c r="B1823" s="181">
        <f t="shared" si="926"/>
        <v>0</v>
      </c>
      <c r="C1823" s="228"/>
      <c r="D1823" s="79" t="str">
        <f t="shared" si="927"/>
        <v/>
      </c>
      <c r="E1823" s="221"/>
      <c r="F1823" s="118">
        <f t="shared" si="928"/>
        <v>0</v>
      </c>
      <c r="G1823" s="118">
        <f t="shared" si="929"/>
        <v>0</v>
      </c>
    </row>
    <row r="1824" spans="1:7" ht="20.100000000000001" customHeight="1">
      <c r="A1824" s="116" t="str">
        <f t="shared" si="925"/>
        <v/>
      </c>
      <c r="B1824" s="181">
        <f t="shared" si="926"/>
        <v>0</v>
      </c>
      <c r="C1824" s="228"/>
      <c r="D1824" s="79" t="str">
        <f t="shared" si="927"/>
        <v/>
      </c>
      <c r="E1824" s="221"/>
      <c r="F1824" s="118">
        <f t="shared" si="928"/>
        <v>0</v>
      </c>
      <c r="G1824" s="118">
        <f t="shared" si="929"/>
        <v>0</v>
      </c>
    </row>
    <row r="1825" spans="1:7" ht="20.100000000000001" customHeight="1">
      <c r="A1825" s="116" t="str">
        <f t="shared" si="925"/>
        <v/>
      </c>
      <c r="B1825" s="181">
        <f t="shared" si="926"/>
        <v>0</v>
      </c>
      <c r="C1825" s="228"/>
      <c r="D1825" s="79" t="str">
        <f t="shared" si="927"/>
        <v/>
      </c>
      <c r="E1825" s="221"/>
      <c r="F1825" s="118">
        <f t="shared" si="928"/>
        <v>0</v>
      </c>
      <c r="G1825" s="118">
        <f t="shared" si="929"/>
        <v>0</v>
      </c>
    </row>
    <row r="1826" spans="1:7" ht="20.100000000000001" customHeight="1">
      <c r="A1826" s="116" t="str">
        <f t="shared" si="925"/>
        <v/>
      </c>
      <c r="B1826" s="181">
        <f t="shared" si="926"/>
        <v>0</v>
      </c>
      <c r="C1826" s="228"/>
      <c r="D1826" s="79" t="str">
        <f t="shared" si="927"/>
        <v/>
      </c>
      <c r="E1826" s="221"/>
      <c r="F1826" s="118">
        <f t="shared" si="928"/>
        <v>0</v>
      </c>
      <c r="G1826" s="118">
        <f t="shared" si="929"/>
        <v>0</v>
      </c>
    </row>
    <row r="1827" spans="1:7" ht="20.100000000000001" customHeight="1">
      <c r="A1827" s="116" t="str">
        <f t="shared" si="925"/>
        <v/>
      </c>
      <c r="B1827" s="181">
        <f t="shared" si="926"/>
        <v>0</v>
      </c>
      <c r="C1827" s="228"/>
      <c r="D1827" s="79" t="str">
        <f t="shared" si="927"/>
        <v/>
      </c>
      <c r="E1827" s="221"/>
      <c r="F1827" s="118">
        <f t="shared" si="928"/>
        <v>0</v>
      </c>
      <c r="G1827" s="118">
        <f t="shared" si="929"/>
        <v>0</v>
      </c>
    </row>
    <row r="1828" spans="1:7" ht="20.100000000000001" customHeight="1">
      <c r="A1828" s="116" t="str">
        <f t="shared" si="925"/>
        <v/>
      </c>
      <c r="B1828" s="181">
        <f t="shared" si="926"/>
        <v>0</v>
      </c>
      <c r="C1828" s="228"/>
      <c r="D1828" s="79" t="str">
        <f t="shared" si="927"/>
        <v/>
      </c>
      <c r="E1828" s="221"/>
      <c r="F1828" s="118">
        <f t="shared" si="928"/>
        <v>0</v>
      </c>
      <c r="G1828" s="118">
        <f t="shared" si="929"/>
        <v>0</v>
      </c>
    </row>
    <row r="1829" spans="1:7" ht="20.100000000000001" customHeight="1">
      <c r="A1829" s="116" t="str">
        <f t="shared" si="925"/>
        <v/>
      </c>
      <c r="B1829" s="181">
        <f t="shared" si="926"/>
        <v>0</v>
      </c>
      <c r="C1829" s="228"/>
      <c r="D1829" s="79" t="str">
        <f t="shared" si="927"/>
        <v/>
      </c>
      <c r="E1829" s="221"/>
      <c r="F1829" s="118">
        <f t="shared" si="928"/>
        <v>0</v>
      </c>
      <c r="G1829" s="118">
        <f t="shared" si="929"/>
        <v>0</v>
      </c>
    </row>
    <row r="1830" spans="1:7" ht="20.100000000000001" customHeight="1">
      <c r="A1830" s="116" t="str">
        <f t="shared" ref="A1830:A1835" si="930">IFERROR(VLOOKUP(C1830,Tabla_Compatibilidad,4,FALSE),"")</f>
        <v/>
      </c>
      <c r="B1830" s="181">
        <f t="shared" ref="B1830:B1835" si="931">IF(A1830=0,0,VLOOKUP(A1830,Tabla_Indices,5,FALSE))</f>
        <v>0</v>
      </c>
      <c r="C1830" s="228"/>
      <c r="D1830" s="79" t="str">
        <f t="shared" ref="D1830:D1835" si="932">IFERROR(VLOOKUP(C1830,Tabla_Compatibilidad,2,FALSE),"")</f>
        <v/>
      </c>
      <c r="E1830" s="221"/>
      <c r="F1830" s="118">
        <f t="shared" ref="F1830:F1835" si="933">IFERROR(VLOOKUP(C1830,Tabla_Compatibilidad,3,FALSE),0)</f>
        <v>0</v>
      </c>
      <c r="G1830" s="118">
        <f t="shared" ref="G1830:G1835" si="934">ROUND(E1830*F1830,2)</f>
        <v>0</v>
      </c>
    </row>
    <row r="1831" spans="1:7" ht="20.100000000000001" customHeight="1">
      <c r="A1831" s="116" t="str">
        <f t="shared" si="930"/>
        <v/>
      </c>
      <c r="B1831" s="181">
        <f t="shared" si="931"/>
        <v>0</v>
      </c>
      <c r="C1831" s="228"/>
      <c r="D1831" s="79" t="str">
        <f t="shared" si="932"/>
        <v/>
      </c>
      <c r="E1831" s="221"/>
      <c r="F1831" s="118">
        <f t="shared" si="933"/>
        <v>0</v>
      </c>
      <c r="G1831" s="118">
        <f t="shared" si="934"/>
        <v>0</v>
      </c>
    </row>
    <row r="1832" spans="1:7" ht="20.100000000000001" customHeight="1">
      <c r="A1832" s="116" t="str">
        <f t="shared" si="930"/>
        <v/>
      </c>
      <c r="B1832" s="181">
        <f t="shared" si="931"/>
        <v>0</v>
      </c>
      <c r="C1832" s="228"/>
      <c r="D1832" s="79" t="str">
        <f t="shared" si="932"/>
        <v/>
      </c>
      <c r="E1832" s="221"/>
      <c r="F1832" s="118">
        <f t="shared" si="933"/>
        <v>0</v>
      </c>
      <c r="G1832" s="118">
        <f t="shared" si="934"/>
        <v>0</v>
      </c>
    </row>
    <row r="1833" spans="1:7" ht="20.100000000000001" customHeight="1">
      <c r="A1833" s="116" t="str">
        <f t="shared" si="930"/>
        <v/>
      </c>
      <c r="B1833" s="181">
        <f t="shared" si="931"/>
        <v>0</v>
      </c>
      <c r="C1833" s="228"/>
      <c r="D1833" s="79" t="str">
        <f t="shared" si="932"/>
        <v/>
      </c>
      <c r="E1833" s="221"/>
      <c r="F1833" s="118">
        <f t="shared" si="933"/>
        <v>0</v>
      </c>
      <c r="G1833" s="118">
        <f t="shared" si="934"/>
        <v>0</v>
      </c>
    </row>
    <row r="1834" spans="1:7" ht="20.100000000000001" customHeight="1">
      <c r="A1834" s="116" t="str">
        <f t="shared" si="930"/>
        <v/>
      </c>
      <c r="B1834" s="181">
        <f t="shared" si="931"/>
        <v>0</v>
      </c>
      <c r="C1834" s="228"/>
      <c r="D1834" s="79" t="str">
        <f t="shared" si="932"/>
        <v/>
      </c>
      <c r="E1834" s="221"/>
      <c r="F1834" s="118">
        <f t="shared" si="933"/>
        <v>0</v>
      </c>
      <c r="G1834" s="118">
        <f t="shared" si="934"/>
        <v>0</v>
      </c>
    </row>
    <row r="1835" spans="1:7" ht="20.100000000000001" customHeight="1">
      <c r="A1835" s="116" t="str">
        <f t="shared" si="930"/>
        <v/>
      </c>
      <c r="B1835" s="181">
        <f t="shared" si="931"/>
        <v>0</v>
      </c>
      <c r="C1835" s="228"/>
      <c r="D1835" s="79" t="str">
        <f t="shared" si="932"/>
        <v/>
      </c>
      <c r="E1835" s="221"/>
      <c r="F1835" s="118">
        <f t="shared" si="933"/>
        <v>0</v>
      </c>
      <c r="G1835" s="118">
        <f t="shared" si="934"/>
        <v>0</v>
      </c>
    </row>
    <row r="1836" spans="1:7" ht="20.100000000000001" customHeight="1">
      <c r="A1836" s="184"/>
      <c r="B1836" s="185"/>
      <c r="C1836" s="243"/>
      <c r="D1836" s="161"/>
      <c r="E1836" s="212"/>
      <c r="F1836" s="488" t="s">
        <v>35</v>
      </c>
      <c r="G1836" s="201">
        <f>SUBTOTAL(9,G1812:G1835)</f>
        <v>0</v>
      </c>
    </row>
    <row r="1837" spans="1:7" ht="20.100000000000001" customHeight="1">
      <c r="A1837" s="184"/>
      <c r="B1837" s="185"/>
      <c r="C1837" s="244" t="s">
        <v>731</v>
      </c>
      <c r="D1837" s="161"/>
      <c r="E1837" s="212"/>
      <c r="F1837" s="163"/>
      <c r="G1837" s="186"/>
    </row>
    <row r="1838" spans="1:7" ht="20.100000000000001" customHeight="1">
      <c r="A1838" s="116" t="str">
        <f t="shared" ref="A1838:A1840" si="935">IFERROR(VLOOKUP(C1838,Tabla_Compatibilidad,4,FALSE),"")</f>
        <v/>
      </c>
      <c r="B1838" s="181">
        <f t="shared" ref="B1838:B1840" si="936">IF(A1838=0,0,VLOOKUP(A1838,Tabla_Indices,5,FALSE))</f>
        <v>0</v>
      </c>
      <c r="C1838" s="227"/>
      <c r="D1838" s="79" t="str">
        <f t="shared" ref="D1838:D1840" si="937">IFERROR(VLOOKUP(C1838,Tabla_Compatibilidad,2,FALSE),"")</f>
        <v/>
      </c>
      <c r="E1838" s="221"/>
      <c r="F1838" s="118">
        <f t="shared" ref="F1838:F1840" si="938">IFERROR(VLOOKUP(C1838,Tabla_Compatibilidad,3,FALSE),0)</f>
        <v>0</v>
      </c>
      <c r="G1838" s="118">
        <f t="shared" ref="G1838:G1840" si="939">ROUND(E1838*F1838,2)</f>
        <v>0</v>
      </c>
    </row>
    <row r="1839" spans="1:7" ht="20.100000000000001" customHeight="1">
      <c r="A1839" s="116" t="str">
        <f t="shared" si="935"/>
        <v/>
      </c>
      <c r="B1839" s="181">
        <f t="shared" si="936"/>
        <v>0</v>
      </c>
      <c r="C1839" s="227"/>
      <c r="D1839" s="79" t="str">
        <f t="shared" si="937"/>
        <v/>
      </c>
      <c r="E1839" s="221"/>
      <c r="F1839" s="118">
        <f t="shared" si="938"/>
        <v>0</v>
      </c>
      <c r="G1839" s="118">
        <f t="shared" si="939"/>
        <v>0</v>
      </c>
    </row>
    <row r="1840" spans="1:7" ht="20.100000000000001" customHeight="1">
      <c r="A1840" s="116" t="str">
        <f t="shared" si="935"/>
        <v/>
      </c>
      <c r="B1840" s="181">
        <f t="shared" si="936"/>
        <v>0</v>
      </c>
      <c r="C1840" s="227"/>
      <c r="D1840" s="79" t="str">
        <f t="shared" si="937"/>
        <v/>
      </c>
      <c r="E1840" s="221"/>
      <c r="F1840" s="118">
        <f t="shared" si="938"/>
        <v>0</v>
      </c>
      <c r="G1840" s="118">
        <f t="shared" si="939"/>
        <v>0</v>
      </c>
    </row>
    <row r="1841" spans="1:7" ht="20.100000000000001" customHeight="1">
      <c r="A1841" s="116" t="str">
        <f t="shared" ref="A1841:A1845" si="940">IFERROR(VLOOKUP(C1841,Tabla_Compatibilidad,4,FALSE),"")</f>
        <v/>
      </c>
      <c r="B1841" s="181">
        <f t="shared" ref="B1841:B1845" si="941">IF(A1841=0,0,VLOOKUP(A1841,Tabla_Indices,5,FALSE))</f>
        <v>0</v>
      </c>
      <c r="C1841" s="227"/>
      <c r="D1841" s="79" t="str">
        <f t="shared" ref="D1841:D1845" si="942">IFERROR(VLOOKUP(C1841,Tabla_Compatibilidad,2,FALSE),"")</f>
        <v/>
      </c>
      <c r="E1841" s="221"/>
      <c r="F1841" s="118">
        <f t="shared" ref="F1841:F1845" si="943">IFERROR(VLOOKUP(C1841,Tabla_Compatibilidad,3,FALSE),0)</f>
        <v>0</v>
      </c>
      <c r="G1841" s="118">
        <f t="shared" ref="G1841:G1845" si="944">ROUND(E1841*F1841,2)</f>
        <v>0</v>
      </c>
    </row>
    <row r="1842" spans="1:7" ht="20.100000000000001" customHeight="1">
      <c r="A1842" s="116" t="str">
        <f t="shared" si="940"/>
        <v/>
      </c>
      <c r="B1842" s="181">
        <f t="shared" si="941"/>
        <v>0</v>
      </c>
      <c r="C1842" s="228"/>
      <c r="D1842" s="79" t="str">
        <f t="shared" si="942"/>
        <v/>
      </c>
      <c r="E1842" s="221"/>
      <c r="F1842" s="118">
        <f t="shared" si="943"/>
        <v>0</v>
      </c>
      <c r="G1842" s="118">
        <f t="shared" si="944"/>
        <v>0</v>
      </c>
    </row>
    <row r="1843" spans="1:7" ht="20.100000000000001" customHeight="1">
      <c r="A1843" s="116" t="str">
        <f t="shared" si="940"/>
        <v/>
      </c>
      <c r="B1843" s="181">
        <f t="shared" si="941"/>
        <v>0</v>
      </c>
      <c r="C1843" s="228"/>
      <c r="D1843" s="79" t="str">
        <f t="shared" si="942"/>
        <v/>
      </c>
      <c r="E1843" s="221"/>
      <c r="F1843" s="118">
        <f t="shared" si="943"/>
        <v>0</v>
      </c>
      <c r="G1843" s="118">
        <f t="shared" si="944"/>
        <v>0</v>
      </c>
    </row>
    <row r="1844" spans="1:7" ht="20.100000000000001" customHeight="1">
      <c r="A1844" s="116" t="str">
        <f t="shared" si="940"/>
        <v/>
      </c>
      <c r="B1844" s="181">
        <f t="shared" si="941"/>
        <v>0</v>
      </c>
      <c r="C1844" s="228"/>
      <c r="D1844" s="79" t="str">
        <f t="shared" si="942"/>
        <v/>
      </c>
      <c r="E1844" s="221"/>
      <c r="F1844" s="118">
        <f t="shared" si="943"/>
        <v>0</v>
      </c>
      <c r="G1844" s="118">
        <f t="shared" si="944"/>
        <v>0</v>
      </c>
    </row>
    <row r="1845" spans="1:7" ht="20.100000000000001" customHeight="1">
      <c r="A1845" s="116" t="str">
        <f t="shared" si="940"/>
        <v/>
      </c>
      <c r="B1845" s="181">
        <f t="shared" si="941"/>
        <v>0</v>
      </c>
      <c r="C1845" s="228"/>
      <c r="D1845" s="79" t="str">
        <f t="shared" si="942"/>
        <v/>
      </c>
      <c r="E1845" s="221"/>
      <c r="F1845" s="118">
        <f t="shared" si="943"/>
        <v>0</v>
      </c>
      <c r="G1845" s="118">
        <f t="shared" si="944"/>
        <v>0</v>
      </c>
    </row>
    <row r="1846" spans="1:7" ht="20.100000000000001" customHeight="1">
      <c r="A1846" s="184"/>
      <c r="B1846" s="185"/>
      <c r="C1846" s="243"/>
      <c r="D1846" s="161"/>
      <c r="E1846" s="212"/>
      <c r="F1846" s="488" t="s">
        <v>36</v>
      </c>
      <c r="G1846" s="201">
        <f>SUBTOTAL(9,G1838:G1845)</f>
        <v>0</v>
      </c>
    </row>
    <row r="1847" spans="1:7" ht="20.100000000000001" customHeight="1">
      <c r="A1847" s="184"/>
      <c r="B1847" s="185"/>
      <c r="C1847" s="244" t="s">
        <v>732</v>
      </c>
      <c r="D1847" s="161"/>
      <c r="E1847" s="212"/>
      <c r="F1847" s="163"/>
      <c r="G1847" s="186"/>
    </row>
    <row r="1848" spans="1:7" ht="20.100000000000001" customHeight="1">
      <c r="A1848" s="116" t="str">
        <f t="shared" ref="A1848:A1849" si="945">IFERROR(VLOOKUP(C1848,Tabla_Compatibilidad,4,FALSE),"")</f>
        <v/>
      </c>
      <c r="B1848" s="181">
        <f t="shared" ref="B1848:B1849" si="946">IF(A1848=0,0,VLOOKUP(A1848,Tabla_Indices,5,FALSE))</f>
        <v>0</v>
      </c>
      <c r="C1848" s="231"/>
      <c r="D1848" s="79" t="str">
        <f t="shared" ref="D1848:D1849" si="947">IFERROR(VLOOKUP(C1848,Tabla_Compatibilidad,2,FALSE),"")</f>
        <v/>
      </c>
      <c r="E1848" s="223"/>
      <c r="F1848" s="118">
        <f t="shared" ref="F1848:F1849" si="948">IFERROR(VLOOKUP(C1848,Tabla_Compatibilidad,3,FALSE),0)</f>
        <v>0</v>
      </c>
      <c r="G1848" s="118">
        <f t="shared" ref="G1848:G1849" si="949">ROUND(E1848*F1848,2)</f>
        <v>0</v>
      </c>
    </row>
    <row r="1849" spans="1:7" ht="20.100000000000001" customHeight="1">
      <c r="A1849" s="116" t="str">
        <f t="shared" si="945"/>
        <v/>
      </c>
      <c r="B1849" s="181">
        <f t="shared" si="946"/>
        <v>0</v>
      </c>
      <c r="C1849" s="231"/>
      <c r="D1849" s="79" t="str">
        <f t="shared" si="947"/>
        <v/>
      </c>
      <c r="E1849" s="223"/>
      <c r="F1849" s="118">
        <f t="shared" si="948"/>
        <v>0</v>
      </c>
      <c r="G1849" s="118">
        <f t="shared" si="949"/>
        <v>0</v>
      </c>
    </row>
    <row r="1850" spans="1:7" ht="20.100000000000001" customHeight="1">
      <c r="A1850" s="116" t="str">
        <f t="shared" ref="A1850:A1857" si="950">IFERROR(VLOOKUP(C1850,Tabla_Compatibilidad,4,FALSE),"")</f>
        <v/>
      </c>
      <c r="B1850" s="181">
        <f t="shared" ref="B1850:B1857" si="951">IF(A1850=0,0,VLOOKUP(A1850,Tabla_Indices,5,FALSE))</f>
        <v>0</v>
      </c>
      <c r="C1850" s="231"/>
      <c r="D1850" s="79" t="str">
        <f t="shared" ref="D1850:D1857" si="952">IFERROR(VLOOKUP(C1850,Tabla_Compatibilidad,2,FALSE),"")</f>
        <v/>
      </c>
      <c r="E1850" s="223"/>
      <c r="F1850" s="118">
        <f t="shared" ref="F1850:F1857" si="953">IFERROR(VLOOKUP(C1850,Tabla_Compatibilidad,3,FALSE),0)</f>
        <v>0</v>
      </c>
      <c r="G1850" s="118">
        <f t="shared" ref="G1850:G1857" si="954">ROUND(E1850*F1850,2)</f>
        <v>0</v>
      </c>
    </row>
    <row r="1851" spans="1:7" ht="20.100000000000001" customHeight="1">
      <c r="A1851" s="116" t="str">
        <f t="shared" si="950"/>
        <v/>
      </c>
      <c r="B1851" s="181">
        <f t="shared" si="951"/>
        <v>0</v>
      </c>
      <c r="C1851" s="229"/>
      <c r="D1851" s="79" t="str">
        <f t="shared" si="952"/>
        <v/>
      </c>
      <c r="E1851" s="223"/>
      <c r="F1851" s="118">
        <f t="shared" si="953"/>
        <v>0</v>
      </c>
      <c r="G1851" s="118">
        <f t="shared" si="954"/>
        <v>0</v>
      </c>
    </row>
    <row r="1852" spans="1:7" ht="20.100000000000001" customHeight="1">
      <c r="A1852" s="116" t="str">
        <f t="shared" si="950"/>
        <v/>
      </c>
      <c r="B1852" s="181">
        <f t="shared" si="951"/>
        <v>0</v>
      </c>
      <c r="C1852" s="229"/>
      <c r="D1852" s="79" t="str">
        <f t="shared" si="952"/>
        <v/>
      </c>
      <c r="E1852" s="221"/>
      <c r="F1852" s="118">
        <f t="shared" si="953"/>
        <v>0</v>
      </c>
      <c r="G1852" s="118">
        <f t="shared" si="954"/>
        <v>0</v>
      </c>
    </row>
    <row r="1853" spans="1:7" ht="20.100000000000001" customHeight="1">
      <c r="A1853" s="116" t="str">
        <f t="shared" si="950"/>
        <v/>
      </c>
      <c r="B1853" s="181">
        <f t="shared" si="951"/>
        <v>0</v>
      </c>
      <c r="C1853" s="229"/>
      <c r="D1853" s="79" t="str">
        <f t="shared" si="952"/>
        <v/>
      </c>
      <c r="E1853" s="221"/>
      <c r="F1853" s="118">
        <f t="shared" si="953"/>
        <v>0</v>
      </c>
      <c r="G1853" s="118">
        <f t="shared" si="954"/>
        <v>0</v>
      </c>
    </row>
    <row r="1854" spans="1:7" ht="20.100000000000001" customHeight="1">
      <c r="A1854" s="116" t="str">
        <f t="shared" si="950"/>
        <v/>
      </c>
      <c r="B1854" s="181">
        <f t="shared" si="951"/>
        <v>0</v>
      </c>
      <c r="C1854" s="229"/>
      <c r="D1854" s="79" t="str">
        <f t="shared" si="952"/>
        <v/>
      </c>
      <c r="E1854" s="221"/>
      <c r="F1854" s="118">
        <f t="shared" si="953"/>
        <v>0</v>
      </c>
      <c r="G1854" s="118">
        <f t="shared" si="954"/>
        <v>0</v>
      </c>
    </row>
    <row r="1855" spans="1:7" ht="20.100000000000001" customHeight="1">
      <c r="A1855" s="116" t="str">
        <f t="shared" si="950"/>
        <v/>
      </c>
      <c r="B1855" s="181">
        <f t="shared" si="951"/>
        <v>0</v>
      </c>
      <c r="C1855" s="228"/>
      <c r="D1855" s="79" t="str">
        <f t="shared" si="952"/>
        <v/>
      </c>
      <c r="E1855" s="221"/>
      <c r="F1855" s="118">
        <f t="shared" si="953"/>
        <v>0</v>
      </c>
      <c r="G1855" s="118">
        <f t="shared" si="954"/>
        <v>0</v>
      </c>
    </row>
    <row r="1856" spans="1:7" ht="20.100000000000001" customHeight="1">
      <c r="A1856" s="116" t="str">
        <f t="shared" si="950"/>
        <v/>
      </c>
      <c r="B1856" s="181">
        <f t="shared" si="951"/>
        <v>0</v>
      </c>
      <c r="C1856" s="228"/>
      <c r="D1856" s="79" t="str">
        <f t="shared" si="952"/>
        <v/>
      </c>
      <c r="E1856" s="221"/>
      <c r="F1856" s="118">
        <f t="shared" si="953"/>
        <v>0</v>
      </c>
      <c r="G1856" s="118">
        <f t="shared" si="954"/>
        <v>0</v>
      </c>
    </row>
    <row r="1857" spans="1:7" ht="20.100000000000001" customHeight="1">
      <c r="A1857" s="116" t="str">
        <f t="shared" si="950"/>
        <v/>
      </c>
      <c r="B1857" s="181">
        <f t="shared" si="951"/>
        <v>0</v>
      </c>
      <c r="C1857" s="228"/>
      <c r="D1857" s="79" t="str">
        <f t="shared" si="952"/>
        <v/>
      </c>
      <c r="E1857" s="221"/>
      <c r="F1857" s="118">
        <f t="shared" si="953"/>
        <v>0</v>
      </c>
      <c r="G1857" s="118">
        <f t="shared" si="954"/>
        <v>0</v>
      </c>
    </row>
    <row r="1858" spans="1:7" ht="20.100000000000001" customHeight="1">
      <c r="A1858" s="187"/>
      <c r="B1858" s="188"/>
      <c r="C1858" s="243"/>
      <c r="D1858" s="161"/>
      <c r="E1858" s="212"/>
      <c r="F1858" s="488" t="s">
        <v>37</v>
      </c>
      <c r="G1858" s="201">
        <f>SUBTOTAL(9,G1848:G1857)</f>
        <v>0</v>
      </c>
    </row>
    <row r="1859" spans="1:7" ht="20.100000000000001" customHeight="1" thickBot="1">
      <c r="A1859" s="189"/>
      <c r="B1859" s="190"/>
      <c r="C1859" s="245"/>
      <c r="D1859" s="191"/>
      <c r="E1859" s="213"/>
      <c r="F1859" s="192"/>
      <c r="G1859" s="193"/>
    </row>
    <row r="1860" spans="1:7" ht="20.100000000000001" customHeight="1" thickBot="1">
      <c r="A1860" s="194">
        <f>B1808</f>
        <v>31</v>
      </c>
      <c r="B1860" s="195" t="str">
        <f>C1808</f>
        <v xml:space="preserve">Pérgolas Frente y Fondo </v>
      </c>
      <c r="C1860" s="246"/>
      <c r="D1860" s="196" t="s">
        <v>38</v>
      </c>
      <c r="E1860" s="214"/>
      <c r="F1860" s="197" t="s">
        <v>39</v>
      </c>
      <c r="G1860" s="202">
        <f>SUBTOTAL(9,G1812:G1859)</f>
        <v>0</v>
      </c>
    </row>
    <row r="1861" spans="1:7" ht="20.100000000000001" customHeight="1" thickTop="1" thickBot="1">
      <c r="C1861" s="247"/>
      <c r="D1861" s="198"/>
      <c r="E1861" s="215"/>
      <c r="G1861" s="200"/>
    </row>
    <row r="1862" spans="1:7" ht="20.100000000000001" customHeight="1" thickTop="1">
      <c r="A1862" s="145" t="s">
        <v>41</v>
      </c>
      <c r="B1862" s="146"/>
      <c r="C1862" s="248"/>
      <c r="D1862" s="146"/>
      <c r="E1862" s="216"/>
      <c r="F1862" s="148"/>
      <c r="G1862" s="149"/>
    </row>
    <row r="1863" spans="1:7" ht="20.100000000000001" customHeight="1">
      <c r="A1863" s="150" t="s">
        <v>728</v>
      </c>
      <c r="B1863" s="144" t="str">
        <f>Comitente</f>
        <v>INSTITUTO PROVINCIAL DE LA VIVIENDA</v>
      </c>
      <c r="C1863" s="249"/>
      <c r="D1863" s="152"/>
      <c r="E1863" s="217"/>
      <c r="F1863" s="154"/>
      <c r="G1863" s="155"/>
    </row>
    <row r="1864" spans="1:7" ht="20.100000000000001" customHeight="1">
      <c r="A1864" s="150" t="s">
        <v>729</v>
      </c>
      <c r="B1864" s="144">
        <f>Contratista</f>
        <v>0</v>
      </c>
      <c r="C1864" s="250"/>
      <c r="D1864" s="156"/>
      <c r="E1864" s="217"/>
      <c r="F1864" s="157"/>
      <c r="G1864" s="158"/>
    </row>
    <row r="1865" spans="1:7" ht="20.100000000000001" customHeight="1">
      <c r="A1865" s="150" t="s">
        <v>28</v>
      </c>
      <c r="B1865" s="144" t="str">
        <f>Obra</f>
        <v>BARRIO NUESTRA SEÑORA DEL ROSARIO - 22 VIVIENDAS</v>
      </c>
      <c r="C1865" s="250"/>
      <c r="D1865" s="156"/>
      <c r="E1865" s="217"/>
      <c r="F1865" s="157" t="s">
        <v>42</v>
      </c>
      <c r="G1865" s="542">
        <f>+$G$4</f>
        <v>0</v>
      </c>
    </row>
    <row r="1866" spans="1:7" ht="20.100000000000001" customHeight="1">
      <c r="A1866" s="159" t="s">
        <v>727</v>
      </c>
      <c r="B1866" s="144" t="str">
        <f>Ubicación</f>
        <v>9 DE JULIO</v>
      </c>
      <c r="C1866" s="251"/>
      <c r="D1866" s="161"/>
      <c r="E1866" s="212"/>
      <c r="F1866" s="163"/>
      <c r="G1866" s="164"/>
    </row>
    <row r="1867" spans="1:7" ht="20.100000000000001" customHeight="1">
      <c r="A1867" s="159" t="s">
        <v>43</v>
      </c>
      <c r="B1867" s="165" t="s">
        <v>1159</v>
      </c>
      <c r="C1867" s="243" t="s">
        <v>1182</v>
      </c>
      <c r="D1867" s="167"/>
      <c r="E1867" s="218"/>
      <c r="F1867" s="163"/>
      <c r="G1867" s="164"/>
    </row>
    <row r="1868" spans="1:7" ht="20.100000000000001" customHeight="1">
      <c r="A1868" s="159" t="s">
        <v>29</v>
      </c>
      <c r="B1868" s="169">
        <v>32</v>
      </c>
      <c r="C1868" s="166" t="str">
        <f>+VLOOKUP(B1868,'P1'!$B$13:$E$92,2,FALSE)</f>
        <v>Veredas, veredín perimetral y vereda de acceso (con protección contra salitre)</v>
      </c>
      <c r="D1868" s="161"/>
      <c r="E1868" s="212"/>
      <c r="F1868" s="157" t="s">
        <v>30</v>
      </c>
      <c r="G1868" s="161" t="str">
        <f>+VLOOKUP(B1868,'P1'!$B$13:$E$92,3,FALSE)</f>
        <v>m2</v>
      </c>
    </row>
    <row r="1869" spans="1:7" ht="20.100000000000001" customHeight="1">
      <c r="A1869" s="203" t="s">
        <v>590</v>
      </c>
      <c r="B1869" s="204"/>
      <c r="C1869" s="604" t="s">
        <v>0</v>
      </c>
      <c r="D1869" s="606" t="s">
        <v>31</v>
      </c>
      <c r="E1869" s="600" t="s">
        <v>32</v>
      </c>
      <c r="F1869" s="608" t="s">
        <v>33</v>
      </c>
      <c r="G1869" s="610" t="s">
        <v>34</v>
      </c>
    </row>
    <row r="1870" spans="1:7" s="110" customFormat="1" ht="20.100000000000001" customHeight="1">
      <c r="A1870" s="172" t="s">
        <v>591</v>
      </c>
      <c r="B1870" s="173" t="s">
        <v>592</v>
      </c>
      <c r="C1870" s="605"/>
      <c r="D1870" s="607"/>
      <c r="E1870" s="601"/>
      <c r="F1870" s="609"/>
      <c r="G1870" s="611"/>
    </row>
    <row r="1871" spans="1:7" ht="20.100000000000001" customHeight="1">
      <c r="A1871" s="174"/>
      <c r="B1871" s="175"/>
      <c r="C1871" s="252" t="s">
        <v>730</v>
      </c>
      <c r="D1871" s="177"/>
      <c r="E1871" s="219"/>
      <c r="F1871" s="179"/>
      <c r="G1871" s="180"/>
    </row>
    <row r="1872" spans="1:7" ht="20.100000000000001" customHeight="1">
      <c r="A1872" s="116" t="str">
        <f t="shared" ref="A1872:A1878" si="955">IFERROR(VLOOKUP(C1872,Tabla_Compatibilidad,4,FALSE),"")</f>
        <v/>
      </c>
      <c r="B1872" s="181">
        <f t="shared" ref="B1872:B1878" si="956">IF(A1872=0,0,VLOOKUP(A1872,Tabla_Indices,5,FALSE))</f>
        <v>0</v>
      </c>
      <c r="C1872" s="228"/>
      <c r="D1872" s="79" t="str">
        <f t="shared" ref="D1872:D1878" si="957">IFERROR(VLOOKUP(C1872,Tabla_Compatibilidad,2,FALSE),"")</f>
        <v/>
      </c>
      <c r="E1872" s="221"/>
      <c r="F1872" s="118">
        <f t="shared" ref="F1872:F1878" si="958">IFERROR(VLOOKUP(C1872,Tabla_Compatibilidad,3,FALSE),0)</f>
        <v>0</v>
      </c>
      <c r="G1872" s="118">
        <f t="shared" ref="G1872:G1878" si="959">ROUND(E1872*F1872,2)</f>
        <v>0</v>
      </c>
    </row>
    <row r="1873" spans="1:7" ht="20.100000000000001" customHeight="1">
      <c r="A1873" s="116" t="str">
        <f t="shared" si="955"/>
        <v/>
      </c>
      <c r="B1873" s="181">
        <f t="shared" si="956"/>
        <v>0</v>
      </c>
      <c r="C1873" s="228"/>
      <c r="D1873" s="79" t="str">
        <f t="shared" si="957"/>
        <v/>
      </c>
      <c r="E1873" s="221"/>
      <c r="F1873" s="118">
        <f t="shared" si="958"/>
        <v>0</v>
      </c>
      <c r="G1873" s="118">
        <f t="shared" si="959"/>
        <v>0</v>
      </c>
    </row>
    <row r="1874" spans="1:7" ht="20.100000000000001" customHeight="1">
      <c r="A1874" s="116" t="str">
        <f t="shared" si="955"/>
        <v/>
      </c>
      <c r="B1874" s="181">
        <f t="shared" si="956"/>
        <v>0</v>
      </c>
      <c r="C1874" s="228"/>
      <c r="D1874" s="79" t="str">
        <f t="shared" si="957"/>
        <v/>
      </c>
      <c r="E1874" s="221"/>
      <c r="F1874" s="118">
        <f t="shared" si="958"/>
        <v>0</v>
      </c>
      <c r="G1874" s="118">
        <f t="shared" si="959"/>
        <v>0</v>
      </c>
    </row>
    <row r="1875" spans="1:7" ht="20.100000000000001" customHeight="1">
      <c r="A1875" s="116" t="str">
        <f t="shared" si="955"/>
        <v/>
      </c>
      <c r="B1875" s="181">
        <f t="shared" si="956"/>
        <v>0</v>
      </c>
      <c r="C1875" s="228"/>
      <c r="D1875" s="79" t="str">
        <f t="shared" si="957"/>
        <v/>
      </c>
      <c r="E1875" s="221"/>
      <c r="F1875" s="118">
        <f t="shared" si="958"/>
        <v>0</v>
      </c>
      <c r="G1875" s="118">
        <f t="shared" si="959"/>
        <v>0</v>
      </c>
    </row>
    <row r="1876" spans="1:7" ht="20.100000000000001" customHeight="1">
      <c r="A1876" s="116" t="str">
        <f t="shared" si="955"/>
        <v/>
      </c>
      <c r="B1876" s="181">
        <f t="shared" si="956"/>
        <v>0</v>
      </c>
      <c r="C1876" s="228"/>
      <c r="D1876" s="79" t="str">
        <f t="shared" si="957"/>
        <v/>
      </c>
      <c r="E1876" s="221"/>
      <c r="F1876" s="118">
        <f t="shared" si="958"/>
        <v>0</v>
      </c>
      <c r="G1876" s="118">
        <f t="shared" si="959"/>
        <v>0</v>
      </c>
    </row>
    <row r="1877" spans="1:7" ht="20.100000000000001" customHeight="1">
      <c r="A1877" s="116" t="str">
        <f t="shared" si="955"/>
        <v/>
      </c>
      <c r="B1877" s="181">
        <f t="shared" si="956"/>
        <v>0</v>
      </c>
      <c r="C1877" s="228"/>
      <c r="D1877" s="79" t="str">
        <f t="shared" si="957"/>
        <v/>
      </c>
      <c r="E1877" s="221"/>
      <c r="F1877" s="118">
        <f t="shared" si="958"/>
        <v>0</v>
      </c>
      <c r="G1877" s="118">
        <f t="shared" si="959"/>
        <v>0</v>
      </c>
    </row>
    <row r="1878" spans="1:7" ht="20.100000000000001" customHeight="1">
      <c r="A1878" s="116" t="str">
        <f t="shared" si="955"/>
        <v/>
      </c>
      <c r="B1878" s="181">
        <f t="shared" si="956"/>
        <v>0</v>
      </c>
      <c r="C1878" s="228"/>
      <c r="D1878" s="79" t="str">
        <f t="shared" si="957"/>
        <v/>
      </c>
      <c r="E1878" s="221"/>
      <c r="F1878" s="118">
        <f t="shared" si="958"/>
        <v>0</v>
      </c>
      <c r="G1878" s="118">
        <f t="shared" si="959"/>
        <v>0</v>
      </c>
    </row>
    <row r="1879" spans="1:7" ht="20.100000000000001" customHeight="1">
      <c r="A1879" s="116" t="str">
        <f t="shared" ref="A1879:A1895" si="960">IFERROR(VLOOKUP(C1879,Tabla_Compatibilidad,4,FALSE),"")</f>
        <v/>
      </c>
      <c r="B1879" s="181">
        <f t="shared" ref="B1879:B1895" si="961">IF(A1879=0,0,VLOOKUP(A1879,Tabla_Indices,5,FALSE))</f>
        <v>0</v>
      </c>
      <c r="C1879" s="228"/>
      <c r="D1879" s="79" t="str">
        <f t="shared" ref="D1879:D1895" si="962">IFERROR(VLOOKUP(C1879,Tabla_Compatibilidad,2,FALSE),"")</f>
        <v/>
      </c>
      <c r="E1879" s="221"/>
      <c r="F1879" s="118">
        <f t="shared" ref="F1879:F1895" si="963">IFERROR(VLOOKUP(C1879,Tabla_Compatibilidad,3,FALSE),0)</f>
        <v>0</v>
      </c>
      <c r="G1879" s="118">
        <f t="shared" ref="G1879:G1895" si="964">ROUND(E1879*F1879,2)</f>
        <v>0</v>
      </c>
    </row>
    <row r="1880" spans="1:7" ht="20.100000000000001" customHeight="1">
      <c r="A1880" s="116" t="str">
        <f t="shared" si="960"/>
        <v/>
      </c>
      <c r="B1880" s="181">
        <f t="shared" si="961"/>
        <v>0</v>
      </c>
      <c r="C1880" s="228"/>
      <c r="D1880" s="79" t="str">
        <f t="shared" si="962"/>
        <v/>
      </c>
      <c r="E1880" s="221"/>
      <c r="F1880" s="118">
        <f t="shared" si="963"/>
        <v>0</v>
      </c>
      <c r="G1880" s="118">
        <f t="shared" si="964"/>
        <v>0</v>
      </c>
    </row>
    <row r="1881" spans="1:7" ht="20.100000000000001" customHeight="1">
      <c r="A1881" s="116" t="str">
        <f t="shared" si="960"/>
        <v/>
      </c>
      <c r="B1881" s="181">
        <f t="shared" si="961"/>
        <v>0</v>
      </c>
      <c r="C1881" s="228"/>
      <c r="D1881" s="79" t="str">
        <f t="shared" si="962"/>
        <v/>
      </c>
      <c r="E1881" s="221"/>
      <c r="F1881" s="118">
        <f t="shared" si="963"/>
        <v>0</v>
      </c>
      <c r="G1881" s="118">
        <f t="shared" si="964"/>
        <v>0</v>
      </c>
    </row>
    <row r="1882" spans="1:7" ht="20.100000000000001" customHeight="1">
      <c r="A1882" s="116" t="str">
        <f t="shared" si="960"/>
        <v/>
      </c>
      <c r="B1882" s="181">
        <f t="shared" si="961"/>
        <v>0</v>
      </c>
      <c r="C1882" s="228"/>
      <c r="D1882" s="79" t="str">
        <f t="shared" si="962"/>
        <v/>
      </c>
      <c r="E1882" s="221"/>
      <c r="F1882" s="118">
        <f t="shared" si="963"/>
        <v>0</v>
      </c>
      <c r="G1882" s="118">
        <f t="shared" si="964"/>
        <v>0</v>
      </c>
    </row>
    <row r="1883" spans="1:7" ht="20.100000000000001" customHeight="1">
      <c r="A1883" s="116" t="str">
        <f t="shared" si="960"/>
        <v/>
      </c>
      <c r="B1883" s="181">
        <f t="shared" si="961"/>
        <v>0</v>
      </c>
      <c r="C1883" s="228"/>
      <c r="D1883" s="79" t="str">
        <f t="shared" si="962"/>
        <v/>
      </c>
      <c r="E1883" s="221"/>
      <c r="F1883" s="118">
        <f t="shared" si="963"/>
        <v>0</v>
      </c>
      <c r="G1883" s="118">
        <f t="shared" si="964"/>
        <v>0</v>
      </c>
    </row>
    <row r="1884" spans="1:7" ht="20.100000000000001" customHeight="1">
      <c r="A1884" s="116" t="str">
        <f t="shared" si="960"/>
        <v/>
      </c>
      <c r="B1884" s="181">
        <f t="shared" si="961"/>
        <v>0</v>
      </c>
      <c r="C1884" s="228"/>
      <c r="D1884" s="79" t="str">
        <f t="shared" si="962"/>
        <v/>
      </c>
      <c r="E1884" s="221"/>
      <c r="F1884" s="118">
        <f t="shared" si="963"/>
        <v>0</v>
      </c>
      <c r="G1884" s="118">
        <f t="shared" si="964"/>
        <v>0</v>
      </c>
    </row>
    <row r="1885" spans="1:7" ht="20.100000000000001" customHeight="1">
      <c r="A1885" s="116" t="str">
        <f t="shared" si="960"/>
        <v/>
      </c>
      <c r="B1885" s="181">
        <f t="shared" si="961"/>
        <v>0</v>
      </c>
      <c r="C1885" s="228"/>
      <c r="D1885" s="79" t="str">
        <f t="shared" si="962"/>
        <v/>
      </c>
      <c r="E1885" s="221"/>
      <c r="F1885" s="118">
        <f t="shared" si="963"/>
        <v>0</v>
      </c>
      <c r="G1885" s="118">
        <f t="shared" si="964"/>
        <v>0</v>
      </c>
    </row>
    <row r="1886" spans="1:7" ht="20.100000000000001" customHeight="1">
      <c r="A1886" s="116" t="str">
        <f t="shared" si="960"/>
        <v/>
      </c>
      <c r="B1886" s="181">
        <f t="shared" si="961"/>
        <v>0</v>
      </c>
      <c r="C1886" s="227"/>
      <c r="D1886" s="79" t="str">
        <f t="shared" si="962"/>
        <v/>
      </c>
      <c r="E1886" s="220"/>
      <c r="F1886" s="118">
        <f t="shared" si="963"/>
        <v>0</v>
      </c>
      <c r="G1886" s="118">
        <f t="shared" si="964"/>
        <v>0</v>
      </c>
    </row>
    <row r="1887" spans="1:7" ht="20.100000000000001" customHeight="1">
      <c r="A1887" s="116" t="str">
        <f t="shared" si="960"/>
        <v/>
      </c>
      <c r="B1887" s="181">
        <f t="shared" si="961"/>
        <v>0</v>
      </c>
      <c r="C1887" s="228"/>
      <c r="D1887" s="79" t="str">
        <f t="shared" si="962"/>
        <v/>
      </c>
      <c r="E1887" s="221"/>
      <c r="F1887" s="118">
        <f t="shared" si="963"/>
        <v>0</v>
      </c>
      <c r="G1887" s="118">
        <f t="shared" si="964"/>
        <v>0</v>
      </c>
    </row>
    <row r="1888" spans="1:7" ht="20.100000000000001" customHeight="1">
      <c r="A1888" s="116" t="str">
        <f t="shared" si="960"/>
        <v/>
      </c>
      <c r="B1888" s="181">
        <f t="shared" si="961"/>
        <v>0</v>
      </c>
      <c r="C1888" s="228"/>
      <c r="D1888" s="79" t="str">
        <f t="shared" si="962"/>
        <v/>
      </c>
      <c r="E1888" s="221"/>
      <c r="F1888" s="118">
        <f t="shared" si="963"/>
        <v>0</v>
      </c>
      <c r="G1888" s="118">
        <f t="shared" si="964"/>
        <v>0</v>
      </c>
    </row>
    <row r="1889" spans="1:7" ht="20.100000000000001" customHeight="1">
      <c r="A1889" s="116" t="str">
        <f t="shared" si="960"/>
        <v/>
      </c>
      <c r="B1889" s="181">
        <f t="shared" si="961"/>
        <v>0</v>
      </c>
      <c r="C1889" s="228"/>
      <c r="D1889" s="79" t="str">
        <f t="shared" si="962"/>
        <v/>
      </c>
      <c r="E1889" s="221"/>
      <c r="F1889" s="118">
        <f t="shared" si="963"/>
        <v>0</v>
      </c>
      <c r="G1889" s="118">
        <f t="shared" si="964"/>
        <v>0</v>
      </c>
    </row>
    <row r="1890" spans="1:7" ht="20.100000000000001" customHeight="1">
      <c r="A1890" s="116" t="str">
        <f t="shared" si="960"/>
        <v/>
      </c>
      <c r="B1890" s="181">
        <f t="shared" si="961"/>
        <v>0</v>
      </c>
      <c r="C1890" s="228"/>
      <c r="D1890" s="79" t="str">
        <f t="shared" si="962"/>
        <v/>
      </c>
      <c r="E1890" s="221"/>
      <c r="F1890" s="118">
        <f t="shared" si="963"/>
        <v>0</v>
      </c>
      <c r="G1890" s="118">
        <f t="shared" si="964"/>
        <v>0</v>
      </c>
    </row>
    <row r="1891" spans="1:7" ht="20.100000000000001" customHeight="1">
      <c r="A1891" s="116" t="str">
        <f t="shared" si="960"/>
        <v/>
      </c>
      <c r="B1891" s="181">
        <f t="shared" si="961"/>
        <v>0</v>
      </c>
      <c r="C1891" s="228"/>
      <c r="D1891" s="79" t="str">
        <f t="shared" si="962"/>
        <v/>
      </c>
      <c r="E1891" s="221"/>
      <c r="F1891" s="118">
        <f t="shared" si="963"/>
        <v>0</v>
      </c>
      <c r="G1891" s="118">
        <f t="shared" si="964"/>
        <v>0</v>
      </c>
    </row>
    <row r="1892" spans="1:7" ht="20.100000000000001" customHeight="1">
      <c r="A1892" s="116" t="str">
        <f t="shared" si="960"/>
        <v/>
      </c>
      <c r="B1892" s="181">
        <f t="shared" si="961"/>
        <v>0</v>
      </c>
      <c r="C1892" s="228"/>
      <c r="D1892" s="79" t="str">
        <f t="shared" si="962"/>
        <v/>
      </c>
      <c r="E1892" s="221"/>
      <c r="F1892" s="118">
        <f t="shared" si="963"/>
        <v>0</v>
      </c>
      <c r="G1892" s="118">
        <f t="shared" si="964"/>
        <v>0</v>
      </c>
    </row>
    <row r="1893" spans="1:7" ht="20.100000000000001" customHeight="1">
      <c r="A1893" s="116" t="str">
        <f t="shared" si="960"/>
        <v/>
      </c>
      <c r="B1893" s="181">
        <f t="shared" si="961"/>
        <v>0</v>
      </c>
      <c r="C1893" s="228"/>
      <c r="D1893" s="79" t="str">
        <f t="shared" si="962"/>
        <v/>
      </c>
      <c r="E1893" s="221"/>
      <c r="F1893" s="118">
        <f t="shared" si="963"/>
        <v>0</v>
      </c>
      <c r="G1893" s="118">
        <f t="shared" si="964"/>
        <v>0</v>
      </c>
    </row>
    <row r="1894" spans="1:7" ht="20.100000000000001" customHeight="1">
      <c r="A1894" s="116" t="str">
        <f t="shared" si="960"/>
        <v/>
      </c>
      <c r="B1894" s="181">
        <f t="shared" si="961"/>
        <v>0</v>
      </c>
      <c r="C1894" s="228"/>
      <c r="D1894" s="79" t="str">
        <f t="shared" si="962"/>
        <v/>
      </c>
      <c r="E1894" s="221"/>
      <c r="F1894" s="118">
        <f t="shared" si="963"/>
        <v>0</v>
      </c>
      <c r="G1894" s="118">
        <f t="shared" si="964"/>
        <v>0</v>
      </c>
    </row>
    <row r="1895" spans="1:7" ht="20.100000000000001" customHeight="1">
      <c r="A1895" s="116" t="str">
        <f t="shared" si="960"/>
        <v/>
      </c>
      <c r="B1895" s="181">
        <f t="shared" si="961"/>
        <v>0</v>
      </c>
      <c r="C1895" s="228"/>
      <c r="D1895" s="79" t="str">
        <f t="shared" si="962"/>
        <v/>
      </c>
      <c r="E1895" s="221"/>
      <c r="F1895" s="118">
        <f t="shared" si="963"/>
        <v>0</v>
      </c>
      <c r="G1895" s="118">
        <f t="shared" si="964"/>
        <v>0</v>
      </c>
    </row>
    <row r="1896" spans="1:7" ht="20.100000000000001" customHeight="1">
      <c r="A1896" s="184"/>
      <c r="B1896" s="185"/>
      <c r="C1896" s="243"/>
      <c r="D1896" s="161"/>
      <c r="E1896" s="212"/>
      <c r="F1896" s="488" t="s">
        <v>35</v>
      </c>
      <c r="G1896" s="201">
        <f>SUBTOTAL(9,G1872:G1895)</f>
        <v>0</v>
      </c>
    </row>
    <row r="1897" spans="1:7" ht="20.100000000000001" customHeight="1">
      <c r="A1897" s="184"/>
      <c r="B1897" s="185"/>
      <c r="C1897" s="244" t="s">
        <v>731</v>
      </c>
      <c r="D1897" s="161"/>
      <c r="E1897" s="212"/>
      <c r="F1897" s="163"/>
      <c r="G1897" s="186"/>
    </row>
    <row r="1898" spans="1:7" ht="20.100000000000001" customHeight="1">
      <c r="A1898" s="116" t="str">
        <f t="shared" ref="A1898:A1900" si="965">IFERROR(VLOOKUP(C1898,Tabla_Compatibilidad,4,FALSE),"")</f>
        <v/>
      </c>
      <c r="B1898" s="181">
        <f t="shared" ref="B1898:B1900" si="966">IF(A1898=0,0,VLOOKUP(A1898,Tabla_Indices,5,FALSE))</f>
        <v>0</v>
      </c>
      <c r="C1898" s="227"/>
      <c r="D1898" s="79" t="str">
        <f t="shared" ref="D1898:D1900" si="967">IFERROR(VLOOKUP(C1898,Tabla_Compatibilidad,2,FALSE),"")</f>
        <v/>
      </c>
      <c r="E1898" s="221"/>
      <c r="F1898" s="118">
        <f t="shared" ref="F1898:F1900" si="968">IFERROR(VLOOKUP(C1898,Tabla_Compatibilidad,3,FALSE),0)</f>
        <v>0</v>
      </c>
      <c r="G1898" s="118">
        <f t="shared" ref="G1898:G1900" si="969">ROUND(E1898*F1898,2)</f>
        <v>0</v>
      </c>
    </row>
    <row r="1899" spans="1:7" ht="20.100000000000001" customHeight="1">
      <c r="A1899" s="116" t="str">
        <f t="shared" si="965"/>
        <v/>
      </c>
      <c r="B1899" s="181">
        <f t="shared" si="966"/>
        <v>0</v>
      </c>
      <c r="C1899" s="227"/>
      <c r="D1899" s="79" t="str">
        <f t="shared" si="967"/>
        <v/>
      </c>
      <c r="E1899" s="221"/>
      <c r="F1899" s="118">
        <f t="shared" si="968"/>
        <v>0</v>
      </c>
      <c r="G1899" s="118">
        <f t="shared" si="969"/>
        <v>0</v>
      </c>
    </row>
    <row r="1900" spans="1:7" ht="20.100000000000001" customHeight="1">
      <c r="A1900" s="116" t="str">
        <f t="shared" si="965"/>
        <v/>
      </c>
      <c r="B1900" s="181">
        <f t="shared" si="966"/>
        <v>0</v>
      </c>
      <c r="C1900" s="227"/>
      <c r="D1900" s="79" t="str">
        <f t="shared" si="967"/>
        <v/>
      </c>
      <c r="E1900" s="221"/>
      <c r="F1900" s="118">
        <f t="shared" si="968"/>
        <v>0</v>
      </c>
      <c r="G1900" s="118">
        <f t="shared" si="969"/>
        <v>0</v>
      </c>
    </row>
    <row r="1901" spans="1:7" ht="20.100000000000001" customHeight="1">
      <c r="A1901" s="116" t="str">
        <f t="shared" ref="A1901:A1905" si="970">IFERROR(VLOOKUP(C1901,Tabla_Compatibilidad,4,FALSE),"")</f>
        <v/>
      </c>
      <c r="B1901" s="181">
        <f t="shared" ref="B1901:B1905" si="971">IF(A1901=0,0,VLOOKUP(A1901,Tabla_Indices,5,FALSE))</f>
        <v>0</v>
      </c>
      <c r="C1901" s="227"/>
      <c r="D1901" s="79" t="str">
        <f t="shared" ref="D1901:D1905" si="972">IFERROR(VLOOKUP(C1901,Tabla_Compatibilidad,2,FALSE),"")</f>
        <v/>
      </c>
      <c r="E1901" s="221"/>
      <c r="F1901" s="118">
        <f t="shared" ref="F1901:F1905" si="973">IFERROR(VLOOKUP(C1901,Tabla_Compatibilidad,3,FALSE),0)</f>
        <v>0</v>
      </c>
      <c r="G1901" s="118">
        <f t="shared" ref="G1901:G1905" si="974">ROUND(E1901*F1901,2)</f>
        <v>0</v>
      </c>
    </row>
    <row r="1902" spans="1:7" ht="20.100000000000001" customHeight="1">
      <c r="A1902" s="116" t="str">
        <f t="shared" si="970"/>
        <v/>
      </c>
      <c r="B1902" s="181">
        <f t="shared" si="971"/>
        <v>0</v>
      </c>
      <c r="C1902" s="228"/>
      <c r="D1902" s="79" t="str">
        <f t="shared" si="972"/>
        <v/>
      </c>
      <c r="E1902" s="221"/>
      <c r="F1902" s="118">
        <f t="shared" si="973"/>
        <v>0</v>
      </c>
      <c r="G1902" s="118">
        <f t="shared" si="974"/>
        <v>0</v>
      </c>
    </row>
    <row r="1903" spans="1:7" ht="20.100000000000001" customHeight="1">
      <c r="A1903" s="116" t="str">
        <f t="shared" si="970"/>
        <v/>
      </c>
      <c r="B1903" s="181">
        <f t="shared" si="971"/>
        <v>0</v>
      </c>
      <c r="C1903" s="228"/>
      <c r="D1903" s="79" t="str">
        <f t="shared" si="972"/>
        <v/>
      </c>
      <c r="E1903" s="221"/>
      <c r="F1903" s="118">
        <f t="shared" si="973"/>
        <v>0</v>
      </c>
      <c r="G1903" s="118">
        <f t="shared" si="974"/>
        <v>0</v>
      </c>
    </row>
    <row r="1904" spans="1:7" ht="20.100000000000001" customHeight="1">
      <c r="A1904" s="116" t="str">
        <f t="shared" si="970"/>
        <v/>
      </c>
      <c r="B1904" s="181">
        <f t="shared" si="971"/>
        <v>0</v>
      </c>
      <c r="C1904" s="228"/>
      <c r="D1904" s="79" t="str">
        <f t="shared" si="972"/>
        <v/>
      </c>
      <c r="E1904" s="221"/>
      <c r="F1904" s="118">
        <f t="shared" si="973"/>
        <v>0</v>
      </c>
      <c r="G1904" s="118">
        <f t="shared" si="974"/>
        <v>0</v>
      </c>
    </row>
    <row r="1905" spans="1:7" ht="20.100000000000001" customHeight="1">
      <c r="A1905" s="116" t="str">
        <f t="shared" si="970"/>
        <v/>
      </c>
      <c r="B1905" s="181">
        <f t="shared" si="971"/>
        <v>0</v>
      </c>
      <c r="C1905" s="228"/>
      <c r="D1905" s="79" t="str">
        <f t="shared" si="972"/>
        <v/>
      </c>
      <c r="E1905" s="221"/>
      <c r="F1905" s="118">
        <f t="shared" si="973"/>
        <v>0</v>
      </c>
      <c r="G1905" s="118">
        <f t="shared" si="974"/>
        <v>0</v>
      </c>
    </row>
    <row r="1906" spans="1:7" ht="20.100000000000001" customHeight="1">
      <c r="A1906" s="184"/>
      <c r="B1906" s="185"/>
      <c r="C1906" s="243"/>
      <c r="D1906" s="161"/>
      <c r="E1906" s="212"/>
      <c r="F1906" s="488" t="s">
        <v>36</v>
      </c>
      <c r="G1906" s="201">
        <f>SUBTOTAL(9,G1898:G1905)</f>
        <v>0</v>
      </c>
    </row>
    <row r="1907" spans="1:7" ht="20.100000000000001" customHeight="1">
      <c r="A1907" s="184"/>
      <c r="B1907" s="185"/>
      <c r="C1907" s="244" t="s">
        <v>732</v>
      </c>
      <c r="D1907" s="161"/>
      <c r="E1907" s="212"/>
      <c r="F1907" s="163"/>
      <c r="G1907" s="186"/>
    </row>
    <row r="1908" spans="1:7" ht="20.100000000000001" customHeight="1">
      <c r="A1908" s="116" t="str">
        <f t="shared" ref="A1908:A1910" si="975">IFERROR(VLOOKUP(C1908,Tabla_Compatibilidad,4,FALSE),"")</f>
        <v/>
      </c>
      <c r="B1908" s="181">
        <f t="shared" ref="B1908:B1910" si="976">IF(A1908=0,0,VLOOKUP(A1908,Tabla_Indices,5,FALSE))</f>
        <v>0</v>
      </c>
      <c r="C1908" s="229"/>
      <c r="D1908" s="79" t="str">
        <f t="shared" ref="D1908:D1910" si="977">IFERROR(VLOOKUP(C1908,Tabla_Compatibilidad,2,FALSE),"")</f>
        <v/>
      </c>
      <c r="E1908" s="223"/>
      <c r="F1908" s="118">
        <f t="shared" ref="F1908:F1910" si="978">IFERROR(VLOOKUP(C1908,Tabla_Compatibilidad,3,FALSE),0)</f>
        <v>0</v>
      </c>
      <c r="G1908" s="118">
        <f t="shared" ref="G1908:G1910" si="979">ROUND(E1908*F1908,2)</f>
        <v>0</v>
      </c>
    </row>
    <row r="1909" spans="1:7" ht="20.100000000000001" customHeight="1">
      <c r="A1909" s="116" t="str">
        <f t="shared" si="975"/>
        <v/>
      </c>
      <c r="B1909" s="181">
        <f t="shared" si="976"/>
        <v>0</v>
      </c>
      <c r="C1909" s="229"/>
      <c r="D1909" s="79" t="str">
        <f t="shared" si="977"/>
        <v/>
      </c>
      <c r="E1909" s="223"/>
      <c r="F1909" s="118">
        <f t="shared" si="978"/>
        <v>0</v>
      </c>
      <c r="G1909" s="118">
        <f t="shared" si="979"/>
        <v>0</v>
      </c>
    </row>
    <row r="1910" spans="1:7" ht="20.100000000000001" customHeight="1">
      <c r="A1910" s="116" t="str">
        <f t="shared" si="975"/>
        <v/>
      </c>
      <c r="B1910" s="181">
        <f t="shared" si="976"/>
        <v>0</v>
      </c>
      <c r="C1910" s="229"/>
      <c r="D1910" s="79" t="str">
        <f t="shared" si="977"/>
        <v/>
      </c>
      <c r="E1910" s="223"/>
      <c r="F1910" s="118">
        <f t="shared" si="978"/>
        <v>0</v>
      </c>
      <c r="G1910" s="118">
        <f t="shared" si="979"/>
        <v>0</v>
      </c>
    </row>
    <row r="1911" spans="1:7" ht="20.100000000000001" customHeight="1">
      <c r="A1911" s="116" t="str">
        <f t="shared" ref="A1911:A1917" si="980">IFERROR(VLOOKUP(C1911,Tabla_Compatibilidad,4,FALSE),"")</f>
        <v/>
      </c>
      <c r="B1911" s="181">
        <f t="shared" ref="B1911:B1917" si="981">IF(A1911=0,0,VLOOKUP(A1911,Tabla_Indices,5,FALSE))</f>
        <v>0</v>
      </c>
      <c r="C1911" s="229"/>
      <c r="D1911" s="79" t="str">
        <f t="shared" ref="D1911:D1917" si="982">IFERROR(VLOOKUP(C1911,Tabla_Compatibilidad,2,FALSE),"")</f>
        <v/>
      </c>
      <c r="E1911" s="223"/>
      <c r="F1911" s="118">
        <f t="shared" ref="F1911:F1917" si="983">IFERROR(VLOOKUP(C1911,Tabla_Compatibilidad,3,FALSE),0)</f>
        <v>0</v>
      </c>
      <c r="G1911" s="118">
        <f t="shared" ref="G1911:G1917" si="984">ROUND(E1911*F1911,2)</f>
        <v>0</v>
      </c>
    </row>
    <row r="1912" spans="1:7" ht="20.100000000000001" customHeight="1">
      <c r="A1912" s="116" t="str">
        <f t="shared" si="980"/>
        <v/>
      </c>
      <c r="B1912" s="181">
        <f t="shared" si="981"/>
        <v>0</v>
      </c>
      <c r="C1912" s="229"/>
      <c r="D1912" s="79" t="str">
        <f t="shared" si="982"/>
        <v/>
      </c>
      <c r="E1912" s="221"/>
      <c r="F1912" s="118">
        <f t="shared" si="983"/>
        <v>0</v>
      </c>
      <c r="G1912" s="118">
        <f t="shared" si="984"/>
        <v>0</v>
      </c>
    </row>
    <row r="1913" spans="1:7" ht="20.100000000000001" customHeight="1">
      <c r="A1913" s="116" t="str">
        <f t="shared" si="980"/>
        <v/>
      </c>
      <c r="B1913" s="181">
        <f t="shared" si="981"/>
        <v>0</v>
      </c>
      <c r="C1913" s="229"/>
      <c r="D1913" s="79" t="str">
        <f t="shared" si="982"/>
        <v/>
      </c>
      <c r="E1913" s="221"/>
      <c r="F1913" s="205"/>
      <c r="G1913" s="118"/>
    </row>
    <row r="1914" spans="1:7" ht="20.100000000000001" customHeight="1">
      <c r="A1914" s="116" t="str">
        <f t="shared" si="980"/>
        <v/>
      </c>
      <c r="B1914" s="181">
        <f t="shared" si="981"/>
        <v>0</v>
      </c>
      <c r="C1914" s="229"/>
      <c r="D1914" s="79" t="str">
        <f t="shared" si="982"/>
        <v/>
      </c>
      <c r="E1914" s="221"/>
      <c r="F1914" s="205"/>
      <c r="G1914" s="118"/>
    </row>
    <row r="1915" spans="1:7" ht="20.100000000000001" customHeight="1">
      <c r="A1915" s="116" t="str">
        <f t="shared" si="980"/>
        <v/>
      </c>
      <c r="B1915" s="181">
        <f t="shared" si="981"/>
        <v>0</v>
      </c>
      <c r="C1915" s="228"/>
      <c r="D1915" s="79" t="str">
        <f t="shared" si="982"/>
        <v/>
      </c>
      <c r="E1915" s="221"/>
      <c r="F1915" s="206"/>
      <c r="G1915" s="118"/>
    </row>
    <row r="1916" spans="1:7" ht="20.100000000000001" customHeight="1">
      <c r="A1916" s="116" t="str">
        <f t="shared" si="980"/>
        <v/>
      </c>
      <c r="B1916" s="181">
        <f t="shared" si="981"/>
        <v>0</v>
      </c>
      <c r="C1916" s="228"/>
      <c r="D1916" s="79" t="str">
        <f t="shared" si="982"/>
        <v/>
      </c>
      <c r="E1916" s="221"/>
      <c r="F1916" s="118">
        <f t="shared" si="983"/>
        <v>0</v>
      </c>
      <c r="G1916" s="118">
        <f t="shared" si="984"/>
        <v>0</v>
      </c>
    </row>
    <row r="1917" spans="1:7" ht="20.100000000000001" customHeight="1">
      <c r="A1917" s="116" t="str">
        <f t="shared" si="980"/>
        <v/>
      </c>
      <c r="B1917" s="181">
        <f t="shared" si="981"/>
        <v>0</v>
      </c>
      <c r="C1917" s="228"/>
      <c r="D1917" s="79" t="str">
        <f t="shared" si="982"/>
        <v/>
      </c>
      <c r="E1917" s="221"/>
      <c r="F1917" s="118">
        <f t="shared" si="983"/>
        <v>0</v>
      </c>
      <c r="G1917" s="118">
        <f t="shared" si="984"/>
        <v>0</v>
      </c>
    </row>
    <row r="1918" spans="1:7" ht="20.100000000000001" customHeight="1">
      <c r="A1918" s="187"/>
      <c r="B1918" s="188"/>
      <c r="C1918" s="243"/>
      <c r="D1918" s="161"/>
      <c r="E1918" s="212"/>
      <c r="F1918" s="488" t="s">
        <v>37</v>
      </c>
      <c r="G1918" s="201">
        <f>SUBTOTAL(9,G1908:G1917)</f>
        <v>0</v>
      </c>
    </row>
    <row r="1919" spans="1:7" ht="20.100000000000001" customHeight="1" thickBot="1">
      <c r="A1919" s="189"/>
      <c r="B1919" s="190"/>
      <c r="C1919" s="245"/>
      <c r="D1919" s="191"/>
      <c r="E1919" s="213"/>
      <c r="F1919" s="192"/>
      <c r="G1919" s="193"/>
    </row>
    <row r="1920" spans="1:7" ht="20.100000000000001" customHeight="1" thickBot="1">
      <c r="A1920" s="194">
        <f>B1868</f>
        <v>32</v>
      </c>
      <c r="B1920" s="195" t="str">
        <f>C1868</f>
        <v>Veredas, veredín perimetral y vereda de acceso (con protección contra salitre)</v>
      </c>
      <c r="C1920" s="246"/>
      <c r="D1920" s="196" t="s">
        <v>38</v>
      </c>
      <c r="E1920" s="214"/>
      <c r="F1920" s="197" t="s">
        <v>39</v>
      </c>
      <c r="G1920" s="202">
        <f>SUBTOTAL(9,G1872:G1919)</f>
        <v>0</v>
      </c>
    </row>
    <row r="1921" spans="1:7" ht="20.100000000000001" customHeight="1" thickTop="1" thickBot="1">
      <c r="C1921" s="247"/>
      <c r="D1921" s="198"/>
      <c r="E1921" s="215"/>
      <c r="G1921" s="200"/>
    </row>
    <row r="1922" spans="1:7" ht="20.100000000000001" customHeight="1" thickTop="1">
      <c r="A1922" s="145" t="s">
        <v>41</v>
      </c>
      <c r="B1922" s="146"/>
      <c r="C1922" s="248"/>
      <c r="D1922" s="146"/>
      <c r="E1922" s="216"/>
      <c r="F1922" s="148"/>
      <c r="G1922" s="149"/>
    </row>
    <row r="1923" spans="1:7" ht="20.100000000000001" customHeight="1">
      <c r="A1923" s="150" t="s">
        <v>728</v>
      </c>
      <c r="B1923" s="144" t="str">
        <f>Comitente</f>
        <v>INSTITUTO PROVINCIAL DE LA VIVIENDA</v>
      </c>
      <c r="C1923" s="249"/>
      <c r="D1923" s="152"/>
      <c r="E1923" s="217"/>
      <c r="F1923" s="154"/>
      <c r="G1923" s="155"/>
    </row>
    <row r="1924" spans="1:7" ht="20.100000000000001" customHeight="1">
      <c r="A1924" s="150" t="s">
        <v>729</v>
      </c>
      <c r="B1924" s="144">
        <f>Contratista</f>
        <v>0</v>
      </c>
      <c r="C1924" s="250"/>
      <c r="D1924" s="156"/>
      <c r="E1924" s="217"/>
      <c r="F1924" s="157"/>
      <c r="G1924" s="158"/>
    </row>
    <row r="1925" spans="1:7" ht="20.100000000000001" customHeight="1">
      <c r="A1925" s="150" t="s">
        <v>28</v>
      </c>
      <c r="B1925" s="144" t="str">
        <f>Obra</f>
        <v>BARRIO NUESTRA SEÑORA DEL ROSARIO - 22 VIVIENDAS</v>
      </c>
      <c r="C1925" s="250"/>
      <c r="D1925" s="156"/>
      <c r="E1925" s="217"/>
      <c r="F1925" s="157" t="s">
        <v>42</v>
      </c>
      <c r="G1925" s="542">
        <f>+$G$4</f>
        <v>0</v>
      </c>
    </row>
    <row r="1926" spans="1:7" ht="20.100000000000001" customHeight="1">
      <c r="A1926" s="159" t="s">
        <v>727</v>
      </c>
      <c r="B1926" s="144" t="str">
        <f>Ubicación</f>
        <v>9 DE JULIO</v>
      </c>
      <c r="C1926" s="251"/>
      <c r="D1926" s="161"/>
      <c r="E1926" s="212"/>
      <c r="F1926" s="163"/>
      <c r="G1926" s="164"/>
    </row>
    <row r="1927" spans="1:7" ht="20.100000000000001" customHeight="1">
      <c r="A1927" s="159" t="s">
        <v>43</v>
      </c>
      <c r="B1927" s="165" t="s">
        <v>1159</v>
      </c>
      <c r="C1927" s="243" t="s">
        <v>1182</v>
      </c>
      <c r="D1927" s="167"/>
      <c r="E1927" s="218"/>
      <c r="F1927" s="163"/>
      <c r="G1927" s="164"/>
    </row>
    <row r="1928" spans="1:7" ht="20.100000000000001" customHeight="1">
      <c r="A1928" s="159" t="s">
        <v>29</v>
      </c>
      <c r="B1928" s="169">
        <v>33</v>
      </c>
      <c r="C1928" s="166" t="str">
        <f>+VLOOKUP(B1928,'P1'!$B$13:$E$92,2,FALSE)</f>
        <v>Contrapiso armado (con protección contra el salitr)</v>
      </c>
      <c r="D1928" s="161"/>
      <c r="E1928" s="212"/>
      <c r="F1928" s="157" t="s">
        <v>30</v>
      </c>
      <c r="G1928" s="161" t="str">
        <f>+VLOOKUP(B1928,'P1'!$B$13:$E$92,3,FALSE)</f>
        <v>m2</v>
      </c>
    </row>
    <row r="1929" spans="1:7" ht="20.100000000000001" customHeight="1">
      <c r="A1929" s="203" t="s">
        <v>590</v>
      </c>
      <c r="B1929" s="204"/>
      <c r="C1929" s="604" t="s">
        <v>0</v>
      </c>
      <c r="D1929" s="606" t="s">
        <v>31</v>
      </c>
      <c r="E1929" s="600" t="s">
        <v>32</v>
      </c>
      <c r="F1929" s="608" t="s">
        <v>33</v>
      </c>
      <c r="G1929" s="610" t="s">
        <v>34</v>
      </c>
    </row>
    <row r="1930" spans="1:7" s="110" customFormat="1" ht="20.100000000000001" customHeight="1">
      <c r="A1930" s="172" t="s">
        <v>591</v>
      </c>
      <c r="B1930" s="173" t="s">
        <v>592</v>
      </c>
      <c r="C1930" s="605"/>
      <c r="D1930" s="607"/>
      <c r="E1930" s="601"/>
      <c r="F1930" s="609"/>
      <c r="G1930" s="611"/>
    </row>
    <row r="1931" spans="1:7" ht="20.100000000000001" customHeight="1">
      <c r="A1931" s="174"/>
      <c r="B1931" s="175"/>
      <c r="C1931" s="252" t="s">
        <v>730</v>
      </c>
      <c r="D1931" s="177"/>
      <c r="E1931" s="219"/>
      <c r="F1931" s="179"/>
      <c r="G1931" s="180"/>
    </row>
    <row r="1932" spans="1:7" ht="20.100000000000001" customHeight="1">
      <c r="A1932" s="116" t="str">
        <f t="shared" ref="A1932:A1939" si="985">IFERROR(VLOOKUP(C1932,Tabla_Compatibilidad,4,FALSE),"")</f>
        <v/>
      </c>
      <c r="B1932" s="181">
        <f t="shared" ref="B1932:B1939" si="986">IF(A1932=0,0,VLOOKUP(A1932,Tabla_Indices,5,FALSE))</f>
        <v>0</v>
      </c>
      <c r="C1932" s="228"/>
      <c r="D1932" s="79" t="str">
        <f t="shared" ref="D1932:D1939" si="987">IFERROR(VLOOKUP(C1932,Tabla_Compatibilidad,2,FALSE),"")</f>
        <v/>
      </c>
      <c r="E1932" s="221"/>
      <c r="F1932" s="118">
        <f t="shared" ref="F1932:F1939" si="988">IFERROR(VLOOKUP(C1932,Tabla_Compatibilidad,3,FALSE),0)</f>
        <v>0</v>
      </c>
      <c r="G1932" s="118">
        <f t="shared" ref="G1932:G1939" si="989">ROUND(E1932*F1932,2)</f>
        <v>0</v>
      </c>
    </row>
    <row r="1933" spans="1:7" ht="20.100000000000001" customHeight="1">
      <c r="A1933" s="116" t="str">
        <f t="shared" si="985"/>
        <v/>
      </c>
      <c r="B1933" s="181">
        <f t="shared" si="986"/>
        <v>0</v>
      </c>
      <c r="C1933" s="228"/>
      <c r="D1933" s="79" t="str">
        <f t="shared" si="987"/>
        <v/>
      </c>
      <c r="E1933" s="221"/>
      <c r="F1933" s="118">
        <f t="shared" si="988"/>
        <v>0</v>
      </c>
      <c r="G1933" s="118">
        <f t="shared" si="989"/>
        <v>0</v>
      </c>
    </row>
    <row r="1934" spans="1:7" ht="20.100000000000001" customHeight="1">
      <c r="A1934" s="116" t="str">
        <f t="shared" si="985"/>
        <v/>
      </c>
      <c r="B1934" s="181">
        <f t="shared" si="986"/>
        <v>0</v>
      </c>
      <c r="C1934" s="228"/>
      <c r="D1934" s="79" t="str">
        <f t="shared" si="987"/>
        <v/>
      </c>
      <c r="E1934" s="221"/>
      <c r="F1934" s="118">
        <f t="shared" si="988"/>
        <v>0</v>
      </c>
      <c r="G1934" s="118">
        <f t="shared" si="989"/>
        <v>0</v>
      </c>
    </row>
    <row r="1935" spans="1:7" ht="20.100000000000001" customHeight="1">
      <c r="A1935" s="116" t="str">
        <f t="shared" si="985"/>
        <v/>
      </c>
      <c r="B1935" s="181">
        <f t="shared" si="986"/>
        <v>0</v>
      </c>
      <c r="C1935" s="228"/>
      <c r="D1935" s="79" t="str">
        <f t="shared" si="987"/>
        <v/>
      </c>
      <c r="E1935" s="221"/>
      <c r="F1935" s="118">
        <f t="shared" si="988"/>
        <v>0</v>
      </c>
      <c r="G1935" s="118">
        <f t="shared" si="989"/>
        <v>0</v>
      </c>
    </row>
    <row r="1936" spans="1:7" ht="20.100000000000001" customHeight="1">
      <c r="A1936" s="116" t="str">
        <f t="shared" si="985"/>
        <v/>
      </c>
      <c r="B1936" s="181">
        <f t="shared" si="986"/>
        <v>0</v>
      </c>
      <c r="C1936" s="228"/>
      <c r="D1936" s="79" t="str">
        <f t="shared" si="987"/>
        <v/>
      </c>
      <c r="E1936" s="221"/>
      <c r="F1936" s="118">
        <f t="shared" si="988"/>
        <v>0</v>
      </c>
      <c r="G1936" s="118">
        <f t="shared" si="989"/>
        <v>0</v>
      </c>
    </row>
    <row r="1937" spans="1:7" ht="20.100000000000001" customHeight="1">
      <c r="A1937" s="116" t="str">
        <f t="shared" si="985"/>
        <v/>
      </c>
      <c r="B1937" s="181">
        <f t="shared" si="986"/>
        <v>0</v>
      </c>
      <c r="C1937" s="228"/>
      <c r="D1937" s="79" t="str">
        <f t="shared" si="987"/>
        <v/>
      </c>
      <c r="E1937" s="221"/>
      <c r="F1937" s="118">
        <f t="shared" si="988"/>
        <v>0</v>
      </c>
      <c r="G1937" s="118">
        <f t="shared" si="989"/>
        <v>0</v>
      </c>
    </row>
    <row r="1938" spans="1:7" ht="20.100000000000001" customHeight="1">
      <c r="A1938" s="116" t="str">
        <f t="shared" si="985"/>
        <v/>
      </c>
      <c r="B1938" s="181">
        <f t="shared" si="986"/>
        <v>0</v>
      </c>
      <c r="C1938" s="228"/>
      <c r="D1938" s="79" t="str">
        <f t="shared" si="987"/>
        <v/>
      </c>
      <c r="E1938" s="221"/>
      <c r="F1938" s="118">
        <f t="shared" si="988"/>
        <v>0</v>
      </c>
      <c r="G1938" s="118">
        <f t="shared" si="989"/>
        <v>0</v>
      </c>
    </row>
    <row r="1939" spans="1:7" ht="20.100000000000001" customHeight="1">
      <c r="A1939" s="116" t="str">
        <f t="shared" si="985"/>
        <v/>
      </c>
      <c r="B1939" s="181">
        <f t="shared" si="986"/>
        <v>0</v>
      </c>
      <c r="C1939" s="228"/>
      <c r="D1939" s="79" t="str">
        <f t="shared" si="987"/>
        <v/>
      </c>
      <c r="E1939" s="221"/>
      <c r="F1939" s="118">
        <f t="shared" si="988"/>
        <v>0</v>
      </c>
      <c r="G1939" s="118">
        <f t="shared" si="989"/>
        <v>0</v>
      </c>
    </row>
    <row r="1940" spans="1:7" ht="20.100000000000001" customHeight="1">
      <c r="A1940" s="116" t="str">
        <f t="shared" ref="A1940:A1955" si="990">IFERROR(VLOOKUP(C1940,Tabla_Compatibilidad,4,FALSE),"")</f>
        <v/>
      </c>
      <c r="B1940" s="181">
        <f t="shared" ref="B1940:B1955" si="991">IF(A1940=0,0,VLOOKUP(A1940,Tabla_Indices,5,FALSE))</f>
        <v>0</v>
      </c>
      <c r="C1940" s="228"/>
      <c r="D1940" s="79" t="str">
        <f t="shared" ref="D1940:D1955" si="992">IFERROR(VLOOKUP(C1940,Tabla_Compatibilidad,2,FALSE),"")</f>
        <v/>
      </c>
      <c r="E1940" s="221"/>
      <c r="F1940" s="118">
        <f t="shared" ref="F1940:F1955" si="993">IFERROR(VLOOKUP(C1940,Tabla_Compatibilidad,3,FALSE),0)</f>
        <v>0</v>
      </c>
      <c r="G1940" s="118">
        <f t="shared" ref="G1940:G1955" si="994">ROUND(E1940*F1940,2)</f>
        <v>0</v>
      </c>
    </row>
    <row r="1941" spans="1:7" ht="20.100000000000001" customHeight="1">
      <c r="A1941" s="116" t="str">
        <f t="shared" si="990"/>
        <v/>
      </c>
      <c r="B1941" s="181">
        <f t="shared" si="991"/>
        <v>0</v>
      </c>
      <c r="C1941" s="228"/>
      <c r="D1941" s="79" t="str">
        <f t="shared" si="992"/>
        <v/>
      </c>
      <c r="E1941" s="221"/>
      <c r="F1941" s="118">
        <f t="shared" si="993"/>
        <v>0</v>
      </c>
      <c r="G1941" s="118">
        <f t="shared" si="994"/>
        <v>0</v>
      </c>
    </row>
    <row r="1942" spans="1:7" ht="20.100000000000001" customHeight="1">
      <c r="A1942" s="116" t="str">
        <f t="shared" si="990"/>
        <v/>
      </c>
      <c r="B1942" s="181">
        <f t="shared" si="991"/>
        <v>0</v>
      </c>
      <c r="C1942" s="228"/>
      <c r="D1942" s="79" t="str">
        <f t="shared" si="992"/>
        <v/>
      </c>
      <c r="E1942" s="221"/>
      <c r="F1942" s="118">
        <f t="shared" si="993"/>
        <v>0</v>
      </c>
      <c r="G1942" s="118">
        <f t="shared" si="994"/>
        <v>0</v>
      </c>
    </row>
    <row r="1943" spans="1:7" ht="20.100000000000001" customHeight="1">
      <c r="A1943" s="116" t="str">
        <f t="shared" si="990"/>
        <v/>
      </c>
      <c r="B1943" s="181">
        <f t="shared" si="991"/>
        <v>0</v>
      </c>
      <c r="C1943" s="228"/>
      <c r="D1943" s="79" t="str">
        <f t="shared" si="992"/>
        <v/>
      </c>
      <c r="E1943" s="221"/>
      <c r="F1943" s="118">
        <f t="shared" si="993"/>
        <v>0</v>
      </c>
      <c r="G1943" s="118">
        <f t="shared" si="994"/>
        <v>0</v>
      </c>
    </row>
    <row r="1944" spans="1:7" ht="20.100000000000001" customHeight="1">
      <c r="A1944" s="116" t="str">
        <f t="shared" si="990"/>
        <v/>
      </c>
      <c r="B1944" s="181">
        <f t="shared" si="991"/>
        <v>0</v>
      </c>
      <c r="C1944" s="228"/>
      <c r="D1944" s="79" t="str">
        <f t="shared" si="992"/>
        <v/>
      </c>
      <c r="E1944" s="221"/>
      <c r="F1944" s="118">
        <f t="shared" si="993"/>
        <v>0</v>
      </c>
      <c r="G1944" s="118">
        <f t="shared" si="994"/>
        <v>0</v>
      </c>
    </row>
    <row r="1945" spans="1:7" ht="20.100000000000001" customHeight="1">
      <c r="A1945" s="116" t="str">
        <f t="shared" si="990"/>
        <v/>
      </c>
      <c r="B1945" s="181">
        <f t="shared" si="991"/>
        <v>0</v>
      </c>
      <c r="C1945" s="228"/>
      <c r="D1945" s="79" t="str">
        <f t="shared" si="992"/>
        <v/>
      </c>
      <c r="E1945" s="221"/>
      <c r="F1945" s="118">
        <f t="shared" si="993"/>
        <v>0</v>
      </c>
      <c r="G1945" s="118">
        <f t="shared" si="994"/>
        <v>0</v>
      </c>
    </row>
    <row r="1946" spans="1:7" ht="20.100000000000001" customHeight="1">
      <c r="A1946" s="116" t="str">
        <f t="shared" si="990"/>
        <v/>
      </c>
      <c r="B1946" s="181">
        <f t="shared" si="991"/>
        <v>0</v>
      </c>
      <c r="C1946" s="227"/>
      <c r="D1946" s="79" t="str">
        <f t="shared" si="992"/>
        <v/>
      </c>
      <c r="E1946" s="220"/>
      <c r="F1946" s="118">
        <f t="shared" si="993"/>
        <v>0</v>
      </c>
      <c r="G1946" s="118">
        <f t="shared" si="994"/>
        <v>0</v>
      </c>
    </row>
    <row r="1947" spans="1:7" ht="20.100000000000001" customHeight="1">
      <c r="A1947" s="116" t="str">
        <f t="shared" si="990"/>
        <v/>
      </c>
      <c r="B1947" s="181">
        <f t="shared" si="991"/>
        <v>0</v>
      </c>
      <c r="C1947" s="228"/>
      <c r="D1947" s="79" t="str">
        <f t="shared" si="992"/>
        <v/>
      </c>
      <c r="E1947" s="221"/>
      <c r="F1947" s="118">
        <f t="shared" si="993"/>
        <v>0</v>
      </c>
      <c r="G1947" s="118">
        <f t="shared" si="994"/>
        <v>0</v>
      </c>
    </row>
    <row r="1948" spans="1:7" ht="20.100000000000001" customHeight="1">
      <c r="A1948" s="116" t="str">
        <f t="shared" si="990"/>
        <v/>
      </c>
      <c r="B1948" s="181">
        <f t="shared" si="991"/>
        <v>0</v>
      </c>
      <c r="C1948" s="228"/>
      <c r="D1948" s="79" t="str">
        <f t="shared" si="992"/>
        <v/>
      </c>
      <c r="E1948" s="221"/>
      <c r="F1948" s="118">
        <f t="shared" si="993"/>
        <v>0</v>
      </c>
      <c r="G1948" s="118">
        <f t="shared" si="994"/>
        <v>0</v>
      </c>
    </row>
    <row r="1949" spans="1:7" ht="20.100000000000001" customHeight="1">
      <c r="A1949" s="116" t="str">
        <f t="shared" si="990"/>
        <v/>
      </c>
      <c r="B1949" s="181">
        <f t="shared" si="991"/>
        <v>0</v>
      </c>
      <c r="C1949" s="228"/>
      <c r="D1949" s="79" t="str">
        <f t="shared" si="992"/>
        <v/>
      </c>
      <c r="E1949" s="221"/>
      <c r="F1949" s="118">
        <f t="shared" si="993"/>
        <v>0</v>
      </c>
      <c r="G1949" s="118">
        <f t="shared" si="994"/>
        <v>0</v>
      </c>
    </row>
    <row r="1950" spans="1:7" ht="20.100000000000001" customHeight="1">
      <c r="A1950" s="116" t="str">
        <f t="shared" si="990"/>
        <v/>
      </c>
      <c r="B1950" s="181">
        <f t="shared" si="991"/>
        <v>0</v>
      </c>
      <c r="C1950" s="228"/>
      <c r="D1950" s="79" t="str">
        <f t="shared" si="992"/>
        <v/>
      </c>
      <c r="E1950" s="221"/>
      <c r="F1950" s="118">
        <f t="shared" si="993"/>
        <v>0</v>
      </c>
      <c r="G1950" s="118">
        <f t="shared" si="994"/>
        <v>0</v>
      </c>
    </row>
    <row r="1951" spans="1:7" ht="20.100000000000001" customHeight="1">
      <c r="A1951" s="116" t="str">
        <f t="shared" si="990"/>
        <v/>
      </c>
      <c r="B1951" s="181">
        <f t="shared" si="991"/>
        <v>0</v>
      </c>
      <c r="C1951" s="228"/>
      <c r="D1951" s="79" t="str">
        <f t="shared" si="992"/>
        <v/>
      </c>
      <c r="E1951" s="221"/>
      <c r="F1951" s="118">
        <f t="shared" si="993"/>
        <v>0</v>
      </c>
      <c r="G1951" s="118">
        <f t="shared" si="994"/>
        <v>0</v>
      </c>
    </row>
    <row r="1952" spans="1:7" ht="20.100000000000001" customHeight="1">
      <c r="A1952" s="116" t="str">
        <f t="shared" si="990"/>
        <v/>
      </c>
      <c r="B1952" s="181">
        <f t="shared" si="991"/>
        <v>0</v>
      </c>
      <c r="C1952" s="228"/>
      <c r="D1952" s="79" t="str">
        <f t="shared" si="992"/>
        <v/>
      </c>
      <c r="E1952" s="221"/>
      <c r="F1952" s="118">
        <f t="shared" si="993"/>
        <v>0</v>
      </c>
      <c r="G1952" s="118">
        <f t="shared" si="994"/>
        <v>0</v>
      </c>
    </row>
    <row r="1953" spans="1:7" ht="20.100000000000001" customHeight="1">
      <c r="A1953" s="116" t="str">
        <f t="shared" si="990"/>
        <v/>
      </c>
      <c r="B1953" s="181">
        <f t="shared" si="991"/>
        <v>0</v>
      </c>
      <c r="C1953" s="228"/>
      <c r="D1953" s="79" t="str">
        <f t="shared" si="992"/>
        <v/>
      </c>
      <c r="E1953" s="221"/>
      <c r="F1953" s="118">
        <f t="shared" si="993"/>
        <v>0</v>
      </c>
      <c r="G1953" s="118">
        <f t="shared" si="994"/>
        <v>0</v>
      </c>
    </row>
    <row r="1954" spans="1:7" ht="20.100000000000001" customHeight="1">
      <c r="A1954" s="116" t="str">
        <f t="shared" si="990"/>
        <v/>
      </c>
      <c r="B1954" s="181">
        <f t="shared" si="991"/>
        <v>0</v>
      </c>
      <c r="C1954" s="228"/>
      <c r="D1954" s="79" t="str">
        <f t="shared" si="992"/>
        <v/>
      </c>
      <c r="E1954" s="221"/>
      <c r="F1954" s="118">
        <f t="shared" si="993"/>
        <v>0</v>
      </c>
      <c r="G1954" s="118">
        <f t="shared" si="994"/>
        <v>0</v>
      </c>
    </row>
    <row r="1955" spans="1:7" ht="20.100000000000001" customHeight="1">
      <c r="A1955" s="116" t="str">
        <f t="shared" si="990"/>
        <v/>
      </c>
      <c r="B1955" s="181">
        <f t="shared" si="991"/>
        <v>0</v>
      </c>
      <c r="C1955" s="228"/>
      <c r="D1955" s="79" t="str">
        <f t="shared" si="992"/>
        <v/>
      </c>
      <c r="E1955" s="221"/>
      <c r="F1955" s="118">
        <f t="shared" si="993"/>
        <v>0</v>
      </c>
      <c r="G1955" s="118">
        <f t="shared" si="994"/>
        <v>0</v>
      </c>
    </row>
    <row r="1956" spans="1:7" ht="20.100000000000001" customHeight="1">
      <c r="A1956" s="184"/>
      <c r="B1956" s="185"/>
      <c r="C1956" s="243"/>
      <c r="D1956" s="161"/>
      <c r="E1956" s="212"/>
      <c r="F1956" s="488" t="s">
        <v>35</v>
      </c>
      <c r="G1956" s="201">
        <f>SUBTOTAL(9,G1932:G1955)</f>
        <v>0</v>
      </c>
    </row>
    <row r="1957" spans="1:7" ht="20.100000000000001" customHeight="1">
      <c r="A1957" s="184"/>
      <c r="B1957" s="185"/>
      <c r="C1957" s="244" t="s">
        <v>731</v>
      </c>
      <c r="D1957" s="161"/>
      <c r="E1957" s="212"/>
      <c r="F1957" s="163"/>
      <c r="G1957" s="186"/>
    </row>
    <row r="1958" spans="1:7" ht="20.100000000000001" customHeight="1">
      <c r="A1958" s="116" t="str">
        <f t="shared" ref="A1958:A1959" si="995">IFERROR(VLOOKUP(C1958,Tabla_Compatibilidad,4,FALSE),"")</f>
        <v/>
      </c>
      <c r="B1958" s="181">
        <f t="shared" ref="B1958:B1959" si="996">IF(A1958=0,0,VLOOKUP(A1958,Tabla_Indices,5,FALSE))</f>
        <v>0</v>
      </c>
      <c r="C1958" s="227"/>
      <c r="D1958" s="79" t="str">
        <f t="shared" ref="D1958:D1959" si="997">IFERROR(VLOOKUP(C1958,Tabla_Compatibilidad,2,FALSE),"")</f>
        <v/>
      </c>
      <c r="E1958" s="221"/>
      <c r="F1958" s="118">
        <f t="shared" ref="F1958:F1959" si="998">IFERROR(VLOOKUP(C1958,Tabla_Compatibilidad,3,FALSE),0)</f>
        <v>0</v>
      </c>
      <c r="G1958" s="118">
        <f t="shared" ref="G1958:G1959" si="999">ROUND(E1958*F1958,2)</f>
        <v>0</v>
      </c>
    </row>
    <row r="1959" spans="1:7" ht="20.100000000000001" customHeight="1">
      <c r="A1959" s="116" t="str">
        <f t="shared" si="995"/>
        <v/>
      </c>
      <c r="B1959" s="181">
        <f t="shared" si="996"/>
        <v>0</v>
      </c>
      <c r="C1959" s="227"/>
      <c r="D1959" s="79" t="str">
        <f t="shared" si="997"/>
        <v/>
      </c>
      <c r="E1959" s="221"/>
      <c r="F1959" s="118">
        <f t="shared" si="998"/>
        <v>0</v>
      </c>
      <c r="G1959" s="118">
        <f t="shared" si="999"/>
        <v>0</v>
      </c>
    </row>
    <row r="1960" spans="1:7" ht="20.100000000000001" customHeight="1">
      <c r="A1960" s="116" t="str">
        <f t="shared" ref="A1960:A1965" si="1000">IFERROR(VLOOKUP(C1960,Tabla_Compatibilidad,4,FALSE),"")</f>
        <v/>
      </c>
      <c r="B1960" s="181">
        <f t="shared" ref="B1960:B1965" si="1001">IF(A1960=0,0,VLOOKUP(A1960,Tabla_Indices,5,FALSE))</f>
        <v>0</v>
      </c>
      <c r="C1960" s="227"/>
      <c r="D1960" s="79" t="str">
        <f t="shared" ref="D1960:D1965" si="1002">IFERROR(VLOOKUP(C1960,Tabla_Compatibilidad,2,FALSE),"")</f>
        <v/>
      </c>
      <c r="E1960" s="221"/>
      <c r="F1960" s="118">
        <f t="shared" ref="F1960:F1965" si="1003">IFERROR(VLOOKUP(C1960,Tabla_Compatibilidad,3,FALSE),0)</f>
        <v>0</v>
      </c>
      <c r="G1960" s="118">
        <f t="shared" ref="G1960:G1965" si="1004">ROUND(E1960*F1960,2)</f>
        <v>0</v>
      </c>
    </row>
    <row r="1961" spans="1:7" ht="20.100000000000001" customHeight="1">
      <c r="A1961" s="116" t="str">
        <f t="shared" si="1000"/>
        <v/>
      </c>
      <c r="B1961" s="181">
        <f t="shared" si="1001"/>
        <v>0</v>
      </c>
      <c r="C1961" s="227"/>
      <c r="D1961" s="79" t="str">
        <f t="shared" si="1002"/>
        <v/>
      </c>
      <c r="E1961" s="221"/>
      <c r="F1961" s="118">
        <f t="shared" si="1003"/>
        <v>0</v>
      </c>
      <c r="G1961" s="118">
        <f t="shared" si="1004"/>
        <v>0</v>
      </c>
    </row>
    <row r="1962" spans="1:7" ht="20.100000000000001" customHeight="1">
      <c r="A1962" s="116" t="str">
        <f t="shared" si="1000"/>
        <v/>
      </c>
      <c r="B1962" s="181">
        <f t="shared" si="1001"/>
        <v>0</v>
      </c>
      <c r="C1962" s="228"/>
      <c r="D1962" s="79" t="str">
        <f t="shared" si="1002"/>
        <v/>
      </c>
      <c r="E1962" s="221"/>
      <c r="F1962" s="118">
        <f t="shared" si="1003"/>
        <v>0</v>
      </c>
      <c r="G1962" s="118">
        <f t="shared" si="1004"/>
        <v>0</v>
      </c>
    </row>
    <row r="1963" spans="1:7" ht="20.100000000000001" customHeight="1">
      <c r="A1963" s="116" t="str">
        <f t="shared" si="1000"/>
        <v/>
      </c>
      <c r="B1963" s="181">
        <f t="shared" si="1001"/>
        <v>0</v>
      </c>
      <c r="C1963" s="228"/>
      <c r="D1963" s="79" t="str">
        <f t="shared" si="1002"/>
        <v/>
      </c>
      <c r="E1963" s="221"/>
      <c r="F1963" s="118">
        <f t="shared" si="1003"/>
        <v>0</v>
      </c>
      <c r="G1963" s="118">
        <f t="shared" si="1004"/>
        <v>0</v>
      </c>
    </row>
    <row r="1964" spans="1:7" ht="20.100000000000001" customHeight="1">
      <c r="A1964" s="116" t="str">
        <f t="shared" si="1000"/>
        <v/>
      </c>
      <c r="B1964" s="181">
        <f t="shared" si="1001"/>
        <v>0</v>
      </c>
      <c r="C1964" s="228"/>
      <c r="D1964" s="79" t="str">
        <f t="shared" si="1002"/>
        <v/>
      </c>
      <c r="E1964" s="221"/>
      <c r="F1964" s="118">
        <f t="shared" si="1003"/>
        <v>0</v>
      </c>
      <c r="G1964" s="118">
        <f t="shared" si="1004"/>
        <v>0</v>
      </c>
    </row>
    <row r="1965" spans="1:7" ht="20.100000000000001" customHeight="1">
      <c r="A1965" s="116" t="str">
        <f t="shared" si="1000"/>
        <v/>
      </c>
      <c r="B1965" s="181">
        <f t="shared" si="1001"/>
        <v>0</v>
      </c>
      <c r="C1965" s="228"/>
      <c r="D1965" s="79" t="str">
        <f t="shared" si="1002"/>
        <v/>
      </c>
      <c r="E1965" s="221"/>
      <c r="F1965" s="118">
        <f t="shared" si="1003"/>
        <v>0</v>
      </c>
      <c r="G1965" s="118">
        <f t="shared" si="1004"/>
        <v>0</v>
      </c>
    </row>
    <row r="1966" spans="1:7" ht="20.100000000000001" customHeight="1">
      <c r="A1966" s="184"/>
      <c r="B1966" s="185"/>
      <c r="C1966" s="243"/>
      <c r="D1966" s="161"/>
      <c r="E1966" s="212"/>
      <c r="F1966" s="488" t="s">
        <v>36</v>
      </c>
      <c r="G1966" s="201">
        <f>SUBTOTAL(9,G1958:G1965)</f>
        <v>0</v>
      </c>
    </row>
    <row r="1967" spans="1:7" ht="20.100000000000001" customHeight="1">
      <c r="A1967" s="184"/>
      <c r="B1967" s="185"/>
      <c r="C1967" s="244" t="s">
        <v>732</v>
      </c>
      <c r="D1967" s="161"/>
      <c r="E1967" s="212"/>
      <c r="F1967" s="163"/>
      <c r="G1967" s="186"/>
    </row>
    <row r="1968" spans="1:7" ht="20.100000000000001" customHeight="1">
      <c r="A1968" s="116" t="str">
        <f t="shared" ref="A1968:A1970" si="1005">IFERROR(VLOOKUP(C1968,Tabla_Compatibilidad,4,FALSE),"")</f>
        <v/>
      </c>
      <c r="B1968" s="181">
        <f t="shared" ref="B1968:B1970" si="1006">IF(A1968=0,0,VLOOKUP(A1968,Tabla_Indices,5,FALSE))</f>
        <v>0</v>
      </c>
      <c r="C1968" s="229"/>
      <c r="D1968" s="79" t="str">
        <f t="shared" ref="D1968:D1970" si="1007">IFERROR(VLOOKUP(C1968,Tabla_Compatibilidad,2,FALSE),"")</f>
        <v/>
      </c>
      <c r="E1968" s="223"/>
      <c r="F1968" s="118">
        <f t="shared" ref="F1968:F1970" si="1008">IFERROR(VLOOKUP(C1968,Tabla_Compatibilidad,3,FALSE),0)</f>
        <v>0</v>
      </c>
      <c r="G1968" s="118">
        <f t="shared" ref="G1968:G1970" si="1009">ROUND(E1968*F1968,2)</f>
        <v>0</v>
      </c>
    </row>
    <row r="1969" spans="1:7" ht="20.100000000000001" customHeight="1">
      <c r="A1969" s="116" t="str">
        <f t="shared" si="1005"/>
        <v/>
      </c>
      <c r="B1969" s="181">
        <f t="shared" si="1006"/>
        <v>0</v>
      </c>
      <c r="C1969" s="229"/>
      <c r="D1969" s="79" t="str">
        <f t="shared" si="1007"/>
        <v/>
      </c>
      <c r="E1969" s="223"/>
      <c r="F1969" s="118">
        <f t="shared" si="1008"/>
        <v>0</v>
      </c>
      <c r="G1969" s="118">
        <f t="shared" si="1009"/>
        <v>0</v>
      </c>
    </row>
    <row r="1970" spans="1:7" ht="20.100000000000001" customHeight="1">
      <c r="A1970" s="116" t="str">
        <f t="shared" si="1005"/>
        <v/>
      </c>
      <c r="B1970" s="181">
        <f t="shared" si="1006"/>
        <v>0</v>
      </c>
      <c r="C1970" s="229"/>
      <c r="D1970" s="79" t="str">
        <f t="shared" si="1007"/>
        <v/>
      </c>
      <c r="E1970" s="223"/>
      <c r="F1970" s="118">
        <f t="shared" si="1008"/>
        <v>0</v>
      </c>
      <c r="G1970" s="118">
        <f t="shared" si="1009"/>
        <v>0</v>
      </c>
    </row>
    <row r="1971" spans="1:7" ht="20.100000000000001" customHeight="1">
      <c r="A1971" s="116" t="str">
        <f t="shared" ref="A1971:A1977" si="1010">IFERROR(VLOOKUP(C1971,Tabla_Compatibilidad,4,FALSE),"")</f>
        <v/>
      </c>
      <c r="B1971" s="181">
        <f t="shared" ref="B1971:B1977" si="1011">IF(A1971=0,0,VLOOKUP(A1971,Tabla_Indices,5,FALSE))</f>
        <v>0</v>
      </c>
      <c r="C1971" s="229"/>
      <c r="D1971" s="79" t="str">
        <f t="shared" ref="D1971:D1977" si="1012">IFERROR(VLOOKUP(C1971,Tabla_Compatibilidad,2,FALSE),"")</f>
        <v/>
      </c>
      <c r="E1971" s="223"/>
      <c r="F1971" s="118">
        <f t="shared" ref="F1971:F1977" si="1013">IFERROR(VLOOKUP(C1971,Tabla_Compatibilidad,3,FALSE),0)</f>
        <v>0</v>
      </c>
      <c r="G1971" s="118">
        <f t="shared" ref="G1971:G1977" si="1014">ROUND(E1971*F1971,2)</f>
        <v>0</v>
      </c>
    </row>
    <row r="1972" spans="1:7" ht="20.100000000000001" customHeight="1">
      <c r="A1972" s="116" t="str">
        <f t="shared" si="1010"/>
        <v/>
      </c>
      <c r="B1972" s="181">
        <f t="shared" si="1011"/>
        <v>0</v>
      </c>
      <c r="C1972" s="229"/>
      <c r="D1972" s="79" t="str">
        <f t="shared" si="1012"/>
        <v/>
      </c>
      <c r="E1972" s="221"/>
      <c r="F1972" s="118">
        <f t="shared" si="1013"/>
        <v>0</v>
      </c>
      <c r="G1972" s="118">
        <f t="shared" si="1014"/>
        <v>0</v>
      </c>
    </row>
    <row r="1973" spans="1:7" ht="20.100000000000001" customHeight="1">
      <c r="A1973" s="116" t="str">
        <f t="shared" si="1010"/>
        <v/>
      </c>
      <c r="B1973" s="181">
        <f t="shared" si="1011"/>
        <v>0</v>
      </c>
      <c r="C1973" s="229"/>
      <c r="D1973" s="79" t="str">
        <f t="shared" si="1012"/>
        <v/>
      </c>
      <c r="E1973" s="221"/>
      <c r="F1973" s="118">
        <f t="shared" si="1013"/>
        <v>0</v>
      </c>
      <c r="G1973" s="118">
        <f t="shared" si="1014"/>
        <v>0</v>
      </c>
    </row>
    <row r="1974" spans="1:7" ht="20.100000000000001" customHeight="1">
      <c r="A1974" s="116" t="str">
        <f t="shared" si="1010"/>
        <v/>
      </c>
      <c r="B1974" s="181">
        <f t="shared" si="1011"/>
        <v>0</v>
      </c>
      <c r="C1974" s="229"/>
      <c r="D1974" s="79" t="str">
        <f t="shared" si="1012"/>
        <v/>
      </c>
      <c r="E1974" s="221"/>
      <c r="F1974" s="118">
        <f t="shared" si="1013"/>
        <v>0</v>
      </c>
      <c r="G1974" s="118">
        <f t="shared" si="1014"/>
        <v>0</v>
      </c>
    </row>
    <row r="1975" spans="1:7" ht="20.100000000000001" customHeight="1">
      <c r="A1975" s="116" t="str">
        <f t="shared" si="1010"/>
        <v/>
      </c>
      <c r="B1975" s="181">
        <f t="shared" si="1011"/>
        <v>0</v>
      </c>
      <c r="C1975" s="228"/>
      <c r="D1975" s="79" t="str">
        <f t="shared" si="1012"/>
        <v/>
      </c>
      <c r="E1975" s="221"/>
      <c r="F1975" s="118">
        <f t="shared" si="1013"/>
        <v>0</v>
      </c>
      <c r="G1975" s="118">
        <f t="shared" si="1014"/>
        <v>0</v>
      </c>
    </row>
    <row r="1976" spans="1:7" ht="20.100000000000001" customHeight="1">
      <c r="A1976" s="116" t="str">
        <f t="shared" si="1010"/>
        <v/>
      </c>
      <c r="B1976" s="181">
        <f t="shared" si="1011"/>
        <v>0</v>
      </c>
      <c r="C1976" s="228"/>
      <c r="D1976" s="79" t="str">
        <f t="shared" si="1012"/>
        <v/>
      </c>
      <c r="E1976" s="221"/>
      <c r="F1976" s="118">
        <f t="shared" si="1013"/>
        <v>0</v>
      </c>
      <c r="G1976" s="118">
        <f t="shared" si="1014"/>
        <v>0</v>
      </c>
    </row>
    <row r="1977" spans="1:7" ht="20.100000000000001" customHeight="1">
      <c r="A1977" s="116" t="str">
        <f t="shared" si="1010"/>
        <v/>
      </c>
      <c r="B1977" s="181">
        <f t="shared" si="1011"/>
        <v>0</v>
      </c>
      <c r="C1977" s="228"/>
      <c r="D1977" s="79" t="str">
        <f t="shared" si="1012"/>
        <v/>
      </c>
      <c r="E1977" s="221"/>
      <c r="F1977" s="118">
        <f t="shared" si="1013"/>
        <v>0</v>
      </c>
      <c r="G1977" s="118">
        <f t="shared" si="1014"/>
        <v>0</v>
      </c>
    </row>
    <row r="1978" spans="1:7" ht="20.100000000000001" customHeight="1">
      <c r="A1978" s="187"/>
      <c r="B1978" s="188"/>
      <c r="C1978" s="243"/>
      <c r="D1978" s="161"/>
      <c r="E1978" s="212"/>
      <c r="F1978" s="488" t="s">
        <v>37</v>
      </c>
      <c r="G1978" s="201">
        <f>SUBTOTAL(9,G1968:G1977)</f>
        <v>0</v>
      </c>
    </row>
    <row r="1979" spans="1:7" ht="20.100000000000001" customHeight="1" thickBot="1">
      <c r="A1979" s="189"/>
      <c r="B1979" s="190"/>
      <c r="C1979" s="245"/>
      <c r="D1979" s="191"/>
      <c r="E1979" s="213"/>
      <c r="F1979" s="192"/>
      <c r="G1979" s="193"/>
    </row>
    <row r="1980" spans="1:7" ht="20.100000000000001" customHeight="1" thickBot="1">
      <c r="A1980" s="194">
        <f>B1928</f>
        <v>33</v>
      </c>
      <c r="B1980" s="195" t="str">
        <f>C1928</f>
        <v>Contrapiso armado (con protección contra el salitr)</v>
      </c>
      <c r="C1980" s="246"/>
      <c r="D1980" s="196" t="s">
        <v>38</v>
      </c>
      <c r="E1980" s="214"/>
      <c r="F1980" s="197" t="s">
        <v>39</v>
      </c>
      <c r="G1980" s="202">
        <f>SUBTOTAL(9,G1932:G1979)</f>
        <v>0</v>
      </c>
    </row>
    <row r="1981" spans="1:7" ht="20.100000000000001" customHeight="1" thickTop="1" thickBot="1">
      <c r="C1981" s="247"/>
      <c r="D1981" s="198"/>
      <c r="E1981" s="215"/>
      <c r="G1981" s="200"/>
    </row>
    <row r="1982" spans="1:7" ht="20.100000000000001" customHeight="1" thickTop="1">
      <c r="A1982" s="145" t="s">
        <v>41</v>
      </c>
      <c r="B1982" s="146"/>
      <c r="C1982" s="248"/>
      <c r="D1982" s="146"/>
      <c r="E1982" s="216"/>
      <c r="F1982" s="148"/>
      <c r="G1982" s="149"/>
    </row>
    <row r="1983" spans="1:7" ht="20.100000000000001" customHeight="1">
      <c r="A1983" s="150" t="s">
        <v>728</v>
      </c>
      <c r="B1983" s="144" t="str">
        <f>Comitente</f>
        <v>INSTITUTO PROVINCIAL DE LA VIVIENDA</v>
      </c>
      <c r="C1983" s="249"/>
      <c r="D1983" s="152"/>
      <c r="E1983" s="217"/>
      <c r="F1983" s="154"/>
      <c r="G1983" s="155"/>
    </row>
    <row r="1984" spans="1:7" ht="20.100000000000001" customHeight="1">
      <c r="A1984" s="150" t="s">
        <v>729</v>
      </c>
      <c r="B1984" s="144">
        <f>Contratista</f>
        <v>0</v>
      </c>
      <c r="C1984" s="250"/>
      <c r="D1984" s="156"/>
      <c r="E1984" s="217"/>
      <c r="F1984" s="157"/>
      <c r="G1984" s="158"/>
    </row>
    <row r="1985" spans="1:7" ht="20.100000000000001" customHeight="1">
      <c r="A1985" s="150" t="s">
        <v>28</v>
      </c>
      <c r="B1985" s="144" t="str">
        <f>Obra</f>
        <v>BARRIO NUESTRA SEÑORA DEL ROSARIO - 22 VIVIENDAS</v>
      </c>
      <c r="C1985" s="250"/>
      <c r="D1985" s="156"/>
      <c r="E1985" s="217"/>
      <c r="F1985" s="157" t="s">
        <v>42</v>
      </c>
      <c r="G1985" s="542">
        <f>+$G$4</f>
        <v>0</v>
      </c>
    </row>
    <row r="1986" spans="1:7" ht="20.100000000000001" customHeight="1">
      <c r="A1986" s="159" t="s">
        <v>727</v>
      </c>
      <c r="B1986" s="144" t="str">
        <f>Ubicación</f>
        <v>9 DE JULIO</v>
      </c>
      <c r="C1986" s="251"/>
      <c r="D1986" s="161"/>
      <c r="E1986" s="212"/>
      <c r="F1986" s="163"/>
      <c r="G1986" s="164"/>
    </row>
    <row r="1987" spans="1:7" ht="20.100000000000001" customHeight="1">
      <c r="A1987" s="159" t="s">
        <v>43</v>
      </c>
      <c r="B1987" s="165" t="s">
        <v>1159</v>
      </c>
      <c r="C1987" s="243" t="s">
        <v>1182</v>
      </c>
      <c r="D1987" s="167"/>
      <c r="E1987" s="218"/>
      <c r="F1987" s="163"/>
      <c r="G1987" s="164"/>
    </row>
    <row r="1988" spans="1:7" ht="20.100000000000001" customHeight="1">
      <c r="A1988" s="159" t="s">
        <v>29</v>
      </c>
      <c r="B1988" s="169">
        <v>34</v>
      </c>
      <c r="C1988" s="166" t="str">
        <f>+VLOOKUP(B1988,'P1'!$B$13:$E$92,2,FALSE)</f>
        <v>Instalación sanitaria (incl. clocas, distrib. AF-AC, artefactos y griferia)</v>
      </c>
      <c r="D1988" s="161"/>
      <c r="E1988" s="212"/>
      <c r="F1988" s="157" t="s">
        <v>30</v>
      </c>
      <c r="G1988" s="161" t="str">
        <f>+VLOOKUP(B1988,'P1'!$B$13:$E$92,3,FALSE)</f>
        <v>gl</v>
      </c>
    </row>
    <row r="1989" spans="1:7" ht="20.100000000000001" customHeight="1">
      <c r="A1989" s="203" t="s">
        <v>590</v>
      </c>
      <c r="B1989" s="204"/>
      <c r="C1989" s="604" t="s">
        <v>0</v>
      </c>
      <c r="D1989" s="606" t="s">
        <v>31</v>
      </c>
      <c r="E1989" s="600" t="s">
        <v>32</v>
      </c>
      <c r="F1989" s="608" t="s">
        <v>33</v>
      </c>
      <c r="G1989" s="610" t="s">
        <v>34</v>
      </c>
    </row>
    <row r="1990" spans="1:7" s="110" customFormat="1" ht="20.100000000000001" customHeight="1">
      <c r="A1990" s="172" t="s">
        <v>591</v>
      </c>
      <c r="B1990" s="173" t="s">
        <v>592</v>
      </c>
      <c r="C1990" s="605"/>
      <c r="D1990" s="607"/>
      <c r="E1990" s="601"/>
      <c r="F1990" s="609"/>
      <c r="G1990" s="611"/>
    </row>
    <row r="1991" spans="1:7" ht="20.100000000000001" customHeight="1">
      <c r="A1991" s="174"/>
      <c r="B1991" s="175"/>
      <c r="C1991" s="252" t="s">
        <v>730</v>
      </c>
      <c r="D1991" s="177"/>
      <c r="E1991" s="219"/>
      <c r="F1991" s="179"/>
      <c r="G1991" s="180"/>
    </row>
    <row r="1992" spans="1:7" ht="20.100000000000001" customHeight="1">
      <c r="A1992" s="116" t="str">
        <f t="shared" ref="A1992:A1996" si="1015">IFERROR(VLOOKUP(C1992,Tabla_Compatibilidad,4,FALSE),"")</f>
        <v/>
      </c>
      <c r="B1992" s="181">
        <f t="shared" ref="B1992:B1996" si="1016">IF(A1992=0,0,VLOOKUP(A1992,Tabla_Indices,5,FALSE))</f>
        <v>0</v>
      </c>
      <c r="C1992" s="228"/>
      <c r="D1992" s="79" t="str">
        <f t="shared" ref="D1992:D1996" si="1017">IFERROR(VLOOKUP(C1992,Tabla_Compatibilidad,2,FALSE),"")</f>
        <v/>
      </c>
      <c r="E1992" s="221"/>
      <c r="F1992" s="118">
        <f t="shared" ref="F1992:F1996" si="1018">IFERROR(VLOOKUP(C1992,Tabla_Compatibilidad,3,FALSE),0)</f>
        <v>0</v>
      </c>
      <c r="G1992" s="118">
        <f t="shared" ref="G1992:G1996" si="1019">ROUND(E1992*F1992,2)</f>
        <v>0</v>
      </c>
    </row>
    <row r="1993" spans="1:7" ht="20.100000000000001" customHeight="1">
      <c r="A1993" s="116" t="str">
        <f t="shared" si="1015"/>
        <v/>
      </c>
      <c r="B1993" s="181">
        <f t="shared" si="1016"/>
        <v>0</v>
      </c>
      <c r="C1993" s="228"/>
      <c r="D1993" s="79" t="str">
        <f t="shared" si="1017"/>
        <v/>
      </c>
      <c r="E1993" s="221"/>
      <c r="F1993" s="118">
        <f t="shared" si="1018"/>
        <v>0</v>
      </c>
      <c r="G1993" s="118">
        <f t="shared" si="1019"/>
        <v>0</v>
      </c>
    </row>
    <row r="1994" spans="1:7" ht="20.100000000000001" customHeight="1">
      <c r="A1994" s="116" t="str">
        <f t="shared" si="1015"/>
        <v/>
      </c>
      <c r="B1994" s="181">
        <f t="shared" si="1016"/>
        <v>0</v>
      </c>
      <c r="C1994" s="228"/>
      <c r="D1994" s="79" t="str">
        <f t="shared" si="1017"/>
        <v/>
      </c>
      <c r="E1994" s="221"/>
      <c r="F1994" s="118">
        <f t="shared" si="1018"/>
        <v>0</v>
      </c>
      <c r="G1994" s="118">
        <f t="shared" si="1019"/>
        <v>0</v>
      </c>
    </row>
    <row r="1995" spans="1:7" ht="20.100000000000001" customHeight="1">
      <c r="A1995" s="116" t="str">
        <f t="shared" si="1015"/>
        <v/>
      </c>
      <c r="B1995" s="181">
        <f t="shared" si="1016"/>
        <v>0</v>
      </c>
      <c r="C1995" s="228"/>
      <c r="D1995" s="79" t="str">
        <f t="shared" si="1017"/>
        <v/>
      </c>
      <c r="E1995" s="221"/>
      <c r="F1995" s="118">
        <f t="shared" si="1018"/>
        <v>0</v>
      </c>
      <c r="G1995" s="118">
        <f t="shared" si="1019"/>
        <v>0</v>
      </c>
    </row>
    <row r="1996" spans="1:7" ht="20.100000000000001" customHeight="1">
      <c r="A1996" s="116" t="str">
        <f t="shared" si="1015"/>
        <v/>
      </c>
      <c r="B1996" s="181">
        <f t="shared" si="1016"/>
        <v>0</v>
      </c>
      <c r="C1996" s="228"/>
      <c r="D1996" s="79" t="str">
        <f t="shared" si="1017"/>
        <v/>
      </c>
      <c r="E1996" s="221"/>
      <c r="F1996" s="118">
        <f t="shared" si="1018"/>
        <v>0</v>
      </c>
      <c r="G1996" s="118">
        <f t="shared" si="1019"/>
        <v>0</v>
      </c>
    </row>
    <row r="1997" spans="1:7" ht="20.100000000000001" customHeight="1">
      <c r="A1997" s="116" t="str">
        <f t="shared" ref="A1997:A2015" si="1020">IFERROR(VLOOKUP(C1997,Tabla_Compatibilidad,4,FALSE),"")</f>
        <v/>
      </c>
      <c r="B1997" s="181">
        <f t="shared" ref="B1997:B2015" si="1021">IF(A1997=0,0,VLOOKUP(A1997,Tabla_Indices,5,FALSE))</f>
        <v>0</v>
      </c>
      <c r="C1997" s="228"/>
      <c r="D1997" s="79" t="str">
        <f t="shared" ref="D1997:D2015" si="1022">IFERROR(VLOOKUP(C1997,Tabla_Compatibilidad,2,FALSE),"")</f>
        <v/>
      </c>
      <c r="E1997" s="221"/>
      <c r="F1997" s="118">
        <f t="shared" ref="F1997:F2015" si="1023">IFERROR(VLOOKUP(C1997,Tabla_Compatibilidad,3,FALSE),0)</f>
        <v>0</v>
      </c>
      <c r="G1997" s="118">
        <f t="shared" ref="G1997:G2015" si="1024">ROUND(E1997*F1997,2)</f>
        <v>0</v>
      </c>
    </row>
    <row r="1998" spans="1:7" ht="20.100000000000001" customHeight="1">
      <c r="A1998" s="116" t="str">
        <f t="shared" si="1020"/>
        <v/>
      </c>
      <c r="B1998" s="181">
        <f t="shared" si="1021"/>
        <v>0</v>
      </c>
      <c r="C1998" s="228"/>
      <c r="D1998" s="79" t="str">
        <f t="shared" si="1022"/>
        <v/>
      </c>
      <c r="E1998" s="221"/>
      <c r="F1998" s="118">
        <f t="shared" si="1023"/>
        <v>0</v>
      </c>
      <c r="G1998" s="118">
        <f t="shared" si="1024"/>
        <v>0</v>
      </c>
    </row>
    <row r="1999" spans="1:7" ht="20.100000000000001" customHeight="1">
      <c r="A1999" s="116" t="str">
        <f t="shared" si="1020"/>
        <v/>
      </c>
      <c r="B1999" s="181">
        <f t="shared" si="1021"/>
        <v>0</v>
      </c>
      <c r="C1999" s="228"/>
      <c r="D1999" s="79" t="str">
        <f t="shared" si="1022"/>
        <v/>
      </c>
      <c r="E1999" s="221"/>
      <c r="F1999" s="118">
        <f t="shared" si="1023"/>
        <v>0</v>
      </c>
      <c r="G1999" s="118">
        <f t="shared" si="1024"/>
        <v>0</v>
      </c>
    </row>
    <row r="2000" spans="1:7" ht="20.100000000000001" customHeight="1">
      <c r="A2000" s="116" t="str">
        <f t="shared" si="1020"/>
        <v/>
      </c>
      <c r="B2000" s="181">
        <f t="shared" si="1021"/>
        <v>0</v>
      </c>
      <c r="C2000" s="228"/>
      <c r="D2000" s="79" t="str">
        <f t="shared" si="1022"/>
        <v/>
      </c>
      <c r="E2000" s="221"/>
      <c r="F2000" s="118">
        <f t="shared" si="1023"/>
        <v>0</v>
      </c>
      <c r="G2000" s="118">
        <f t="shared" si="1024"/>
        <v>0</v>
      </c>
    </row>
    <row r="2001" spans="1:7" ht="20.100000000000001" customHeight="1">
      <c r="A2001" s="116" t="str">
        <f t="shared" si="1020"/>
        <v/>
      </c>
      <c r="B2001" s="181">
        <f t="shared" si="1021"/>
        <v>0</v>
      </c>
      <c r="C2001" s="228"/>
      <c r="D2001" s="79" t="str">
        <f t="shared" si="1022"/>
        <v/>
      </c>
      <c r="E2001" s="221"/>
      <c r="F2001" s="118">
        <f t="shared" si="1023"/>
        <v>0</v>
      </c>
      <c r="G2001" s="118">
        <f t="shared" si="1024"/>
        <v>0</v>
      </c>
    </row>
    <row r="2002" spans="1:7" ht="20.100000000000001" customHeight="1">
      <c r="A2002" s="116" t="str">
        <f t="shared" si="1020"/>
        <v/>
      </c>
      <c r="B2002" s="181">
        <f t="shared" si="1021"/>
        <v>0</v>
      </c>
      <c r="C2002" s="228"/>
      <c r="D2002" s="79" t="str">
        <f t="shared" si="1022"/>
        <v/>
      </c>
      <c r="E2002" s="221"/>
      <c r="F2002" s="118">
        <f t="shared" si="1023"/>
        <v>0</v>
      </c>
      <c r="G2002" s="118">
        <f t="shared" si="1024"/>
        <v>0</v>
      </c>
    </row>
    <row r="2003" spans="1:7" ht="20.100000000000001" customHeight="1">
      <c r="A2003" s="116" t="str">
        <f t="shared" si="1020"/>
        <v/>
      </c>
      <c r="B2003" s="181">
        <f t="shared" si="1021"/>
        <v>0</v>
      </c>
      <c r="C2003" s="228"/>
      <c r="D2003" s="79" t="str">
        <f t="shared" si="1022"/>
        <v/>
      </c>
      <c r="E2003" s="221"/>
      <c r="F2003" s="118">
        <f t="shared" si="1023"/>
        <v>0</v>
      </c>
      <c r="G2003" s="118">
        <f t="shared" si="1024"/>
        <v>0</v>
      </c>
    </row>
    <row r="2004" spans="1:7" ht="20.100000000000001" customHeight="1">
      <c r="A2004" s="116" t="str">
        <f t="shared" si="1020"/>
        <v/>
      </c>
      <c r="B2004" s="181">
        <f t="shared" si="1021"/>
        <v>0</v>
      </c>
      <c r="C2004" s="228"/>
      <c r="D2004" s="79" t="str">
        <f t="shared" si="1022"/>
        <v/>
      </c>
      <c r="E2004" s="221"/>
      <c r="F2004" s="118">
        <f t="shared" si="1023"/>
        <v>0</v>
      </c>
      <c r="G2004" s="118">
        <f t="shared" si="1024"/>
        <v>0</v>
      </c>
    </row>
    <row r="2005" spans="1:7" ht="20.100000000000001" customHeight="1">
      <c r="A2005" s="116" t="str">
        <f t="shared" si="1020"/>
        <v/>
      </c>
      <c r="B2005" s="181">
        <f t="shared" si="1021"/>
        <v>0</v>
      </c>
      <c r="C2005" s="228"/>
      <c r="D2005" s="79" t="str">
        <f t="shared" si="1022"/>
        <v/>
      </c>
      <c r="E2005" s="221"/>
      <c r="F2005" s="118">
        <f t="shared" si="1023"/>
        <v>0</v>
      </c>
      <c r="G2005" s="118">
        <f t="shared" si="1024"/>
        <v>0</v>
      </c>
    </row>
    <row r="2006" spans="1:7" ht="20.100000000000001" customHeight="1">
      <c r="A2006" s="116" t="str">
        <f t="shared" si="1020"/>
        <v/>
      </c>
      <c r="B2006" s="181">
        <f t="shared" si="1021"/>
        <v>0</v>
      </c>
      <c r="C2006" s="227"/>
      <c r="D2006" s="79" t="str">
        <f t="shared" si="1022"/>
        <v/>
      </c>
      <c r="E2006" s="220"/>
      <c r="F2006" s="118">
        <f t="shared" si="1023"/>
        <v>0</v>
      </c>
      <c r="G2006" s="118">
        <f t="shared" si="1024"/>
        <v>0</v>
      </c>
    </row>
    <row r="2007" spans="1:7" ht="20.100000000000001" customHeight="1">
      <c r="A2007" s="116" t="str">
        <f t="shared" si="1020"/>
        <v/>
      </c>
      <c r="B2007" s="181">
        <f t="shared" si="1021"/>
        <v>0</v>
      </c>
      <c r="C2007" s="228"/>
      <c r="D2007" s="79" t="str">
        <f t="shared" si="1022"/>
        <v/>
      </c>
      <c r="E2007" s="221"/>
      <c r="F2007" s="118">
        <f t="shared" si="1023"/>
        <v>0</v>
      </c>
      <c r="G2007" s="118">
        <f t="shared" si="1024"/>
        <v>0</v>
      </c>
    </row>
    <row r="2008" spans="1:7" ht="20.100000000000001" customHeight="1">
      <c r="A2008" s="116" t="str">
        <f t="shared" si="1020"/>
        <v/>
      </c>
      <c r="B2008" s="181">
        <f t="shared" si="1021"/>
        <v>0</v>
      </c>
      <c r="C2008" s="228"/>
      <c r="D2008" s="79" t="str">
        <f t="shared" si="1022"/>
        <v/>
      </c>
      <c r="E2008" s="221"/>
      <c r="F2008" s="118">
        <f t="shared" si="1023"/>
        <v>0</v>
      </c>
      <c r="G2008" s="118">
        <f t="shared" si="1024"/>
        <v>0</v>
      </c>
    </row>
    <row r="2009" spans="1:7" ht="20.100000000000001" customHeight="1">
      <c r="A2009" s="116" t="str">
        <f t="shared" si="1020"/>
        <v/>
      </c>
      <c r="B2009" s="181">
        <f t="shared" si="1021"/>
        <v>0</v>
      </c>
      <c r="C2009" s="228"/>
      <c r="D2009" s="79" t="str">
        <f t="shared" si="1022"/>
        <v/>
      </c>
      <c r="E2009" s="221"/>
      <c r="F2009" s="118">
        <f t="shared" si="1023"/>
        <v>0</v>
      </c>
      <c r="G2009" s="118">
        <f t="shared" si="1024"/>
        <v>0</v>
      </c>
    </row>
    <row r="2010" spans="1:7" ht="20.100000000000001" customHeight="1">
      <c r="A2010" s="116" t="str">
        <f t="shared" si="1020"/>
        <v/>
      </c>
      <c r="B2010" s="181">
        <f t="shared" si="1021"/>
        <v>0</v>
      </c>
      <c r="C2010" s="228"/>
      <c r="D2010" s="79" t="str">
        <f t="shared" si="1022"/>
        <v/>
      </c>
      <c r="E2010" s="221"/>
      <c r="F2010" s="118">
        <f t="shared" si="1023"/>
        <v>0</v>
      </c>
      <c r="G2010" s="118">
        <f t="shared" si="1024"/>
        <v>0</v>
      </c>
    </row>
    <row r="2011" spans="1:7" ht="20.100000000000001" customHeight="1">
      <c r="A2011" s="116" t="str">
        <f t="shared" si="1020"/>
        <v/>
      </c>
      <c r="B2011" s="181">
        <f t="shared" si="1021"/>
        <v>0</v>
      </c>
      <c r="C2011" s="228"/>
      <c r="D2011" s="79" t="str">
        <f t="shared" si="1022"/>
        <v/>
      </c>
      <c r="E2011" s="221"/>
      <c r="F2011" s="118">
        <f t="shared" si="1023"/>
        <v>0</v>
      </c>
      <c r="G2011" s="118">
        <f t="shared" si="1024"/>
        <v>0</v>
      </c>
    </row>
    <row r="2012" spans="1:7" ht="20.100000000000001" customHeight="1">
      <c r="A2012" s="116" t="str">
        <f t="shared" si="1020"/>
        <v/>
      </c>
      <c r="B2012" s="181">
        <f t="shared" si="1021"/>
        <v>0</v>
      </c>
      <c r="C2012" s="228"/>
      <c r="D2012" s="79" t="str">
        <f t="shared" si="1022"/>
        <v/>
      </c>
      <c r="E2012" s="221"/>
      <c r="F2012" s="118">
        <f t="shared" si="1023"/>
        <v>0</v>
      </c>
      <c r="G2012" s="118">
        <f t="shared" si="1024"/>
        <v>0</v>
      </c>
    </row>
    <row r="2013" spans="1:7" ht="20.100000000000001" customHeight="1">
      <c r="A2013" s="116" t="str">
        <f t="shared" si="1020"/>
        <v/>
      </c>
      <c r="B2013" s="181">
        <f t="shared" si="1021"/>
        <v>0</v>
      </c>
      <c r="C2013" s="228"/>
      <c r="D2013" s="79" t="str">
        <f t="shared" si="1022"/>
        <v/>
      </c>
      <c r="E2013" s="221"/>
      <c r="F2013" s="118">
        <f t="shared" si="1023"/>
        <v>0</v>
      </c>
      <c r="G2013" s="118">
        <f t="shared" si="1024"/>
        <v>0</v>
      </c>
    </row>
    <row r="2014" spans="1:7" ht="20.100000000000001" customHeight="1">
      <c r="A2014" s="116" t="str">
        <f t="shared" si="1020"/>
        <v/>
      </c>
      <c r="B2014" s="181">
        <f t="shared" si="1021"/>
        <v>0</v>
      </c>
      <c r="C2014" s="228"/>
      <c r="D2014" s="79" t="str">
        <f t="shared" si="1022"/>
        <v/>
      </c>
      <c r="E2014" s="221"/>
      <c r="F2014" s="118">
        <f t="shared" si="1023"/>
        <v>0</v>
      </c>
      <c r="G2014" s="118">
        <f t="shared" si="1024"/>
        <v>0</v>
      </c>
    </row>
    <row r="2015" spans="1:7" ht="20.100000000000001" customHeight="1">
      <c r="A2015" s="116" t="str">
        <f t="shared" si="1020"/>
        <v/>
      </c>
      <c r="B2015" s="181">
        <f t="shared" si="1021"/>
        <v>0</v>
      </c>
      <c r="C2015" s="228"/>
      <c r="D2015" s="79" t="str">
        <f t="shared" si="1022"/>
        <v/>
      </c>
      <c r="E2015" s="221"/>
      <c r="F2015" s="118">
        <f t="shared" si="1023"/>
        <v>0</v>
      </c>
      <c r="G2015" s="118">
        <f t="shared" si="1024"/>
        <v>0</v>
      </c>
    </row>
    <row r="2016" spans="1:7" ht="20.100000000000001" customHeight="1">
      <c r="A2016" s="184"/>
      <c r="B2016" s="185"/>
      <c r="C2016" s="243"/>
      <c r="D2016" s="161"/>
      <c r="E2016" s="212"/>
      <c r="F2016" s="488" t="s">
        <v>35</v>
      </c>
      <c r="G2016" s="201">
        <f>SUBTOTAL(9,G1992:G2015)</f>
        <v>0</v>
      </c>
    </row>
    <row r="2017" spans="1:7" ht="20.100000000000001" customHeight="1">
      <c r="A2017" s="184"/>
      <c r="B2017" s="185"/>
      <c r="C2017" s="244" t="s">
        <v>731</v>
      </c>
      <c r="D2017" s="161"/>
      <c r="E2017" s="212"/>
      <c r="F2017" s="163"/>
      <c r="G2017" s="186"/>
    </row>
    <row r="2018" spans="1:7" ht="20.100000000000001" customHeight="1">
      <c r="A2018" s="116" t="str">
        <f t="shared" ref="A2018:A2019" si="1025">IFERROR(VLOOKUP(C2018,Tabla_Compatibilidad,4,FALSE),"")</f>
        <v/>
      </c>
      <c r="B2018" s="181">
        <f t="shared" ref="B2018:B2019" si="1026">IF(A2018=0,0,VLOOKUP(A2018,Tabla_Indices,5,FALSE))</f>
        <v>0</v>
      </c>
      <c r="C2018" s="227"/>
      <c r="D2018" s="79" t="str">
        <f t="shared" ref="D2018:D2019" si="1027">IFERROR(VLOOKUP(C2018,Tabla_Compatibilidad,2,FALSE),"")</f>
        <v/>
      </c>
      <c r="E2018" s="221"/>
      <c r="F2018" s="118">
        <f t="shared" ref="F2018:F2019" si="1028">IFERROR(VLOOKUP(C2018,Tabla_Compatibilidad,3,FALSE),0)</f>
        <v>0</v>
      </c>
      <c r="G2018" s="118">
        <f t="shared" ref="G2018:G2019" si="1029">ROUND(E2018*F2018,2)</f>
        <v>0</v>
      </c>
    </row>
    <row r="2019" spans="1:7" ht="20.100000000000001" customHeight="1">
      <c r="A2019" s="116" t="str">
        <f t="shared" si="1025"/>
        <v/>
      </c>
      <c r="B2019" s="181">
        <f t="shared" si="1026"/>
        <v>0</v>
      </c>
      <c r="C2019" s="227"/>
      <c r="D2019" s="79" t="str">
        <f t="shared" si="1027"/>
        <v/>
      </c>
      <c r="E2019" s="221"/>
      <c r="F2019" s="118">
        <f t="shared" si="1028"/>
        <v>0</v>
      </c>
      <c r="G2019" s="118">
        <f t="shared" si="1029"/>
        <v>0</v>
      </c>
    </row>
    <row r="2020" spans="1:7" ht="20.100000000000001" customHeight="1">
      <c r="A2020" s="116" t="str">
        <f t="shared" ref="A2020:A2025" si="1030">IFERROR(VLOOKUP(C2020,Tabla_Compatibilidad,4,FALSE),"")</f>
        <v/>
      </c>
      <c r="B2020" s="181">
        <f t="shared" ref="B2020:B2025" si="1031">IF(A2020=0,0,VLOOKUP(A2020,Tabla_Indices,5,FALSE))</f>
        <v>0</v>
      </c>
      <c r="C2020" s="227"/>
      <c r="D2020" s="79" t="str">
        <f t="shared" ref="D2020:D2025" si="1032">IFERROR(VLOOKUP(C2020,Tabla_Compatibilidad,2,FALSE),"")</f>
        <v/>
      </c>
      <c r="E2020" s="221"/>
      <c r="F2020" s="118">
        <f t="shared" ref="F2020:F2025" si="1033">IFERROR(VLOOKUP(C2020,Tabla_Compatibilidad,3,FALSE),0)</f>
        <v>0</v>
      </c>
      <c r="G2020" s="118">
        <f t="shared" ref="G2020:G2025" si="1034">ROUND(E2020*F2020,2)</f>
        <v>0</v>
      </c>
    </row>
    <row r="2021" spans="1:7" ht="20.100000000000001" customHeight="1">
      <c r="A2021" s="116" t="str">
        <f t="shared" si="1030"/>
        <v/>
      </c>
      <c r="B2021" s="181">
        <f t="shared" si="1031"/>
        <v>0</v>
      </c>
      <c r="C2021" s="227"/>
      <c r="D2021" s="79" t="str">
        <f t="shared" si="1032"/>
        <v/>
      </c>
      <c r="E2021" s="221"/>
      <c r="F2021" s="118">
        <f t="shared" si="1033"/>
        <v>0</v>
      </c>
      <c r="G2021" s="118">
        <f t="shared" si="1034"/>
        <v>0</v>
      </c>
    </row>
    <row r="2022" spans="1:7" ht="20.100000000000001" customHeight="1">
      <c r="A2022" s="116" t="str">
        <f t="shared" si="1030"/>
        <v/>
      </c>
      <c r="B2022" s="181">
        <f t="shared" si="1031"/>
        <v>0</v>
      </c>
      <c r="C2022" s="228"/>
      <c r="D2022" s="79" t="str">
        <f t="shared" si="1032"/>
        <v/>
      </c>
      <c r="E2022" s="221"/>
      <c r="F2022" s="118">
        <f t="shared" si="1033"/>
        <v>0</v>
      </c>
      <c r="G2022" s="118">
        <f t="shared" si="1034"/>
        <v>0</v>
      </c>
    </row>
    <row r="2023" spans="1:7" ht="20.100000000000001" customHeight="1">
      <c r="A2023" s="116" t="str">
        <f t="shared" si="1030"/>
        <v/>
      </c>
      <c r="B2023" s="181">
        <f t="shared" si="1031"/>
        <v>0</v>
      </c>
      <c r="C2023" s="228"/>
      <c r="D2023" s="79" t="str">
        <f t="shared" si="1032"/>
        <v/>
      </c>
      <c r="E2023" s="221"/>
      <c r="F2023" s="118">
        <f t="shared" si="1033"/>
        <v>0</v>
      </c>
      <c r="G2023" s="118">
        <f t="shared" si="1034"/>
        <v>0</v>
      </c>
    </row>
    <row r="2024" spans="1:7" ht="20.100000000000001" customHeight="1">
      <c r="A2024" s="116" t="str">
        <f t="shared" si="1030"/>
        <v/>
      </c>
      <c r="B2024" s="181">
        <f t="shared" si="1031"/>
        <v>0</v>
      </c>
      <c r="C2024" s="228"/>
      <c r="D2024" s="79" t="str">
        <f t="shared" si="1032"/>
        <v/>
      </c>
      <c r="E2024" s="221"/>
      <c r="F2024" s="118">
        <f t="shared" si="1033"/>
        <v>0</v>
      </c>
      <c r="G2024" s="118">
        <f t="shared" si="1034"/>
        <v>0</v>
      </c>
    </row>
    <row r="2025" spans="1:7" ht="20.100000000000001" customHeight="1">
      <c r="A2025" s="116" t="str">
        <f t="shared" si="1030"/>
        <v/>
      </c>
      <c r="B2025" s="181">
        <f t="shared" si="1031"/>
        <v>0</v>
      </c>
      <c r="C2025" s="228"/>
      <c r="D2025" s="79" t="str">
        <f t="shared" si="1032"/>
        <v/>
      </c>
      <c r="E2025" s="221"/>
      <c r="F2025" s="118">
        <f t="shared" si="1033"/>
        <v>0</v>
      </c>
      <c r="G2025" s="118">
        <f t="shared" si="1034"/>
        <v>0</v>
      </c>
    </row>
    <row r="2026" spans="1:7" ht="20.100000000000001" customHeight="1">
      <c r="A2026" s="184"/>
      <c r="B2026" s="185"/>
      <c r="C2026" s="243"/>
      <c r="D2026" s="161"/>
      <c r="E2026" s="212"/>
      <c r="F2026" s="488" t="s">
        <v>36</v>
      </c>
      <c r="G2026" s="201">
        <f>SUBTOTAL(9,G2018:G2025)</f>
        <v>0</v>
      </c>
    </row>
    <row r="2027" spans="1:7" ht="20.100000000000001" customHeight="1">
      <c r="A2027" s="184"/>
      <c r="B2027" s="185"/>
      <c r="C2027" s="244" t="s">
        <v>732</v>
      </c>
      <c r="D2027" s="161"/>
      <c r="E2027" s="212"/>
      <c r="F2027" s="163"/>
      <c r="G2027" s="186"/>
    </row>
    <row r="2028" spans="1:7" ht="20.100000000000001" customHeight="1">
      <c r="A2028" s="116" t="str">
        <f t="shared" ref="A2028" si="1035">IFERROR(VLOOKUP(C2028,Tabla_Compatibilidad,4,FALSE),"")</f>
        <v/>
      </c>
      <c r="B2028" s="181">
        <f t="shared" ref="B2028" si="1036">IF(A2028=0,0,VLOOKUP(A2028,Tabla_Indices,5,FALSE))</f>
        <v>0</v>
      </c>
      <c r="C2028" s="227"/>
      <c r="D2028" s="79" t="str">
        <f t="shared" ref="D2028" si="1037">IFERROR(VLOOKUP(C2028,Tabla_Compatibilidad,2,FALSE),"")</f>
        <v/>
      </c>
      <c r="E2028" s="223"/>
      <c r="F2028" s="118">
        <f t="shared" ref="F2028" si="1038">IFERROR(VLOOKUP(C2028,Tabla_Compatibilidad,3,FALSE),0)</f>
        <v>0</v>
      </c>
      <c r="G2028" s="118">
        <f t="shared" ref="G2028" si="1039">ROUND(E2028*F2028,2)</f>
        <v>0</v>
      </c>
    </row>
    <row r="2029" spans="1:7" ht="20.100000000000001" customHeight="1">
      <c r="A2029" s="116" t="str">
        <f t="shared" ref="A2029:A2037" si="1040">IFERROR(VLOOKUP(C2029,Tabla_Compatibilidad,4,FALSE),"")</f>
        <v/>
      </c>
      <c r="B2029" s="181">
        <f t="shared" ref="B2029:B2037" si="1041">IF(A2029=0,0,VLOOKUP(A2029,Tabla_Indices,5,FALSE))</f>
        <v>0</v>
      </c>
      <c r="C2029" s="227"/>
      <c r="D2029" s="79" t="str">
        <f t="shared" ref="D2029:D2037" si="1042">IFERROR(VLOOKUP(C2029,Tabla_Compatibilidad,2,FALSE),"")</f>
        <v/>
      </c>
      <c r="E2029" s="223"/>
      <c r="F2029" s="118">
        <f t="shared" ref="F2029:F2037" si="1043">IFERROR(VLOOKUP(C2029,Tabla_Compatibilidad,3,FALSE),0)</f>
        <v>0</v>
      </c>
      <c r="G2029" s="118">
        <f t="shared" ref="G2029:G2037" si="1044">ROUND(E2029*F2029,2)</f>
        <v>0</v>
      </c>
    </row>
    <row r="2030" spans="1:7" ht="20.100000000000001" customHeight="1">
      <c r="A2030" s="116" t="str">
        <f t="shared" si="1040"/>
        <v/>
      </c>
      <c r="B2030" s="181">
        <f t="shared" si="1041"/>
        <v>0</v>
      </c>
      <c r="C2030" s="231"/>
      <c r="D2030" s="79" t="str">
        <f t="shared" si="1042"/>
        <v/>
      </c>
      <c r="E2030" s="223"/>
      <c r="F2030" s="118"/>
      <c r="G2030" s="118">
        <f t="shared" si="1044"/>
        <v>0</v>
      </c>
    </row>
    <row r="2031" spans="1:7" ht="20.100000000000001" customHeight="1">
      <c r="A2031" s="116" t="str">
        <f t="shared" si="1040"/>
        <v/>
      </c>
      <c r="B2031" s="181">
        <f t="shared" si="1041"/>
        <v>0</v>
      </c>
      <c r="C2031" s="229"/>
      <c r="D2031" s="79" t="str">
        <f t="shared" si="1042"/>
        <v/>
      </c>
      <c r="E2031" s="223"/>
      <c r="F2031" s="118">
        <f t="shared" si="1043"/>
        <v>0</v>
      </c>
      <c r="G2031" s="118">
        <f t="shared" si="1044"/>
        <v>0</v>
      </c>
    </row>
    <row r="2032" spans="1:7" ht="20.100000000000001" customHeight="1">
      <c r="A2032" s="116" t="str">
        <f t="shared" si="1040"/>
        <v/>
      </c>
      <c r="B2032" s="181">
        <f t="shared" si="1041"/>
        <v>0</v>
      </c>
      <c r="C2032" s="229"/>
      <c r="D2032" s="79" t="str">
        <f t="shared" si="1042"/>
        <v/>
      </c>
      <c r="E2032" s="221"/>
      <c r="F2032" s="118">
        <f t="shared" si="1043"/>
        <v>0</v>
      </c>
      <c r="G2032" s="118">
        <f t="shared" si="1044"/>
        <v>0</v>
      </c>
    </row>
    <row r="2033" spans="1:7" ht="20.100000000000001" customHeight="1">
      <c r="A2033" s="116" t="str">
        <f t="shared" si="1040"/>
        <v/>
      </c>
      <c r="B2033" s="181">
        <f t="shared" si="1041"/>
        <v>0</v>
      </c>
      <c r="C2033" s="229"/>
      <c r="D2033" s="79" t="str">
        <f t="shared" si="1042"/>
        <v/>
      </c>
      <c r="E2033" s="221"/>
      <c r="F2033" s="118">
        <f t="shared" si="1043"/>
        <v>0</v>
      </c>
      <c r="G2033" s="118">
        <f t="shared" si="1044"/>
        <v>0</v>
      </c>
    </row>
    <row r="2034" spans="1:7" ht="20.100000000000001" customHeight="1">
      <c r="A2034" s="116" t="str">
        <f t="shared" si="1040"/>
        <v/>
      </c>
      <c r="B2034" s="181">
        <f t="shared" si="1041"/>
        <v>0</v>
      </c>
      <c r="C2034" s="229"/>
      <c r="D2034" s="79" t="str">
        <f t="shared" si="1042"/>
        <v/>
      </c>
      <c r="E2034" s="221"/>
      <c r="F2034" s="118">
        <f t="shared" si="1043"/>
        <v>0</v>
      </c>
      <c r="G2034" s="118">
        <f t="shared" si="1044"/>
        <v>0</v>
      </c>
    </row>
    <row r="2035" spans="1:7" ht="20.100000000000001" customHeight="1">
      <c r="A2035" s="116" t="str">
        <f t="shared" si="1040"/>
        <v/>
      </c>
      <c r="B2035" s="181">
        <f t="shared" si="1041"/>
        <v>0</v>
      </c>
      <c r="C2035" s="228"/>
      <c r="D2035" s="79" t="str">
        <f t="shared" si="1042"/>
        <v/>
      </c>
      <c r="E2035" s="221"/>
      <c r="F2035" s="118">
        <f t="shared" si="1043"/>
        <v>0</v>
      </c>
      <c r="G2035" s="118">
        <f t="shared" si="1044"/>
        <v>0</v>
      </c>
    </row>
    <row r="2036" spans="1:7" ht="20.100000000000001" customHeight="1">
      <c r="A2036" s="116" t="str">
        <f t="shared" si="1040"/>
        <v/>
      </c>
      <c r="B2036" s="181">
        <f t="shared" si="1041"/>
        <v>0</v>
      </c>
      <c r="C2036" s="228"/>
      <c r="D2036" s="79" t="str">
        <f t="shared" si="1042"/>
        <v/>
      </c>
      <c r="E2036" s="221"/>
      <c r="F2036" s="118">
        <f t="shared" si="1043"/>
        <v>0</v>
      </c>
      <c r="G2036" s="118">
        <f t="shared" si="1044"/>
        <v>0</v>
      </c>
    </row>
    <row r="2037" spans="1:7" ht="20.100000000000001" customHeight="1">
      <c r="A2037" s="116" t="str">
        <f t="shared" si="1040"/>
        <v/>
      </c>
      <c r="B2037" s="181">
        <f t="shared" si="1041"/>
        <v>0</v>
      </c>
      <c r="C2037" s="228"/>
      <c r="D2037" s="79" t="str">
        <f t="shared" si="1042"/>
        <v/>
      </c>
      <c r="E2037" s="221"/>
      <c r="F2037" s="118">
        <f t="shared" si="1043"/>
        <v>0</v>
      </c>
      <c r="G2037" s="118">
        <f t="shared" si="1044"/>
        <v>0</v>
      </c>
    </row>
    <row r="2038" spans="1:7" ht="20.100000000000001" customHeight="1">
      <c r="A2038" s="187"/>
      <c r="B2038" s="188"/>
      <c r="C2038" s="243"/>
      <c r="D2038" s="161"/>
      <c r="E2038" s="212"/>
      <c r="F2038" s="488" t="s">
        <v>37</v>
      </c>
      <c r="G2038" s="201">
        <f>SUBTOTAL(9,G2028:G2037)</f>
        <v>0</v>
      </c>
    </row>
    <row r="2039" spans="1:7" ht="20.100000000000001" customHeight="1" thickBot="1">
      <c r="A2039" s="189"/>
      <c r="B2039" s="190"/>
      <c r="C2039" s="245"/>
      <c r="D2039" s="191"/>
      <c r="E2039" s="213"/>
      <c r="F2039" s="192"/>
      <c r="G2039" s="193"/>
    </row>
    <row r="2040" spans="1:7" ht="20.100000000000001" customHeight="1" thickBot="1">
      <c r="A2040" s="194">
        <f>B1988</f>
        <v>34</v>
      </c>
      <c r="B2040" s="195" t="str">
        <f>C1988</f>
        <v>Instalación sanitaria (incl. clocas, distrib. AF-AC, artefactos y griferia)</v>
      </c>
      <c r="C2040" s="246"/>
      <c r="D2040" s="196" t="s">
        <v>38</v>
      </c>
      <c r="E2040" s="214"/>
      <c r="F2040" s="197" t="s">
        <v>39</v>
      </c>
      <c r="G2040" s="202">
        <f>SUBTOTAL(9,G1992:G2039)</f>
        <v>0</v>
      </c>
    </row>
    <row r="2041" spans="1:7" ht="20.100000000000001" customHeight="1" thickTop="1" thickBot="1">
      <c r="A2041" s="207"/>
      <c r="B2041" s="169"/>
      <c r="C2041" s="253"/>
      <c r="D2041" s="161"/>
      <c r="E2041" s="212"/>
      <c r="F2041" s="208"/>
      <c r="G2041" s="209"/>
    </row>
    <row r="2042" spans="1:7" ht="20.100000000000001" customHeight="1" thickTop="1">
      <c r="A2042" s="145" t="s">
        <v>41</v>
      </c>
      <c r="B2042" s="146"/>
      <c r="C2042" s="248"/>
      <c r="D2042" s="146"/>
      <c r="E2042" s="216"/>
      <c r="F2042" s="148"/>
      <c r="G2042" s="149"/>
    </row>
    <row r="2043" spans="1:7" ht="20.100000000000001" customHeight="1">
      <c r="A2043" s="150" t="s">
        <v>728</v>
      </c>
      <c r="B2043" s="144" t="str">
        <f>Comitente</f>
        <v>INSTITUTO PROVINCIAL DE LA VIVIENDA</v>
      </c>
      <c r="C2043" s="249"/>
      <c r="D2043" s="152"/>
      <c r="E2043" s="217"/>
      <c r="F2043" s="154"/>
      <c r="G2043" s="155"/>
    </row>
    <row r="2044" spans="1:7" ht="20.100000000000001" customHeight="1">
      <c r="A2044" s="150" t="s">
        <v>729</v>
      </c>
      <c r="B2044" s="144">
        <f>Contratista</f>
        <v>0</v>
      </c>
      <c r="C2044" s="250"/>
      <c r="D2044" s="156"/>
      <c r="E2044" s="217"/>
      <c r="F2044" s="157"/>
      <c r="G2044" s="158"/>
    </row>
    <row r="2045" spans="1:7" ht="20.100000000000001" customHeight="1">
      <c r="A2045" s="150" t="s">
        <v>28</v>
      </c>
      <c r="B2045" s="144" t="str">
        <f>Obra</f>
        <v>BARRIO NUESTRA SEÑORA DEL ROSARIO - 22 VIVIENDAS</v>
      </c>
      <c r="C2045" s="250"/>
      <c r="D2045" s="156"/>
      <c r="E2045" s="217"/>
      <c r="F2045" s="157" t="s">
        <v>42</v>
      </c>
      <c r="G2045" s="542">
        <f>+$G$4</f>
        <v>0</v>
      </c>
    </row>
    <row r="2046" spans="1:7" ht="20.100000000000001" customHeight="1">
      <c r="A2046" s="159" t="s">
        <v>727</v>
      </c>
      <c r="B2046" s="144" t="str">
        <f>Ubicación</f>
        <v>9 DE JULIO</v>
      </c>
      <c r="C2046" s="251"/>
      <c r="D2046" s="161"/>
      <c r="E2046" s="212"/>
      <c r="F2046" s="163"/>
      <c r="G2046" s="164"/>
    </row>
    <row r="2047" spans="1:7" ht="20.100000000000001" customHeight="1">
      <c r="A2047" s="159" t="s">
        <v>43</v>
      </c>
      <c r="B2047" s="165" t="s">
        <v>1159</v>
      </c>
      <c r="C2047" s="243" t="s">
        <v>1182</v>
      </c>
      <c r="D2047" s="167"/>
      <c r="E2047" s="218"/>
      <c r="F2047" s="163"/>
      <c r="G2047" s="164"/>
    </row>
    <row r="2048" spans="1:7" ht="20.100000000000001" customHeight="1">
      <c r="A2048" s="159" t="s">
        <v>29</v>
      </c>
      <c r="B2048" s="169">
        <v>35</v>
      </c>
      <c r="C2048" s="166" t="str">
        <f>+VLOOKUP(B2048,'P1'!$B$13:$E$92,2,FALSE)</f>
        <v>Calefón Solar - Termosifónico - Captador por tubo de vacío</v>
      </c>
      <c r="D2048" s="161"/>
      <c r="E2048" s="212"/>
      <c r="F2048" s="157" t="s">
        <v>30</v>
      </c>
      <c r="G2048" s="161" t="str">
        <f>+VLOOKUP(B2048,'P1'!$B$13:$E$92,3,FALSE)</f>
        <v>u</v>
      </c>
    </row>
    <row r="2049" spans="1:7" ht="20.100000000000001" customHeight="1">
      <c r="A2049" s="203" t="s">
        <v>590</v>
      </c>
      <c r="B2049" s="204"/>
      <c r="C2049" s="604" t="s">
        <v>0</v>
      </c>
      <c r="D2049" s="606" t="s">
        <v>31</v>
      </c>
      <c r="E2049" s="600" t="s">
        <v>32</v>
      </c>
      <c r="F2049" s="608" t="s">
        <v>33</v>
      </c>
      <c r="G2049" s="610" t="s">
        <v>34</v>
      </c>
    </row>
    <row r="2050" spans="1:7" ht="20.100000000000001" customHeight="1">
      <c r="A2050" s="172" t="s">
        <v>591</v>
      </c>
      <c r="B2050" s="173" t="s">
        <v>592</v>
      </c>
      <c r="C2050" s="605"/>
      <c r="D2050" s="607"/>
      <c r="E2050" s="601"/>
      <c r="F2050" s="609"/>
      <c r="G2050" s="611"/>
    </row>
    <row r="2051" spans="1:7" ht="20.100000000000001" customHeight="1">
      <c r="A2051" s="174"/>
      <c r="B2051" s="175"/>
      <c r="C2051" s="252" t="s">
        <v>730</v>
      </c>
      <c r="D2051" s="177"/>
      <c r="E2051" s="219"/>
      <c r="F2051" s="179"/>
      <c r="G2051" s="180"/>
    </row>
    <row r="2052" spans="1:7" ht="20.100000000000001" customHeight="1">
      <c r="A2052" s="116" t="str">
        <f t="shared" ref="A2052:A2053" si="1045">IFERROR(VLOOKUP(C2052,Tabla_Compatibilidad,4,FALSE),"")</f>
        <v/>
      </c>
      <c r="B2052" s="181">
        <f t="shared" ref="B2052:B2053" si="1046">IF(A2052=0,0,VLOOKUP(A2052,Tabla_Indices,5,FALSE))</f>
        <v>0</v>
      </c>
      <c r="C2052" s="227"/>
      <c r="D2052" s="79" t="str">
        <f t="shared" ref="D2052:D2053" si="1047">IFERROR(VLOOKUP(C2052,Tabla_Compatibilidad,2,FALSE),"")</f>
        <v/>
      </c>
      <c r="E2052" s="220"/>
      <c r="F2052" s="118">
        <f t="shared" ref="F2052:F2053" si="1048">IFERROR(VLOOKUP(C2052,Tabla_Compatibilidad,3,FALSE),0)</f>
        <v>0</v>
      </c>
      <c r="G2052" s="118">
        <f t="shared" ref="G2052:G2053" si="1049">ROUND(E2052*F2052,2)</f>
        <v>0</v>
      </c>
    </row>
    <row r="2053" spans="1:7" ht="20.100000000000001" customHeight="1">
      <c r="A2053" s="116" t="str">
        <f t="shared" si="1045"/>
        <v/>
      </c>
      <c r="B2053" s="181">
        <f t="shared" si="1046"/>
        <v>0</v>
      </c>
      <c r="C2053" s="227"/>
      <c r="D2053" s="79" t="str">
        <f t="shared" si="1047"/>
        <v/>
      </c>
      <c r="E2053" s="220"/>
      <c r="F2053" s="118">
        <f t="shared" si="1048"/>
        <v>0</v>
      </c>
      <c r="G2053" s="118">
        <f t="shared" si="1049"/>
        <v>0</v>
      </c>
    </row>
    <row r="2054" spans="1:7" ht="20.100000000000001" customHeight="1">
      <c r="A2054" s="116" t="str">
        <f t="shared" ref="A2054:A2075" si="1050">IFERROR(VLOOKUP(C2054,Tabla_Compatibilidad,4,FALSE),"")</f>
        <v/>
      </c>
      <c r="B2054" s="181">
        <f t="shared" ref="B2054:B2075" si="1051">IF(A2054=0,0,VLOOKUP(A2054,Tabla_Indices,5,FALSE))</f>
        <v>0</v>
      </c>
      <c r="C2054" s="227"/>
      <c r="D2054" s="79" t="str">
        <f t="shared" ref="D2054:D2075" si="1052">IFERROR(VLOOKUP(C2054,Tabla_Compatibilidad,2,FALSE),"")</f>
        <v/>
      </c>
      <c r="E2054" s="220"/>
      <c r="F2054" s="118">
        <f t="shared" ref="F2054:F2058" si="1053">IFERROR(VLOOKUP(C2054,Tabla_Compatibilidad,3,FALSE),0)</f>
        <v>0</v>
      </c>
      <c r="G2054" s="118">
        <f t="shared" ref="G2054:G2075" si="1054">ROUND(E2054*F2054,2)</f>
        <v>0</v>
      </c>
    </row>
    <row r="2055" spans="1:7" ht="20.100000000000001" customHeight="1">
      <c r="A2055" s="116" t="str">
        <f t="shared" si="1050"/>
        <v/>
      </c>
      <c r="B2055" s="181">
        <f t="shared" si="1051"/>
        <v>0</v>
      </c>
      <c r="C2055" s="228"/>
      <c r="D2055" s="79" t="str">
        <f t="shared" si="1052"/>
        <v/>
      </c>
      <c r="E2055" s="221"/>
      <c r="F2055" s="118">
        <f t="shared" si="1053"/>
        <v>0</v>
      </c>
      <c r="G2055" s="118">
        <f t="shared" si="1054"/>
        <v>0</v>
      </c>
    </row>
    <row r="2056" spans="1:7" ht="20.100000000000001" customHeight="1">
      <c r="A2056" s="116" t="str">
        <f t="shared" si="1050"/>
        <v/>
      </c>
      <c r="B2056" s="181">
        <f t="shared" si="1051"/>
        <v>0</v>
      </c>
      <c r="C2056" s="228"/>
      <c r="D2056" s="79" t="str">
        <f t="shared" si="1052"/>
        <v/>
      </c>
      <c r="E2056" s="221"/>
      <c r="F2056" s="118">
        <f t="shared" si="1053"/>
        <v>0</v>
      </c>
      <c r="G2056" s="118">
        <f t="shared" si="1054"/>
        <v>0</v>
      </c>
    </row>
    <row r="2057" spans="1:7" ht="20.100000000000001" customHeight="1">
      <c r="A2057" s="116" t="str">
        <f t="shared" si="1050"/>
        <v/>
      </c>
      <c r="B2057" s="181">
        <f t="shared" si="1051"/>
        <v>0</v>
      </c>
      <c r="C2057" s="228"/>
      <c r="D2057" s="79" t="str">
        <f t="shared" si="1052"/>
        <v/>
      </c>
      <c r="E2057" s="221"/>
      <c r="F2057" s="118">
        <f t="shared" si="1053"/>
        <v>0</v>
      </c>
      <c r="G2057" s="118">
        <f t="shared" si="1054"/>
        <v>0</v>
      </c>
    </row>
    <row r="2058" spans="1:7" ht="20.100000000000001" customHeight="1">
      <c r="A2058" s="116" t="str">
        <f t="shared" si="1050"/>
        <v/>
      </c>
      <c r="B2058" s="181">
        <f t="shared" si="1051"/>
        <v>0</v>
      </c>
      <c r="C2058" s="228"/>
      <c r="D2058" s="79" t="str">
        <f t="shared" si="1052"/>
        <v/>
      </c>
      <c r="E2058" s="221"/>
      <c r="F2058" s="118">
        <f t="shared" si="1053"/>
        <v>0</v>
      </c>
      <c r="G2058" s="118">
        <f t="shared" si="1054"/>
        <v>0</v>
      </c>
    </row>
    <row r="2059" spans="1:7" ht="20.100000000000001" customHeight="1">
      <c r="A2059" s="116" t="str">
        <f t="shared" si="1050"/>
        <v/>
      </c>
      <c r="B2059" s="181">
        <f t="shared" si="1051"/>
        <v>0</v>
      </c>
      <c r="C2059" s="228"/>
      <c r="D2059" s="79" t="str">
        <f t="shared" si="1052"/>
        <v/>
      </c>
      <c r="E2059" s="221"/>
      <c r="F2059" s="118">
        <f>IFERROR(VLOOKUP(C2059,Tabla_Compatibilidad,3,FALSE),0)</f>
        <v>0</v>
      </c>
      <c r="G2059" s="118">
        <f t="shared" si="1054"/>
        <v>0</v>
      </c>
    </row>
    <row r="2060" spans="1:7" ht="20.100000000000001" customHeight="1">
      <c r="A2060" s="116" t="str">
        <f t="shared" si="1050"/>
        <v/>
      </c>
      <c r="B2060" s="181">
        <f t="shared" si="1051"/>
        <v>0</v>
      </c>
      <c r="C2060" s="228"/>
      <c r="D2060" s="79" t="str">
        <f t="shared" si="1052"/>
        <v/>
      </c>
      <c r="E2060" s="221"/>
      <c r="F2060" s="118">
        <f t="shared" ref="F2060:F2075" si="1055">IFERROR(VLOOKUP(C2060,Tabla_Compatibilidad,3,FALSE),0)</f>
        <v>0</v>
      </c>
      <c r="G2060" s="118">
        <f t="shared" si="1054"/>
        <v>0</v>
      </c>
    </row>
    <row r="2061" spans="1:7" ht="20.100000000000001" customHeight="1">
      <c r="A2061" s="116" t="str">
        <f t="shared" si="1050"/>
        <v/>
      </c>
      <c r="B2061" s="181">
        <f t="shared" si="1051"/>
        <v>0</v>
      </c>
      <c r="C2061" s="228"/>
      <c r="D2061" s="79" t="str">
        <f t="shared" si="1052"/>
        <v/>
      </c>
      <c r="E2061" s="221"/>
      <c r="F2061" s="118">
        <f t="shared" si="1055"/>
        <v>0</v>
      </c>
      <c r="G2061" s="118">
        <f t="shared" si="1054"/>
        <v>0</v>
      </c>
    </row>
    <row r="2062" spans="1:7" ht="20.100000000000001" customHeight="1">
      <c r="A2062" s="116" t="str">
        <f t="shared" si="1050"/>
        <v/>
      </c>
      <c r="B2062" s="181">
        <f t="shared" si="1051"/>
        <v>0</v>
      </c>
      <c r="C2062" s="228"/>
      <c r="D2062" s="79" t="str">
        <f t="shared" si="1052"/>
        <v/>
      </c>
      <c r="E2062" s="221"/>
      <c r="F2062" s="118">
        <f t="shared" si="1055"/>
        <v>0</v>
      </c>
      <c r="G2062" s="118">
        <f t="shared" si="1054"/>
        <v>0</v>
      </c>
    </row>
    <row r="2063" spans="1:7" ht="20.100000000000001" customHeight="1">
      <c r="A2063" s="116" t="str">
        <f t="shared" si="1050"/>
        <v/>
      </c>
      <c r="B2063" s="181">
        <f t="shared" si="1051"/>
        <v>0</v>
      </c>
      <c r="C2063" s="228"/>
      <c r="D2063" s="79" t="str">
        <f t="shared" si="1052"/>
        <v/>
      </c>
      <c r="E2063" s="221"/>
      <c r="F2063" s="118">
        <f t="shared" si="1055"/>
        <v>0</v>
      </c>
      <c r="G2063" s="118">
        <f t="shared" si="1054"/>
        <v>0</v>
      </c>
    </row>
    <row r="2064" spans="1:7" ht="20.100000000000001" customHeight="1">
      <c r="A2064" s="116" t="str">
        <f t="shared" si="1050"/>
        <v/>
      </c>
      <c r="B2064" s="181">
        <f t="shared" si="1051"/>
        <v>0</v>
      </c>
      <c r="C2064" s="228"/>
      <c r="D2064" s="79" t="str">
        <f t="shared" si="1052"/>
        <v/>
      </c>
      <c r="E2064" s="221"/>
      <c r="F2064" s="118">
        <f t="shared" si="1055"/>
        <v>0</v>
      </c>
      <c r="G2064" s="118">
        <f t="shared" si="1054"/>
        <v>0</v>
      </c>
    </row>
    <row r="2065" spans="1:7" ht="20.100000000000001" customHeight="1">
      <c r="A2065" s="116" t="str">
        <f t="shared" si="1050"/>
        <v/>
      </c>
      <c r="B2065" s="181">
        <f t="shared" si="1051"/>
        <v>0</v>
      </c>
      <c r="C2065" s="228"/>
      <c r="D2065" s="79" t="str">
        <f t="shared" si="1052"/>
        <v/>
      </c>
      <c r="E2065" s="221"/>
      <c r="F2065" s="118">
        <f t="shared" si="1055"/>
        <v>0</v>
      </c>
      <c r="G2065" s="118">
        <f t="shared" si="1054"/>
        <v>0</v>
      </c>
    </row>
    <row r="2066" spans="1:7" ht="20.100000000000001" customHeight="1">
      <c r="A2066" s="116" t="str">
        <f t="shared" si="1050"/>
        <v/>
      </c>
      <c r="B2066" s="181">
        <f t="shared" si="1051"/>
        <v>0</v>
      </c>
      <c r="C2066" s="227"/>
      <c r="D2066" s="79" t="str">
        <f t="shared" si="1052"/>
        <v/>
      </c>
      <c r="E2066" s="220"/>
      <c r="F2066" s="118">
        <f t="shared" si="1055"/>
        <v>0</v>
      </c>
      <c r="G2066" s="118">
        <f t="shared" si="1054"/>
        <v>0</v>
      </c>
    </row>
    <row r="2067" spans="1:7" ht="20.100000000000001" customHeight="1">
      <c r="A2067" s="116" t="str">
        <f t="shared" si="1050"/>
        <v/>
      </c>
      <c r="B2067" s="181">
        <f t="shared" si="1051"/>
        <v>0</v>
      </c>
      <c r="C2067" s="228"/>
      <c r="D2067" s="79" t="str">
        <f t="shared" si="1052"/>
        <v/>
      </c>
      <c r="E2067" s="221"/>
      <c r="F2067" s="118">
        <f t="shared" si="1055"/>
        <v>0</v>
      </c>
      <c r="G2067" s="118">
        <f t="shared" si="1054"/>
        <v>0</v>
      </c>
    </row>
    <row r="2068" spans="1:7" ht="20.100000000000001" customHeight="1">
      <c r="A2068" s="116" t="str">
        <f t="shared" si="1050"/>
        <v/>
      </c>
      <c r="B2068" s="181">
        <f t="shared" si="1051"/>
        <v>0</v>
      </c>
      <c r="C2068" s="228"/>
      <c r="D2068" s="79" t="str">
        <f t="shared" si="1052"/>
        <v/>
      </c>
      <c r="E2068" s="221"/>
      <c r="F2068" s="118">
        <f t="shared" si="1055"/>
        <v>0</v>
      </c>
      <c r="G2068" s="118">
        <f t="shared" si="1054"/>
        <v>0</v>
      </c>
    </row>
    <row r="2069" spans="1:7" ht="20.100000000000001" customHeight="1">
      <c r="A2069" s="116" t="str">
        <f t="shared" si="1050"/>
        <v/>
      </c>
      <c r="B2069" s="181">
        <f t="shared" si="1051"/>
        <v>0</v>
      </c>
      <c r="C2069" s="228"/>
      <c r="D2069" s="79" t="str">
        <f t="shared" si="1052"/>
        <v/>
      </c>
      <c r="E2069" s="221"/>
      <c r="F2069" s="118">
        <f t="shared" si="1055"/>
        <v>0</v>
      </c>
      <c r="G2069" s="118">
        <f t="shared" si="1054"/>
        <v>0</v>
      </c>
    </row>
    <row r="2070" spans="1:7" ht="20.100000000000001" customHeight="1">
      <c r="A2070" s="116" t="str">
        <f t="shared" si="1050"/>
        <v/>
      </c>
      <c r="B2070" s="181">
        <f t="shared" si="1051"/>
        <v>0</v>
      </c>
      <c r="C2070" s="228"/>
      <c r="D2070" s="79" t="str">
        <f t="shared" si="1052"/>
        <v/>
      </c>
      <c r="E2070" s="221"/>
      <c r="F2070" s="118">
        <f t="shared" si="1055"/>
        <v>0</v>
      </c>
      <c r="G2070" s="118">
        <f t="shared" si="1054"/>
        <v>0</v>
      </c>
    </row>
    <row r="2071" spans="1:7" ht="20.100000000000001" customHeight="1">
      <c r="A2071" s="116" t="str">
        <f t="shared" si="1050"/>
        <v/>
      </c>
      <c r="B2071" s="181">
        <f t="shared" si="1051"/>
        <v>0</v>
      </c>
      <c r="C2071" s="228"/>
      <c r="D2071" s="79" t="str">
        <f t="shared" si="1052"/>
        <v/>
      </c>
      <c r="E2071" s="221"/>
      <c r="F2071" s="118">
        <f t="shared" si="1055"/>
        <v>0</v>
      </c>
      <c r="G2071" s="118">
        <f t="shared" si="1054"/>
        <v>0</v>
      </c>
    </row>
    <row r="2072" spans="1:7" ht="20.100000000000001" customHeight="1">
      <c r="A2072" s="116" t="str">
        <f t="shared" si="1050"/>
        <v/>
      </c>
      <c r="B2072" s="181">
        <f t="shared" si="1051"/>
        <v>0</v>
      </c>
      <c r="C2072" s="228"/>
      <c r="D2072" s="79" t="str">
        <f t="shared" si="1052"/>
        <v/>
      </c>
      <c r="E2072" s="221"/>
      <c r="F2072" s="118">
        <f t="shared" si="1055"/>
        <v>0</v>
      </c>
      <c r="G2072" s="118">
        <f t="shared" si="1054"/>
        <v>0</v>
      </c>
    </row>
    <row r="2073" spans="1:7" ht="20.100000000000001" customHeight="1">
      <c r="A2073" s="116" t="str">
        <f t="shared" si="1050"/>
        <v/>
      </c>
      <c r="B2073" s="181">
        <f t="shared" si="1051"/>
        <v>0</v>
      </c>
      <c r="C2073" s="228"/>
      <c r="D2073" s="79" t="str">
        <f t="shared" si="1052"/>
        <v/>
      </c>
      <c r="E2073" s="221"/>
      <c r="F2073" s="118">
        <f t="shared" si="1055"/>
        <v>0</v>
      </c>
      <c r="G2073" s="118">
        <f t="shared" si="1054"/>
        <v>0</v>
      </c>
    </row>
    <row r="2074" spans="1:7" ht="20.100000000000001" customHeight="1">
      <c r="A2074" s="116" t="str">
        <f t="shared" si="1050"/>
        <v/>
      </c>
      <c r="B2074" s="181">
        <f t="shared" si="1051"/>
        <v>0</v>
      </c>
      <c r="C2074" s="228"/>
      <c r="D2074" s="79" t="str">
        <f t="shared" si="1052"/>
        <v/>
      </c>
      <c r="E2074" s="221"/>
      <c r="F2074" s="118">
        <f t="shared" si="1055"/>
        <v>0</v>
      </c>
      <c r="G2074" s="118">
        <f t="shared" si="1054"/>
        <v>0</v>
      </c>
    </row>
    <row r="2075" spans="1:7" ht="20.100000000000001" customHeight="1">
      <c r="A2075" s="116" t="str">
        <f t="shared" si="1050"/>
        <v/>
      </c>
      <c r="B2075" s="181">
        <f t="shared" si="1051"/>
        <v>0</v>
      </c>
      <c r="C2075" s="228"/>
      <c r="D2075" s="79" t="str">
        <f t="shared" si="1052"/>
        <v/>
      </c>
      <c r="E2075" s="221"/>
      <c r="F2075" s="118">
        <f t="shared" si="1055"/>
        <v>0</v>
      </c>
      <c r="G2075" s="118">
        <f t="shared" si="1054"/>
        <v>0</v>
      </c>
    </row>
    <row r="2076" spans="1:7" ht="20.100000000000001" customHeight="1">
      <c r="A2076" s="184"/>
      <c r="B2076" s="185"/>
      <c r="C2076" s="243"/>
      <c r="D2076" s="161"/>
      <c r="E2076" s="212"/>
      <c r="F2076" s="488" t="s">
        <v>35</v>
      </c>
      <c r="G2076" s="201">
        <f>SUBTOTAL(9,G2052:G2075)</f>
        <v>0</v>
      </c>
    </row>
    <row r="2077" spans="1:7" ht="20.100000000000001" customHeight="1">
      <c r="A2077" s="184"/>
      <c r="B2077" s="185"/>
      <c r="C2077" s="244" t="s">
        <v>731</v>
      </c>
      <c r="D2077" s="161"/>
      <c r="E2077" s="212"/>
      <c r="F2077" s="163"/>
      <c r="G2077" s="186"/>
    </row>
    <row r="2078" spans="1:7" ht="20.100000000000001" customHeight="1">
      <c r="A2078" s="116" t="str">
        <f t="shared" ref="A2078:A2079" si="1056">IFERROR(VLOOKUP(C2078,Tabla_Compatibilidad,4,FALSE),"")</f>
        <v/>
      </c>
      <c r="B2078" s="181">
        <f t="shared" ref="B2078:B2079" si="1057">IF(A2078=0,0,VLOOKUP(A2078,Tabla_Indices,5,FALSE))</f>
        <v>0</v>
      </c>
      <c r="C2078" s="227"/>
      <c r="D2078" s="79" t="str">
        <f t="shared" ref="D2078:D2079" si="1058">IFERROR(VLOOKUP(C2078,Tabla_Compatibilidad,2,FALSE),"")</f>
        <v/>
      </c>
      <c r="E2078" s="221"/>
      <c r="F2078" s="118">
        <f t="shared" ref="F2078:F2079" si="1059">IFERROR(VLOOKUP(C2078,Tabla_Compatibilidad,3,FALSE),0)</f>
        <v>0</v>
      </c>
      <c r="G2078" s="118">
        <f t="shared" ref="G2078:G2079" si="1060">ROUND(E2078*F2078,2)</f>
        <v>0</v>
      </c>
    </row>
    <row r="2079" spans="1:7" ht="20.100000000000001" customHeight="1">
      <c r="A2079" s="116" t="str">
        <f t="shared" si="1056"/>
        <v/>
      </c>
      <c r="B2079" s="181">
        <f t="shared" si="1057"/>
        <v>0</v>
      </c>
      <c r="C2079" s="227"/>
      <c r="D2079" s="79" t="str">
        <f t="shared" si="1058"/>
        <v/>
      </c>
      <c r="E2079" s="221"/>
      <c r="F2079" s="118">
        <f t="shared" si="1059"/>
        <v>0</v>
      </c>
      <c r="G2079" s="118">
        <f t="shared" si="1060"/>
        <v>0</v>
      </c>
    </row>
    <row r="2080" spans="1:7" ht="20.100000000000001" customHeight="1">
      <c r="A2080" s="116" t="str">
        <f t="shared" ref="A2080:A2085" si="1061">IFERROR(VLOOKUP(C2080,Tabla_Compatibilidad,4,FALSE),"")</f>
        <v/>
      </c>
      <c r="B2080" s="181">
        <f t="shared" ref="B2080:B2085" si="1062">IF(A2080=0,0,VLOOKUP(A2080,Tabla_Indices,5,FALSE))</f>
        <v>0</v>
      </c>
      <c r="C2080" s="227"/>
      <c r="D2080" s="79" t="str">
        <f t="shared" ref="D2080:D2085" si="1063">IFERROR(VLOOKUP(C2080,Tabla_Compatibilidad,2,FALSE),"")</f>
        <v/>
      </c>
      <c r="E2080" s="221"/>
      <c r="F2080" s="118">
        <f t="shared" ref="F2080:F2085" si="1064">IFERROR(VLOOKUP(C2080,Tabla_Compatibilidad,3,FALSE),0)</f>
        <v>0</v>
      </c>
      <c r="G2080" s="118">
        <f t="shared" ref="G2080:G2085" si="1065">ROUND(E2080*F2080,2)</f>
        <v>0</v>
      </c>
    </row>
    <row r="2081" spans="1:7" ht="20.100000000000001" customHeight="1">
      <c r="A2081" s="116" t="str">
        <f t="shared" si="1061"/>
        <v/>
      </c>
      <c r="B2081" s="181">
        <f t="shared" si="1062"/>
        <v>0</v>
      </c>
      <c r="C2081" s="227"/>
      <c r="D2081" s="79" t="str">
        <f t="shared" si="1063"/>
        <v/>
      </c>
      <c r="E2081" s="221"/>
      <c r="F2081" s="118">
        <f t="shared" si="1064"/>
        <v>0</v>
      </c>
      <c r="G2081" s="118">
        <f t="shared" si="1065"/>
        <v>0</v>
      </c>
    </row>
    <row r="2082" spans="1:7" ht="20.100000000000001" customHeight="1">
      <c r="A2082" s="116" t="str">
        <f t="shared" si="1061"/>
        <v/>
      </c>
      <c r="B2082" s="181">
        <f t="shared" si="1062"/>
        <v>0</v>
      </c>
      <c r="C2082" s="228"/>
      <c r="D2082" s="79" t="str">
        <f t="shared" si="1063"/>
        <v/>
      </c>
      <c r="E2082" s="221"/>
      <c r="F2082" s="118">
        <f t="shared" si="1064"/>
        <v>0</v>
      </c>
      <c r="G2082" s="118">
        <f t="shared" si="1065"/>
        <v>0</v>
      </c>
    </row>
    <row r="2083" spans="1:7" ht="20.100000000000001" customHeight="1">
      <c r="A2083" s="116" t="str">
        <f t="shared" si="1061"/>
        <v/>
      </c>
      <c r="B2083" s="181">
        <f t="shared" si="1062"/>
        <v>0</v>
      </c>
      <c r="C2083" s="228"/>
      <c r="D2083" s="79" t="str">
        <f t="shared" si="1063"/>
        <v/>
      </c>
      <c r="E2083" s="221"/>
      <c r="F2083" s="118">
        <f t="shared" si="1064"/>
        <v>0</v>
      </c>
      <c r="G2083" s="118">
        <f t="shared" si="1065"/>
        <v>0</v>
      </c>
    </row>
    <row r="2084" spans="1:7" ht="20.100000000000001" customHeight="1">
      <c r="A2084" s="116" t="str">
        <f t="shared" si="1061"/>
        <v/>
      </c>
      <c r="B2084" s="181">
        <f t="shared" si="1062"/>
        <v>0</v>
      </c>
      <c r="C2084" s="228"/>
      <c r="D2084" s="79" t="str">
        <f t="shared" si="1063"/>
        <v/>
      </c>
      <c r="E2084" s="221"/>
      <c r="F2084" s="118">
        <f t="shared" si="1064"/>
        <v>0</v>
      </c>
      <c r="G2084" s="118">
        <f t="shared" si="1065"/>
        <v>0</v>
      </c>
    </row>
    <row r="2085" spans="1:7" ht="20.100000000000001" customHeight="1">
      <c r="A2085" s="116" t="str">
        <f t="shared" si="1061"/>
        <v/>
      </c>
      <c r="B2085" s="181">
        <f t="shared" si="1062"/>
        <v>0</v>
      </c>
      <c r="C2085" s="228"/>
      <c r="D2085" s="79" t="str">
        <f t="shared" si="1063"/>
        <v/>
      </c>
      <c r="E2085" s="221"/>
      <c r="F2085" s="118">
        <f t="shared" si="1064"/>
        <v>0</v>
      </c>
      <c r="G2085" s="118">
        <f t="shared" si="1065"/>
        <v>0</v>
      </c>
    </row>
    <row r="2086" spans="1:7" ht="20.100000000000001" customHeight="1">
      <c r="A2086" s="184"/>
      <c r="B2086" s="185"/>
      <c r="C2086" s="243"/>
      <c r="D2086" s="161"/>
      <c r="E2086" s="212"/>
      <c r="F2086" s="488" t="s">
        <v>36</v>
      </c>
      <c r="G2086" s="201">
        <f>SUBTOTAL(9,G2078:G2085)</f>
        <v>0</v>
      </c>
    </row>
    <row r="2087" spans="1:7" ht="20.100000000000001" customHeight="1">
      <c r="A2087" s="184"/>
      <c r="B2087" s="185"/>
      <c r="C2087" s="244" t="s">
        <v>732</v>
      </c>
      <c r="D2087" s="161"/>
      <c r="E2087" s="212"/>
      <c r="F2087" s="163"/>
      <c r="G2087" s="186"/>
    </row>
    <row r="2088" spans="1:7" ht="20.100000000000001" customHeight="1">
      <c r="A2088" s="116" t="str">
        <f t="shared" ref="A2088:A2089" si="1066">IFERROR(VLOOKUP(C2088,Tabla_Compatibilidad,4,FALSE),"")</f>
        <v/>
      </c>
      <c r="B2088" s="181">
        <f t="shared" ref="B2088:B2089" si="1067">IF(A2088=0,0,VLOOKUP(A2088,Tabla_Indices,5,FALSE))</f>
        <v>0</v>
      </c>
      <c r="C2088" s="231"/>
      <c r="D2088" s="79" t="str">
        <f t="shared" ref="D2088:D2089" si="1068">IFERROR(VLOOKUP(C2088,Tabla_Compatibilidad,2,FALSE),"")</f>
        <v/>
      </c>
      <c r="E2088" s="223"/>
      <c r="F2088" s="118">
        <f t="shared" ref="F2088:F2089" si="1069">IFERROR(VLOOKUP(C2088,Tabla_Compatibilidad,3,FALSE),0)</f>
        <v>0</v>
      </c>
      <c r="G2088" s="118">
        <f t="shared" ref="G2088:G2089" si="1070">ROUND(E2088*F2088,2)</f>
        <v>0</v>
      </c>
    </row>
    <row r="2089" spans="1:7" ht="20.100000000000001" customHeight="1">
      <c r="A2089" s="116" t="str">
        <f t="shared" si="1066"/>
        <v/>
      </c>
      <c r="B2089" s="181">
        <f t="shared" si="1067"/>
        <v>0</v>
      </c>
      <c r="C2089" s="231"/>
      <c r="D2089" s="79" t="str">
        <f t="shared" si="1068"/>
        <v/>
      </c>
      <c r="E2089" s="223"/>
      <c r="F2089" s="118">
        <f t="shared" si="1069"/>
        <v>0</v>
      </c>
      <c r="G2089" s="118">
        <f t="shared" si="1070"/>
        <v>0</v>
      </c>
    </row>
    <row r="2090" spans="1:7" ht="20.100000000000001" customHeight="1">
      <c r="A2090" s="116" t="str">
        <f t="shared" ref="A2090:A2097" si="1071">IFERROR(VLOOKUP(C2090,Tabla_Compatibilidad,4,FALSE),"")</f>
        <v/>
      </c>
      <c r="B2090" s="181">
        <f t="shared" ref="B2090:B2097" si="1072">IF(A2090=0,0,VLOOKUP(A2090,Tabla_Indices,5,FALSE))</f>
        <v>0</v>
      </c>
      <c r="C2090" s="231"/>
      <c r="D2090" s="79" t="str">
        <f t="shared" ref="D2090:D2097" si="1073">IFERROR(VLOOKUP(C2090,Tabla_Compatibilidad,2,FALSE),"")</f>
        <v/>
      </c>
      <c r="E2090" s="223"/>
      <c r="F2090" s="118">
        <f t="shared" ref="F2090:F2097" si="1074">IFERROR(VLOOKUP(C2090,Tabla_Compatibilidad,3,FALSE),0)</f>
        <v>0</v>
      </c>
      <c r="G2090" s="118">
        <f t="shared" ref="G2090:G2097" si="1075">ROUND(E2090*F2090,2)</f>
        <v>0</v>
      </c>
    </row>
    <row r="2091" spans="1:7" ht="20.100000000000001" customHeight="1">
      <c r="A2091" s="116" t="str">
        <f t="shared" si="1071"/>
        <v/>
      </c>
      <c r="B2091" s="181">
        <f t="shared" si="1072"/>
        <v>0</v>
      </c>
      <c r="C2091" s="229"/>
      <c r="D2091" s="79" t="str">
        <f t="shared" si="1073"/>
        <v/>
      </c>
      <c r="E2091" s="223"/>
      <c r="F2091" s="118"/>
      <c r="G2091" s="118">
        <f t="shared" si="1075"/>
        <v>0</v>
      </c>
    </row>
    <row r="2092" spans="1:7" ht="20.100000000000001" customHeight="1">
      <c r="A2092" s="116" t="str">
        <f t="shared" si="1071"/>
        <v/>
      </c>
      <c r="B2092" s="181">
        <f t="shared" si="1072"/>
        <v>0</v>
      </c>
      <c r="C2092" s="229"/>
      <c r="D2092" s="79" t="str">
        <f t="shared" si="1073"/>
        <v/>
      </c>
      <c r="E2092" s="221"/>
      <c r="F2092" s="118">
        <f t="shared" si="1074"/>
        <v>0</v>
      </c>
      <c r="G2092" s="118">
        <f t="shared" si="1075"/>
        <v>0</v>
      </c>
    </row>
    <row r="2093" spans="1:7" ht="20.100000000000001" customHeight="1">
      <c r="A2093" s="116" t="str">
        <f t="shared" si="1071"/>
        <v/>
      </c>
      <c r="B2093" s="181">
        <f t="shared" si="1072"/>
        <v>0</v>
      </c>
      <c r="C2093" s="229"/>
      <c r="D2093" s="79" t="str">
        <f t="shared" si="1073"/>
        <v/>
      </c>
      <c r="E2093" s="221"/>
      <c r="F2093" s="118">
        <f t="shared" si="1074"/>
        <v>0</v>
      </c>
      <c r="G2093" s="118">
        <f t="shared" si="1075"/>
        <v>0</v>
      </c>
    </row>
    <row r="2094" spans="1:7" ht="20.100000000000001" customHeight="1">
      <c r="A2094" s="116" t="str">
        <f t="shared" si="1071"/>
        <v/>
      </c>
      <c r="B2094" s="181">
        <f t="shared" si="1072"/>
        <v>0</v>
      </c>
      <c r="C2094" s="229"/>
      <c r="D2094" s="79" t="str">
        <f t="shared" si="1073"/>
        <v/>
      </c>
      <c r="E2094" s="221"/>
      <c r="F2094" s="118">
        <f t="shared" si="1074"/>
        <v>0</v>
      </c>
      <c r="G2094" s="118">
        <f t="shared" si="1075"/>
        <v>0</v>
      </c>
    </row>
    <row r="2095" spans="1:7" ht="20.100000000000001" customHeight="1">
      <c r="A2095" s="116" t="str">
        <f t="shared" si="1071"/>
        <v/>
      </c>
      <c r="B2095" s="181">
        <f t="shared" si="1072"/>
        <v>0</v>
      </c>
      <c r="C2095" s="228"/>
      <c r="D2095" s="79" t="str">
        <f t="shared" si="1073"/>
        <v/>
      </c>
      <c r="E2095" s="221"/>
      <c r="F2095" s="118">
        <f t="shared" si="1074"/>
        <v>0</v>
      </c>
      <c r="G2095" s="118">
        <f t="shared" si="1075"/>
        <v>0</v>
      </c>
    </row>
    <row r="2096" spans="1:7" ht="20.100000000000001" customHeight="1">
      <c r="A2096" s="116" t="str">
        <f t="shared" si="1071"/>
        <v/>
      </c>
      <c r="B2096" s="181">
        <f t="shared" si="1072"/>
        <v>0</v>
      </c>
      <c r="C2096" s="228"/>
      <c r="D2096" s="79" t="str">
        <f t="shared" si="1073"/>
        <v/>
      </c>
      <c r="E2096" s="221"/>
      <c r="F2096" s="118">
        <f t="shared" si="1074"/>
        <v>0</v>
      </c>
      <c r="G2096" s="118">
        <f t="shared" si="1075"/>
        <v>0</v>
      </c>
    </row>
    <row r="2097" spans="1:7" ht="20.100000000000001" customHeight="1">
      <c r="A2097" s="116" t="str">
        <f t="shared" si="1071"/>
        <v/>
      </c>
      <c r="B2097" s="181">
        <f t="shared" si="1072"/>
        <v>0</v>
      </c>
      <c r="C2097" s="228"/>
      <c r="D2097" s="79" t="str">
        <f t="shared" si="1073"/>
        <v/>
      </c>
      <c r="E2097" s="221"/>
      <c r="F2097" s="118">
        <f t="shared" si="1074"/>
        <v>0</v>
      </c>
      <c r="G2097" s="118">
        <f t="shared" si="1075"/>
        <v>0</v>
      </c>
    </row>
    <row r="2098" spans="1:7" ht="20.100000000000001" customHeight="1">
      <c r="A2098" s="187"/>
      <c r="B2098" s="188"/>
      <c r="C2098" s="243"/>
      <c r="D2098" s="161"/>
      <c r="E2098" s="212"/>
      <c r="F2098" s="488" t="s">
        <v>37</v>
      </c>
      <c r="G2098" s="201">
        <f>SUBTOTAL(9,G2088:G2097)</f>
        <v>0</v>
      </c>
    </row>
    <row r="2099" spans="1:7" ht="20.100000000000001" customHeight="1" thickBot="1">
      <c r="A2099" s="189"/>
      <c r="B2099" s="190"/>
      <c r="C2099" s="245"/>
      <c r="D2099" s="191"/>
      <c r="E2099" s="213"/>
      <c r="F2099" s="192"/>
      <c r="G2099" s="193"/>
    </row>
    <row r="2100" spans="1:7" ht="20.100000000000001" customHeight="1" thickBot="1">
      <c r="A2100" s="194">
        <f>B2048</f>
        <v>35</v>
      </c>
      <c r="B2100" s="195" t="str">
        <f>C2048</f>
        <v>Calefón Solar - Termosifónico - Captador por tubo de vacío</v>
      </c>
      <c r="C2100" s="246"/>
      <c r="D2100" s="196" t="s">
        <v>38</v>
      </c>
      <c r="E2100" s="214"/>
      <c r="F2100" s="197" t="s">
        <v>39</v>
      </c>
      <c r="G2100" s="202">
        <f>SUBTOTAL(9,G2052:G2099)</f>
        <v>0</v>
      </c>
    </row>
    <row r="2101" spans="1:7" ht="20.100000000000001" customHeight="1" thickTop="1" thickBot="1">
      <c r="C2101" s="247"/>
      <c r="D2101" s="198"/>
      <c r="E2101" s="215"/>
      <c r="G2101" s="200"/>
    </row>
    <row r="2102" spans="1:7" ht="20.100000000000001" customHeight="1" thickTop="1">
      <c r="A2102" s="145" t="s">
        <v>41</v>
      </c>
      <c r="B2102" s="146"/>
      <c r="C2102" s="248"/>
      <c r="D2102" s="146"/>
      <c r="E2102" s="216"/>
      <c r="F2102" s="148"/>
      <c r="G2102" s="149"/>
    </row>
    <row r="2103" spans="1:7" ht="20.100000000000001" customHeight="1">
      <c r="A2103" s="150" t="s">
        <v>728</v>
      </c>
      <c r="B2103" s="144" t="str">
        <f>Comitente</f>
        <v>INSTITUTO PROVINCIAL DE LA VIVIENDA</v>
      </c>
      <c r="C2103" s="249"/>
      <c r="D2103" s="152"/>
      <c r="E2103" s="217"/>
      <c r="F2103" s="154"/>
      <c r="G2103" s="155"/>
    </row>
    <row r="2104" spans="1:7" ht="20.100000000000001" customHeight="1">
      <c r="A2104" s="150" t="s">
        <v>729</v>
      </c>
      <c r="B2104" s="144">
        <f>Contratista</f>
        <v>0</v>
      </c>
      <c r="C2104" s="250"/>
      <c r="D2104" s="156"/>
      <c r="E2104" s="217"/>
      <c r="F2104" s="157"/>
      <c r="G2104" s="158"/>
    </row>
    <row r="2105" spans="1:7" ht="20.100000000000001" customHeight="1">
      <c r="A2105" s="150" t="s">
        <v>28</v>
      </c>
      <c r="B2105" s="144" t="str">
        <f>Obra</f>
        <v>BARRIO NUESTRA SEÑORA DEL ROSARIO - 22 VIVIENDAS</v>
      </c>
      <c r="C2105" s="250"/>
      <c r="D2105" s="156"/>
      <c r="E2105" s="217"/>
      <c r="F2105" s="157" t="s">
        <v>42</v>
      </c>
      <c r="G2105" s="542">
        <f>+$G$4</f>
        <v>0</v>
      </c>
    </row>
    <row r="2106" spans="1:7" ht="20.100000000000001" customHeight="1">
      <c r="A2106" s="159" t="s">
        <v>727</v>
      </c>
      <c r="B2106" s="144" t="str">
        <f>Ubicación</f>
        <v>9 DE JULIO</v>
      </c>
      <c r="C2106" s="251"/>
      <c r="D2106" s="161"/>
      <c r="E2106" s="212"/>
      <c r="F2106" s="163"/>
      <c r="G2106" s="164"/>
    </row>
    <row r="2107" spans="1:7" ht="20.100000000000001" customHeight="1">
      <c r="A2107" s="159" t="s">
        <v>43</v>
      </c>
      <c r="B2107" s="165" t="s">
        <v>1159</v>
      </c>
      <c r="C2107" s="243" t="s">
        <v>1182</v>
      </c>
      <c r="D2107" s="167"/>
      <c r="E2107" s="218"/>
      <c r="F2107" s="163"/>
      <c r="G2107" s="164"/>
    </row>
    <row r="2108" spans="1:7" ht="20.100000000000001" customHeight="1">
      <c r="A2108" s="159" t="s">
        <v>29</v>
      </c>
      <c r="B2108" s="169">
        <v>36</v>
      </c>
      <c r="C2108" s="166" t="str">
        <f>+VLOOKUP(B2108,'P1'!$B$13:$E$92,2,FALSE)</f>
        <v>Instalación de gas (Incl. Cocina 4 hornallas c/horno)</v>
      </c>
      <c r="D2108" s="161"/>
      <c r="E2108" s="212"/>
      <c r="F2108" s="157" t="s">
        <v>30</v>
      </c>
      <c r="G2108" s="161" t="str">
        <f>+VLOOKUP(B2108,'P1'!$B$13:$E$92,3,FALSE)</f>
        <v>gl</v>
      </c>
    </row>
    <row r="2109" spans="1:7" ht="20.100000000000001" customHeight="1">
      <c r="A2109" s="203" t="s">
        <v>590</v>
      </c>
      <c r="B2109" s="204"/>
      <c r="C2109" s="604" t="s">
        <v>0</v>
      </c>
      <c r="D2109" s="606" t="s">
        <v>31</v>
      </c>
      <c r="E2109" s="600" t="s">
        <v>32</v>
      </c>
      <c r="F2109" s="608" t="s">
        <v>33</v>
      </c>
      <c r="G2109" s="610" t="s">
        <v>34</v>
      </c>
    </row>
    <row r="2110" spans="1:7" s="110" customFormat="1" ht="20.100000000000001" customHeight="1">
      <c r="A2110" s="172" t="s">
        <v>591</v>
      </c>
      <c r="B2110" s="173" t="s">
        <v>592</v>
      </c>
      <c r="C2110" s="605"/>
      <c r="D2110" s="607"/>
      <c r="E2110" s="601"/>
      <c r="F2110" s="609"/>
      <c r="G2110" s="611"/>
    </row>
    <row r="2111" spans="1:7" ht="20.100000000000001" customHeight="1">
      <c r="A2111" s="174"/>
      <c r="B2111" s="175"/>
      <c r="C2111" s="252" t="s">
        <v>730</v>
      </c>
      <c r="D2111" s="177"/>
      <c r="E2111" s="219"/>
      <c r="F2111" s="179"/>
      <c r="G2111" s="180"/>
    </row>
    <row r="2112" spans="1:7" ht="20.100000000000001" customHeight="1">
      <c r="A2112" s="116" t="str">
        <f t="shared" ref="A2112:A2113" si="1076">IFERROR(VLOOKUP(C2112,Tabla_Compatibilidad,4,FALSE),"")</f>
        <v/>
      </c>
      <c r="B2112" s="181">
        <f t="shared" ref="B2112:B2113" si="1077">IF(A2112=0,0,VLOOKUP(A2112,Tabla_Indices,5,FALSE))</f>
        <v>0</v>
      </c>
      <c r="C2112" s="227"/>
      <c r="D2112" s="79" t="str">
        <f t="shared" ref="D2112:D2113" si="1078">IFERROR(VLOOKUP(C2112,Tabla_Compatibilidad,2,FALSE),"")</f>
        <v/>
      </c>
      <c r="E2112" s="220"/>
      <c r="F2112" s="118"/>
      <c r="G2112" s="118">
        <f t="shared" ref="G2112:G2113" si="1079">ROUND(E2112*F2112,2)</f>
        <v>0</v>
      </c>
    </row>
    <row r="2113" spans="1:7" ht="20.100000000000001" customHeight="1">
      <c r="A2113" s="116" t="str">
        <f t="shared" si="1076"/>
        <v/>
      </c>
      <c r="B2113" s="181">
        <f t="shared" si="1077"/>
        <v>0</v>
      </c>
      <c r="C2113" s="227"/>
      <c r="D2113" s="79" t="str">
        <f t="shared" si="1078"/>
        <v/>
      </c>
      <c r="E2113" s="220"/>
      <c r="F2113" s="118"/>
      <c r="G2113" s="118">
        <f t="shared" si="1079"/>
        <v>0</v>
      </c>
    </row>
    <row r="2114" spans="1:7" ht="20.100000000000001" customHeight="1">
      <c r="A2114" s="116" t="str">
        <f t="shared" ref="A2114:A2135" si="1080">IFERROR(VLOOKUP(C2114,Tabla_Compatibilidad,4,FALSE),"")</f>
        <v/>
      </c>
      <c r="B2114" s="181">
        <f t="shared" ref="B2114:B2135" si="1081">IF(A2114=0,0,VLOOKUP(A2114,Tabla_Indices,5,FALSE))</f>
        <v>0</v>
      </c>
      <c r="C2114" s="227"/>
      <c r="D2114" s="79" t="str">
        <f t="shared" ref="D2114:D2135" si="1082">IFERROR(VLOOKUP(C2114,Tabla_Compatibilidad,2,FALSE),"")</f>
        <v/>
      </c>
      <c r="E2114" s="220"/>
      <c r="F2114" s="118"/>
      <c r="G2114" s="118">
        <f t="shared" ref="G2114:G2135" si="1083">ROUND(E2114*F2114,2)</f>
        <v>0</v>
      </c>
    </row>
    <row r="2115" spans="1:7" ht="20.100000000000001" customHeight="1">
      <c r="A2115" s="116" t="str">
        <f t="shared" si="1080"/>
        <v/>
      </c>
      <c r="B2115" s="181">
        <f t="shared" si="1081"/>
        <v>0</v>
      </c>
      <c r="C2115" s="228"/>
      <c r="D2115" s="79" t="str">
        <f t="shared" si="1082"/>
        <v/>
      </c>
      <c r="E2115" s="221"/>
      <c r="F2115" s="118"/>
      <c r="G2115" s="118">
        <f t="shared" si="1083"/>
        <v>0</v>
      </c>
    </row>
    <row r="2116" spans="1:7" ht="20.100000000000001" customHeight="1">
      <c r="A2116" s="116" t="str">
        <f t="shared" si="1080"/>
        <v/>
      </c>
      <c r="B2116" s="181">
        <f t="shared" si="1081"/>
        <v>0</v>
      </c>
      <c r="C2116" s="228"/>
      <c r="D2116" s="79" t="str">
        <f t="shared" si="1082"/>
        <v/>
      </c>
      <c r="E2116" s="221"/>
      <c r="F2116" s="118"/>
      <c r="G2116" s="118">
        <f t="shared" si="1083"/>
        <v>0</v>
      </c>
    </row>
    <row r="2117" spans="1:7" ht="20.100000000000001" customHeight="1">
      <c r="A2117" s="116" t="str">
        <f t="shared" si="1080"/>
        <v/>
      </c>
      <c r="B2117" s="181">
        <f t="shared" si="1081"/>
        <v>0</v>
      </c>
      <c r="C2117" s="228"/>
      <c r="D2117" s="79" t="str">
        <f t="shared" si="1082"/>
        <v/>
      </c>
      <c r="E2117" s="221"/>
      <c r="F2117" s="118"/>
      <c r="G2117" s="118">
        <f t="shared" si="1083"/>
        <v>0</v>
      </c>
    </row>
    <row r="2118" spans="1:7" ht="20.100000000000001" customHeight="1">
      <c r="A2118" s="116" t="str">
        <f t="shared" si="1080"/>
        <v/>
      </c>
      <c r="B2118" s="181">
        <f t="shared" si="1081"/>
        <v>0</v>
      </c>
      <c r="C2118" s="228"/>
      <c r="D2118" s="79" t="str">
        <f t="shared" si="1082"/>
        <v/>
      </c>
      <c r="E2118" s="221"/>
      <c r="F2118" s="118">
        <f t="shared" ref="F2118:F2135" si="1084">IFERROR(VLOOKUP(C2118,Tabla_Compatibilidad,3,FALSE),0)</f>
        <v>0</v>
      </c>
      <c r="G2118" s="118">
        <f t="shared" si="1083"/>
        <v>0</v>
      </c>
    </row>
    <row r="2119" spans="1:7" ht="20.100000000000001" customHeight="1">
      <c r="A2119" s="116" t="str">
        <f t="shared" si="1080"/>
        <v/>
      </c>
      <c r="B2119" s="181">
        <f t="shared" si="1081"/>
        <v>0</v>
      </c>
      <c r="C2119" s="228"/>
      <c r="D2119" s="79" t="str">
        <f t="shared" si="1082"/>
        <v/>
      </c>
      <c r="E2119" s="221"/>
      <c r="F2119" s="118">
        <f t="shared" si="1084"/>
        <v>0</v>
      </c>
      <c r="G2119" s="118">
        <f t="shared" si="1083"/>
        <v>0</v>
      </c>
    </row>
    <row r="2120" spans="1:7" ht="20.100000000000001" customHeight="1">
      <c r="A2120" s="116" t="str">
        <f t="shared" si="1080"/>
        <v/>
      </c>
      <c r="B2120" s="181">
        <f t="shared" si="1081"/>
        <v>0</v>
      </c>
      <c r="C2120" s="228"/>
      <c r="D2120" s="79" t="str">
        <f t="shared" si="1082"/>
        <v/>
      </c>
      <c r="E2120" s="221"/>
      <c r="F2120" s="118">
        <f t="shared" si="1084"/>
        <v>0</v>
      </c>
      <c r="G2120" s="118">
        <f t="shared" si="1083"/>
        <v>0</v>
      </c>
    </row>
    <row r="2121" spans="1:7" ht="20.100000000000001" customHeight="1">
      <c r="A2121" s="116" t="str">
        <f t="shared" si="1080"/>
        <v/>
      </c>
      <c r="B2121" s="181">
        <f t="shared" si="1081"/>
        <v>0</v>
      </c>
      <c r="C2121" s="228"/>
      <c r="D2121" s="79" t="str">
        <f t="shared" si="1082"/>
        <v/>
      </c>
      <c r="E2121" s="221"/>
      <c r="F2121" s="118">
        <f t="shared" si="1084"/>
        <v>0</v>
      </c>
      <c r="G2121" s="118">
        <f t="shared" si="1083"/>
        <v>0</v>
      </c>
    </row>
    <row r="2122" spans="1:7" ht="20.100000000000001" customHeight="1">
      <c r="A2122" s="116" t="str">
        <f t="shared" si="1080"/>
        <v/>
      </c>
      <c r="B2122" s="181">
        <f t="shared" si="1081"/>
        <v>0</v>
      </c>
      <c r="C2122" s="228"/>
      <c r="D2122" s="79" t="str">
        <f t="shared" si="1082"/>
        <v/>
      </c>
      <c r="E2122" s="221"/>
      <c r="F2122" s="118">
        <f t="shared" si="1084"/>
        <v>0</v>
      </c>
      <c r="G2122" s="118">
        <f t="shared" si="1083"/>
        <v>0</v>
      </c>
    </row>
    <row r="2123" spans="1:7" ht="20.100000000000001" customHeight="1">
      <c r="A2123" s="116" t="str">
        <f t="shared" si="1080"/>
        <v/>
      </c>
      <c r="B2123" s="181">
        <f t="shared" si="1081"/>
        <v>0</v>
      </c>
      <c r="C2123" s="228"/>
      <c r="D2123" s="79" t="str">
        <f t="shared" si="1082"/>
        <v/>
      </c>
      <c r="E2123" s="221"/>
      <c r="F2123" s="118">
        <f t="shared" si="1084"/>
        <v>0</v>
      </c>
      <c r="G2123" s="118">
        <f t="shared" si="1083"/>
        <v>0</v>
      </c>
    </row>
    <row r="2124" spans="1:7" ht="20.100000000000001" customHeight="1">
      <c r="A2124" s="116" t="str">
        <f t="shared" si="1080"/>
        <v/>
      </c>
      <c r="B2124" s="181">
        <f t="shared" si="1081"/>
        <v>0</v>
      </c>
      <c r="C2124" s="228"/>
      <c r="D2124" s="79" t="str">
        <f t="shared" si="1082"/>
        <v/>
      </c>
      <c r="E2124" s="221"/>
      <c r="F2124" s="118">
        <f t="shared" si="1084"/>
        <v>0</v>
      </c>
      <c r="G2124" s="118">
        <f t="shared" si="1083"/>
        <v>0</v>
      </c>
    </row>
    <row r="2125" spans="1:7" ht="20.100000000000001" customHeight="1">
      <c r="A2125" s="116" t="str">
        <f t="shared" si="1080"/>
        <v/>
      </c>
      <c r="B2125" s="181">
        <f t="shared" si="1081"/>
        <v>0</v>
      </c>
      <c r="C2125" s="228"/>
      <c r="D2125" s="79" t="str">
        <f t="shared" si="1082"/>
        <v/>
      </c>
      <c r="E2125" s="221"/>
      <c r="F2125" s="118">
        <f t="shared" si="1084"/>
        <v>0</v>
      </c>
      <c r="G2125" s="118">
        <f t="shared" si="1083"/>
        <v>0</v>
      </c>
    </row>
    <row r="2126" spans="1:7" ht="20.100000000000001" customHeight="1">
      <c r="A2126" s="116" t="str">
        <f t="shared" si="1080"/>
        <v/>
      </c>
      <c r="B2126" s="181">
        <f t="shared" si="1081"/>
        <v>0</v>
      </c>
      <c r="C2126" s="227"/>
      <c r="D2126" s="79" t="str">
        <f t="shared" si="1082"/>
        <v/>
      </c>
      <c r="E2126" s="220"/>
      <c r="F2126" s="118">
        <f t="shared" si="1084"/>
        <v>0</v>
      </c>
      <c r="G2126" s="118">
        <f t="shared" si="1083"/>
        <v>0</v>
      </c>
    </row>
    <row r="2127" spans="1:7" ht="20.100000000000001" customHeight="1">
      <c r="A2127" s="116" t="str">
        <f t="shared" si="1080"/>
        <v/>
      </c>
      <c r="B2127" s="181">
        <f t="shared" si="1081"/>
        <v>0</v>
      </c>
      <c r="C2127" s="228"/>
      <c r="D2127" s="79" t="str">
        <f t="shared" si="1082"/>
        <v/>
      </c>
      <c r="E2127" s="221"/>
      <c r="F2127" s="118">
        <f t="shared" si="1084"/>
        <v>0</v>
      </c>
      <c r="G2127" s="118">
        <f t="shared" si="1083"/>
        <v>0</v>
      </c>
    </row>
    <row r="2128" spans="1:7" ht="20.100000000000001" customHeight="1">
      <c r="A2128" s="116" t="str">
        <f t="shared" si="1080"/>
        <v/>
      </c>
      <c r="B2128" s="181">
        <f t="shared" si="1081"/>
        <v>0</v>
      </c>
      <c r="C2128" s="228"/>
      <c r="D2128" s="79" t="str">
        <f t="shared" si="1082"/>
        <v/>
      </c>
      <c r="E2128" s="221"/>
      <c r="F2128" s="118">
        <f t="shared" si="1084"/>
        <v>0</v>
      </c>
      <c r="G2128" s="118">
        <f t="shared" si="1083"/>
        <v>0</v>
      </c>
    </row>
    <row r="2129" spans="1:7" ht="20.100000000000001" customHeight="1">
      <c r="A2129" s="116" t="str">
        <f t="shared" si="1080"/>
        <v/>
      </c>
      <c r="B2129" s="181">
        <f t="shared" si="1081"/>
        <v>0</v>
      </c>
      <c r="C2129" s="228"/>
      <c r="D2129" s="79" t="str">
        <f t="shared" si="1082"/>
        <v/>
      </c>
      <c r="E2129" s="221"/>
      <c r="F2129" s="118">
        <f t="shared" si="1084"/>
        <v>0</v>
      </c>
      <c r="G2129" s="118">
        <f t="shared" si="1083"/>
        <v>0</v>
      </c>
    </row>
    <row r="2130" spans="1:7" ht="20.100000000000001" customHeight="1">
      <c r="A2130" s="116" t="str">
        <f t="shared" si="1080"/>
        <v/>
      </c>
      <c r="B2130" s="181">
        <f t="shared" si="1081"/>
        <v>0</v>
      </c>
      <c r="C2130" s="228"/>
      <c r="D2130" s="79" t="str">
        <f t="shared" si="1082"/>
        <v/>
      </c>
      <c r="E2130" s="221"/>
      <c r="F2130" s="118">
        <f t="shared" si="1084"/>
        <v>0</v>
      </c>
      <c r="G2130" s="118">
        <f t="shared" si="1083"/>
        <v>0</v>
      </c>
    </row>
    <row r="2131" spans="1:7" ht="20.100000000000001" customHeight="1">
      <c r="A2131" s="116" t="str">
        <f t="shared" si="1080"/>
        <v/>
      </c>
      <c r="B2131" s="181">
        <f t="shared" si="1081"/>
        <v>0</v>
      </c>
      <c r="C2131" s="228"/>
      <c r="D2131" s="79" t="str">
        <f t="shared" si="1082"/>
        <v/>
      </c>
      <c r="E2131" s="221"/>
      <c r="F2131" s="118">
        <f t="shared" si="1084"/>
        <v>0</v>
      </c>
      <c r="G2131" s="118">
        <f t="shared" si="1083"/>
        <v>0</v>
      </c>
    </row>
    <row r="2132" spans="1:7" ht="20.100000000000001" customHeight="1">
      <c r="A2132" s="116" t="str">
        <f t="shared" si="1080"/>
        <v/>
      </c>
      <c r="B2132" s="181">
        <f t="shared" si="1081"/>
        <v>0</v>
      </c>
      <c r="C2132" s="228"/>
      <c r="D2132" s="79" t="str">
        <f t="shared" si="1082"/>
        <v/>
      </c>
      <c r="E2132" s="221"/>
      <c r="F2132" s="118">
        <f t="shared" si="1084"/>
        <v>0</v>
      </c>
      <c r="G2132" s="118">
        <f t="shared" si="1083"/>
        <v>0</v>
      </c>
    </row>
    <row r="2133" spans="1:7" ht="20.100000000000001" customHeight="1">
      <c r="A2133" s="116" t="str">
        <f t="shared" si="1080"/>
        <v/>
      </c>
      <c r="B2133" s="181">
        <f t="shared" si="1081"/>
        <v>0</v>
      </c>
      <c r="C2133" s="228"/>
      <c r="D2133" s="79" t="str">
        <f t="shared" si="1082"/>
        <v/>
      </c>
      <c r="E2133" s="221"/>
      <c r="F2133" s="118">
        <f t="shared" si="1084"/>
        <v>0</v>
      </c>
      <c r="G2133" s="118">
        <f t="shared" si="1083"/>
        <v>0</v>
      </c>
    </row>
    <row r="2134" spans="1:7" ht="20.100000000000001" customHeight="1">
      <c r="A2134" s="116" t="str">
        <f t="shared" si="1080"/>
        <v/>
      </c>
      <c r="B2134" s="181">
        <f t="shared" si="1081"/>
        <v>0</v>
      </c>
      <c r="C2134" s="228"/>
      <c r="D2134" s="79" t="str">
        <f t="shared" si="1082"/>
        <v/>
      </c>
      <c r="E2134" s="221"/>
      <c r="F2134" s="118">
        <f t="shared" si="1084"/>
        <v>0</v>
      </c>
      <c r="G2134" s="118">
        <f t="shared" si="1083"/>
        <v>0</v>
      </c>
    </row>
    <row r="2135" spans="1:7" ht="20.100000000000001" customHeight="1">
      <c r="A2135" s="116" t="str">
        <f t="shared" si="1080"/>
        <v/>
      </c>
      <c r="B2135" s="181">
        <f t="shared" si="1081"/>
        <v>0</v>
      </c>
      <c r="C2135" s="228"/>
      <c r="D2135" s="79" t="str">
        <f t="shared" si="1082"/>
        <v/>
      </c>
      <c r="E2135" s="221"/>
      <c r="F2135" s="118">
        <f t="shared" si="1084"/>
        <v>0</v>
      </c>
      <c r="G2135" s="118">
        <f t="shared" si="1083"/>
        <v>0</v>
      </c>
    </row>
    <row r="2136" spans="1:7" ht="20.100000000000001" customHeight="1">
      <c r="A2136" s="184"/>
      <c r="B2136" s="185"/>
      <c r="C2136" s="243"/>
      <c r="D2136" s="161"/>
      <c r="E2136" s="212"/>
      <c r="F2136" s="488" t="s">
        <v>35</v>
      </c>
      <c r="G2136" s="201">
        <f>SUBTOTAL(9,G2112:G2135)</f>
        <v>0</v>
      </c>
    </row>
    <row r="2137" spans="1:7" ht="20.100000000000001" customHeight="1">
      <c r="A2137" s="184"/>
      <c r="B2137" s="185"/>
      <c r="C2137" s="244" t="s">
        <v>731</v>
      </c>
      <c r="D2137" s="161"/>
      <c r="E2137" s="212"/>
      <c r="F2137" s="163"/>
      <c r="G2137" s="186"/>
    </row>
    <row r="2138" spans="1:7" ht="20.100000000000001" customHeight="1">
      <c r="A2138" s="116" t="str">
        <f t="shared" ref="A2138:A2139" si="1085">IFERROR(VLOOKUP(C2138,Tabla_Compatibilidad,4,FALSE),"")</f>
        <v/>
      </c>
      <c r="B2138" s="181">
        <f t="shared" ref="B2138:B2139" si="1086">IF(A2138=0,0,VLOOKUP(A2138,Tabla_Indices,5,FALSE))</f>
        <v>0</v>
      </c>
      <c r="C2138" s="227"/>
      <c r="D2138" s="79" t="str">
        <f t="shared" ref="D2138:D2139" si="1087">IFERROR(VLOOKUP(C2138,Tabla_Compatibilidad,2,FALSE),"")</f>
        <v/>
      </c>
      <c r="E2138" s="221"/>
      <c r="F2138" s="118">
        <f t="shared" ref="F2138:F2139" si="1088">IFERROR(VLOOKUP(C2138,Tabla_Compatibilidad,3,FALSE),0)</f>
        <v>0</v>
      </c>
      <c r="G2138" s="118">
        <f t="shared" ref="G2138:G2139" si="1089">ROUND(E2138*F2138,2)</f>
        <v>0</v>
      </c>
    </row>
    <row r="2139" spans="1:7" ht="20.100000000000001" customHeight="1">
      <c r="A2139" s="116" t="str">
        <f t="shared" si="1085"/>
        <v/>
      </c>
      <c r="B2139" s="181">
        <f t="shared" si="1086"/>
        <v>0</v>
      </c>
      <c r="C2139" s="227"/>
      <c r="D2139" s="79" t="str">
        <f t="shared" si="1087"/>
        <v/>
      </c>
      <c r="E2139" s="221"/>
      <c r="F2139" s="118">
        <f t="shared" si="1088"/>
        <v>0</v>
      </c>
      <c r="G2139" s="118">
        <f t="shared" si="1089"/>
        <v>0</v>
      </c>
    </row>
    <row r="2140" spans="1:7" ht="20.100000000000001" customHeight="1">
      <c r="A2140" s="116" t="str">
        <f t="shared" ref="A2140:A2145" si="1090">IFERROR(VLOOKUP(C2140,Tabla_Compatibilidad,4,FALSE),"")</f>
        <v/>
      </c>
      <c r="B2140" s="181">
        <f t="shared" ref="B2140:B2145" si="1091">IF(A2140=0,0,VLOOKUP(A2140,Tabla_Indices,5,FALSE))</f>
        <v>0</v>
      </c>
      <c r="C2140" s="227"/>
      <c r="D2140" s="79" t="str">
        <f t="shared" ref="D2140:D2145" si="1092">IFERROR(VLOOKUP(C2140,Tabla_Compatibilidad,2,FALSE),"")</f>
        <v/>
      </c>
      <c r="E2140" s="221"/>
      <c r="F2140" s="118">
        <f t="shared" ref="F2140:F2145" si="1093">IFERROR(VLOOKUP(C2140,Tabla_Compatibilidad,3,FALSE),0)</f>
        <v>0</v>
      </c>
      <c r="G2140" s="118">
        <f t="shared" ref="G2140:G2145" si="1094">ROUND(E2140*F2140,2)</f>
        <v>0</v>
      </c>
    </row>
    <row r="2141" spans="1:7" ht="20.100000000000001" customHeight="1">
      <c r="A2141" s="116" t="str">
        <f t="shared" si="1090"/>
        <v/>
      </c>
      <c r="B2141" s="181">
        <f t="shared" si="1091"/>
        <v>0</v>
      </c>
      <c r="C2141" s="227"/>
      <c r="D2141" s="79" t="str">
        <f t="shared" si="1092"/>
        <v/>
      </c>
      <c r="E2141" s="221"/>
      <c r="F2141" s="118">
        <f t="shared" si="1093"/>
        <v>0</v>
      </c>
      <c r="G2141" s="118">
        <f t="shared" si="1094"/>
        <v>0</v>
      </c>
    </row>
    <row r="2142" spans="1:7" ht="20.100000000000001" customHeight="1">
      <c r="A2142" s="116" t="str">
        <f t="shared" si="1090"/>
        <v/>
      </c>
      <c r="B2142" s="181">
        <f t="shared" si="1091"/>
        <v>0</v>
      </c>
      <c r="C2142" s="228"/>
      <c r="D2142" s="79" t="str">
        <f t="shared" si="1092"/>
        <v/>
      </c>
      <c r="E2142" s="221"/>
      <c r="F2142" s="118">
        <f t="shared" si="1093"/>
        <v>0</v>
      </c>
      <c r="G2142" s="118">
        <f t="shared" si="1094"/>
        <v>0</v>
      </c>
    </row>
    <row r="2143" spans="1:7" ht="20.100000000000001" customHeight="1">
      <c r="A2143" s="116" t="str">
        <f t="shared" si="1090"/>
        <v/>
      </c>
      <c r="B2143" s="181">
        <f t="shared" si="1091"/>
        <v>0</v>
      </c>
      <c r="C2143" s="228"/>
      <c r="D2143" s="79" t="str">
        <f t="shared" si="1092"/>
        <v/>
      </c>
      <c r="E2143" s="221"/>
      <c r="F2143" s="118">
        <f t="shared" si="1093"/>
        <v>0</v>
      </c>
      <c r="G2143" s="118">
        <f t="shared" si="1094"/>
        <v>0</v>
      </c>
    </row>
    <row r="2144" spans="1:7" ht="20.100000000000001" customHeight="1">
      <c r="A2144" s="116" t="str">
        <f t="shared" si="1090"/>
        <v/>
      </c>
      <c r="B2144" s="181">
        <f t="shared" si="1091"/>
        <v>0</v>
      </c>
      <c r="C2144" s="228"/>
      <c r="D2144" s="79" t="str">
        <f t="shared" si="1092"/>
        <v/>
      </c>
      <c r="E2144" s="221"/>
      <c r="F2144" s="118">
        <f t="shared" si="1093"/>
        <v>0</v>
      </c>
      <c r="G2144" s="118">
        <f t="shared" si="1094"/>
        <v>0</v>
      </c>
    </row>
    <row r="2145" spans="1:7" ht="20.100000000000001" customHeight="1">
      <c r="A2145" s="116" t="str">
        <f t="shared" si="1090"/>
        <v/>
      </c>
      <c r="B2145" s="181">
        <f t="shared" si="1091"/>
        <v>0</v>
      </c>
      <c r="C2145" s="228"/>
      <c r="D2145" s="79" t="str">
        <f t="shared" si="1092"/>
        <v/>
      </c>
      <c r="E2145" s="221"/>
      <c r="F2145" s="118">
        <f t="shared" si="1093"/>
        <v>0</v>
      </c>
      <c r="G2145" s="118">
        <f t="shared" si="1094"/>
        <v>0</v>
      </c>
    </row>
    <row r="2146" spans="1:7" ht="20.100000000000001" customHeight="1">
      <c r="A2146" s="184"/>
      <c r="B2146" s="185"/>
      <c r="C2146" s="243"/>
      <c r="D2146" s="161"/>
      <c r="E2146" s="212"/>
      <c r="F2146" s="488" t="s">
        <v>36</v>
      </c>
      <c r="G2146" s="201">
        <f>SUBTOTAL(9,G2138:G2145)</f>
        <v>0</v>
      </c>
    </row>
    <row r="2147" spans="1:7" ht="20.100000000000001" customHeight="1">
      <c r="A2147" s="184"/>
      <c r="B2147" s="185"/>
      <c r="C2147" s="244" t="s">
        <v>732</v>
      </c>
      <c r="D2147" s="161"/>
      <c r="E2147" s="212"/>
      <c r="F2147" s="163"/>
      <c r="G2147" s="186"/>
    </row>
    <row r="2148" spans="1:7" ht="20.100000000000001" customHeight="1">
      <c r="A2148" s="116" t="str">
        <f t="shared" ref="A2148:A2149" si="1095">IFERROR(VLOOKUP(C2148,Tabla_Compatibilidad,4,FALSE),"")</f>
        <v/>
      </c>
      <c r="B2148" s="181">
        <f t="shared" ref="B2148:B2149" si="1096">IF(A2148=0,0,VLOOKUP(A2148,Tabla_Indices,5,FALSE))</f>
        <v>0</v>
      </c>
      <c r="C2148" s="231"/>
      <c r="D2148" s="79" t="str">
        <f t="shared" ref="D2148:D2149" si="1097">IFERROR(VLOOKUP(C2148,Tabla_Compatibilidad,2,FALSE),"")</f>
        <v/>
      </c>
      <c r="E2148" s="223"/>
      <c r="F2148" s="118">
        <f t="shared" ref="F2148:F2149" si="1098">IFERROR(VLOOKUP(C2148,Tabla_Compatibilidad,3,FALSE),0)</f>
        <v>0</v>
      </c>
      <c r="G2148" s="118">
        <f t="shared" ref="G2148:G2149" si="1099">ROUND(E2148*F2148,2)</f>
        <v>0</v>
      </c>
    </row>
    <row r="2149" spans="1:7" ht="20.100000000000001" customHeight="1">
      <c r="A2149" s="116" t="str">
        <f t="shared" si="1095"/>
        <v/>
      </c>
      <c r="B2149" s="181">
        <f t="shared" si="1096"/>
        <v>0</v>
      </c>
      <c r="C2149" s="231"/>
      <c r="D2149" s="79" t="str">
        <f t="shared" si="1097"/>
        <v/>
      </c>
      <c r="E2149" s="223"/>
      <c r="F2149" s="118">
        <f t="shared" si="1098"/>
        <v>0</v>
      </c>
      <c r="G2149" s="118">
        <f t="shared" si="1099"/>
        <v>0</v>
      </c>
    </row>
    <row r="2150" spans="1:7" ht="20.100000000000001" customHeight="1">
      <c r="A2150" s="116" t="str">
        <f t="shared" ref="A2150:A2156" si="1100">IFERROR(VLOOKUP(C2150,Tabla_Compatibilidad,4,FALSE),"")</f>
        <v/>
      </c>
      <c r="B2150" s="181">
        <f t="shared" ref="B2150:B2156" si="1101">IF(A2150=0,0,VLOOKUP(A2150,Tabla_Indices,5,FALSE))</f>
        <v>0</v>
      </c>
      <c r="C2150" s="231"/>
      <c r="D2150" s="79" t="str">
        <f t="shared" ref="D2150:D2156" si="1102">IFERROR(VLOOKUP(C2150,Tabla_Compatibilidad,2,FALSE),"")</f>
        <v/>
      </c>
      <c r="E2150" s="223"/>
      <c r="F2150" s="118">
        <f t="shared" ref="F2150:F2156" si="1103">IFERROR(VLOOKUP(C2150,Tabla_Compatibilidad,3,FALSE),0)</f>
        <v>0</v>
      </c>
      <c r="G2150" s="118">
        <f t="shared" ref="G2150:G2156" si="1104">ROUND(E2150*F2150,2)</f>
        <v>0</v>
      </c>
    </row>
    <row r="2151" spans="1:7" ht="20.100000000000001" customHeight="1">
      <c r="A2151" s="116" t="str">
        <f t="shared" si="1100"/>
        <v/>
      </c>
      <c r="B2151" s="181">
        <f t="shared" si="1101"/>
        <v>0</v>
      </c>
      <c r="C2151" s="229"/>
      <c r="D2151" s="79" t="str">
        <f t="shared" si="1102"/>
        <v/>
      </c>
      <c r="E2151" s="223"/>
      <c r="F2151" s="118">
        <f t="shared" si="1103"/>
        <v>0</v>
      </c>
      <c r="G2151" s="118">
        <f t="shared" si="1104"/>
        <v>0</v>
      </c>
    </row>
    <row r="2152" spans="1:7" ht="20.100000000000001" customHeight="1">
      <c r="A2152" s="116" t="str">
        <f t="shared" si="1100"/>
        <v/>
      </c>
      <c r="B2152" s="181">
        <f t="shared" si="1101"/>
        <v>0</v>
      </c>
      <c r="C2152" s="229"/>
      <c r="D2152" s="79" t="str">
        <f t="shared" si="1102"/>
        <v/>
      </c>
      <c r="E2152" s="221"/>
      <c r="F2152" s="118">
        <f t="shared" si="1103"/>
        <v>0</v>
      </c>
      <c r="G2152" s="118">
        <f t="shared" si="1104"/>
        <v>0</v>
      </c>
    </row>
    <row r="2153" spans="1:7" ht="20.100000000000001" customHeight="1">
      <c r="A2153" s="116" t="str">
        <f t="shared" si="1100"/>
        <v/>
      </c>
      <c r="B2153" s="181">
        <f t="shared" si="1101"/>
        <v>0</v>
      </c>
      <c r="C2153" s="229"/>
      <c r="D2153" s="79" t="str">
        <f t="shared" si="1102"/>
        <v/>
      </c>
      <c r="E2153" s="221"/>
      <c r="F2153" s="118">
        <f t="shared" si="1103"/>
        <v>0</v>
      </c>
      <c r="G2153" s="118">
        <f>ROUND(E2153*F2153,2)</f>
        <v>0</v>
      </c>
    </row>
    <row r="2154" spans="1:7" ht="20.100000000000001" customHeight="1">
      <c r="A2154" s="116" t="str">
        <f t="shared" si="1100"/>
        <v/>
      </c>
      <c r="B2154" s="181">
        <f t="shared" si="1101"/>
        <v>0</v>
      </c>
      <c r="C2154" s="228"/>
      <c r="D2154" s="79" t="str">
        <f t="shared" si="1102"/>
        <v/>
      </c>
      <c r="E2154" s="221"/>
      <c r="F2154" s="118">
        <f t="shared" si="1103"/>
        <v>0</v>
      </c>
      <c r="G2154" s="118">
        <f t="shared" si="1104"/>
        <v>0</v>
      </c>
    </row>
    <row r="2155" spans="1:7" ht="20.100000000000001" customHeight="1">
      <c r="A2155" s="116" t="str">
        <f t="shared" si="1100"/>
        <v/>
      </c>
      <c r="B2155" s="181">
        <f t="shared" si="1101"/>
        <v>0</v>
      </c>
      <c r="C2155" s="228"/>
      <c r="D2155" s="79" t="str">
        <f t="shared" si="1102"/>
        <v/>
      </c>
      <c r="E2155" s="221"/>
      <c r="F2155" s="118">
        <f t="shared" si="1103"/>
        <v>0</v>
      </c>
      <c r="G2155" s="118">
        <f t="shared" si="1104"/>
        <v>0</v>
      </c>
    </row>
    <row r="2156" spans="1:7" ht="20.100000000000001" customHeight="1">
      <c r="A2156" s="116" t="str">
        <f t="shared" si="1100"/>
        <v/>
      </c>
      <c r="B2156" s="181">
        <f t="shared" si="1101"/>
        <v>0</v>
      </c>
      <c r="C2156" s="228"/>
      <c r="D2156" s="79" t="str">
        <f t="shared" si="1102"/>
        <v/>
      </c>
      <c r="E2156" s="221"/>
      <c r="F2156" s="118">
        <f t="shared" si="1103"/>
        <v>0</v>
      </c>
      <c r="G2156" s="118">
        <f t="shared" si="1104"/>
        <v>0</v>
      </c>
    </row>
    <row r="2157" spans="1:7" ht="20.100000000000001" customHeight="1">
      <c r="A2157" s="187"/>
      <c r="B2157" s="188"/>
      <c r="C2157" s="243"/>
      <c r="D2157" s="161"/>
      <c r="E2157" s="212"/>
      <c r="F2157" s="488" t="s">
        <v>37</v>
      </c>
      <c r="G2157" s="201">
        <f>SUBTOTAL(9,G2148:G2156)</f>
        <v>0</v>
      </c>
    </row>
    <row r="2158" spans="1:7" ht="20.100000000000001" customHeight="1" thickBot="1">
      <c r="A2158" s="189"/>
      <c r="B2158" s="190"/>
      <c r="C2158" s="245"/>
      <c r="D2158" s="191"/>
      <c r="E2158" s="213"/>
      <c r="F2158" s="192"/>
      <c r="G2158" s="193"/>
    </row>
    <row r="2159" spans="1:7" ht="20.100000000000001" customHeight="1" thickBot="1">
      <c r="A2159" s="194">
        <f>B2108</f>
        <v>36</v>
      </c>
      <c r="B2159" s="195" t="str">
        <f>C2108</f>
        <v>Instalación de gas (Incl. Cocina 4 hornallas c/horno)</v>
      </c>
      <c r="C2159" s="246"/>
      <c r="D2159" s="196" t="s">
        <v>38</v>
      </c>
      <c r="E2159" s="214"/>
      <c r="F2159" s="197" t="s">
        <v>39</v>
      </c>
      <c r="G2159" s="202">
        <f>SUBTOTAL(9,G2112:G2158)</f>
        <v>0</v>
      </c>
    </row>
    <row r="2160" spans="1:7" ht="20.100000000000001" customHeight="1" thickTop="1" thickBot="1">
      <c r="C2160" s="247"/>
      <c r="D2160" s="198"/>
      <c r="E2160" s="215"/>
      <c r="G2160" s="200"/>
    </row>
    <row r="2161" spans="1:7" ht="20.100000000000001" customHeight="1" thickTop="1">
      <c r="A2161" s="145" t="s">
        <v>41</v>
      </c>
      <c r="B2161" s="146"/>
      <c r="C2161" s="248"/>
      <c r="D2161" s="146"/>
      <c r="E2161" s="216"/>
      <c r="F2161" s="148"/>
      <c r="G2161" s="149"/>
    </row>
    <row r="2162" spans="1:7" ht="20.100000000000001" customHeight="1">
      <c r="A2162" s="150" t="s">
        <v>728</v>
      </c>
      <c r="B2162" s="144" t="str">
        <f>Comitente</f>
        <v>INSTITUTO PROVINCIAL DE LA VIVIENDA</v>
      </c>
      <c r="C2162" s="249"/>
      <c r="D2162" s="152"/>
      <c r="E2162" s="217"/>
      <c r="F2162" s="154"/>
      <c r="G2162" s="155"/>
    </row>
    <row r="2163" spans="1:7" ht="20.100000000000001" customHeight="1">
      <c r="A2163" s="150" t="s">
        <v>729</v>
      </c>
      <c r="B2163" s="144">
        <f>Contratista</f>
        <v>0</v>
      </c>
      <c r="C2163" s="250"/>
      <c r="D2163" s="156"/>
      <c r="E2163" s="217"/>
      <c r="F2163" s="157"/>
      <c r="G2163" s="158"/>
    </row>
    <row r="2164" spans="1:7" ht="20.100000000000001" customHeight="1">
      <c r="A2164" s="150" t="s">
        <v>28</v>
      </c>
      <c r="B2164" s="144" t="str">
        <f>Obra</f>
        <v>BARRIO NUESTRA SEÑORA DEL ROSARIO - 22 VIVIENDAS</v>
      </c>
      <c r="C2164" s="250"/>
      <c r="D2164" s="156"/>
      <c r="E2164" s="217"/>
      <c r="F2164" s="157" t="s">
        <v>42</v>
      </c>
      <c r="G2164" s="542">
        <f>+$G$4</f>
        <v>0</v>
      </c>
    </row>
    <row r="2165" spans="1:7" ht="20.100000000000001" customHeight="1">
      <c r="A2165" s="159" t="s">
        <v>727</v>
      </c>
      <c r="B2165" s="144" t="str">
        <f>Ubicación</f>
        <v>9 DE JULIO</v>
      </c>
      <c r="C2165" s="251"/>
      <c r="D2165" s="161"/>
      <c r="E2165" s="212"/>
      <c r="F2165" s="163"/>
      <c r="G2165" s="164"/>
    </row>
    <row r="2166" spans="1:7" ht="20.100000000000001" customHeight="1">
      <c r="A2166" s="159" t="s">
        <v>43</v>
      </c>
      <c r="B2166" s="165" t="s">
        <v>1159</v>
      </c>
      <c r="C2166" s="243" t="s">
        <v>1182</v>
      </c>
      <c r="D2166" s="167"/>
      <c r="E2166" s="218"/>
      <c r="F2166" s="163"/>
      <c r="G2166" s="164"/>
    </row>
    <row r="2167" spans="1:7" ht="20.100000000000001" customHeight="1">
      <c r="A2167" s="159" t="s">
        <v>29</v>
      </c>
      <c r="B2167" s="169">
        <v>37</v>
      </c>
      <c r="C2167" s="166" t="str">
        <f>+VLOOKUP(B2167,'P1'!$B$13:$E$92,2,FALSE)</f>
        <v>Instalación eléctrica (incl.pilastra,proc.cañerias p/3AA,y preveer espacios en tablero gral. p/llaves termomagneticas corresp. Portalamparas 3 cuerpos)</v>
      </c>
      <c r="D2167" s="161"/>
      <c r="E2167" s="212"/>
      <c r="F2167" s="157" t="s">
        <v>30</v>
      </c>
      <c r="G2167" s="161" t="str">
        <f>+VLOOKUP(B2167,'P1'!$B$13:$E$92,3,FALSE)</f>
        <v>gl</v>
      </c>
    </row>
    <row r="2168" spans="1:7" ht="20.100000000000001" customHeight="1">
      <c r="A2168" s="203" t="s">
        <v>590</v>
      </c>
      <c r="B2168" s="204"/>
      <c r="C2168" s="604" t="s">
        <v>0</v>
      </c>
      <c r="D2168" s="606" t="s">
        <v>31</v>
      </c>
      <c r="E2168" s="600" t="s">
        <v>32</v>
      </c>
      <c r="F2168" s="608" t="s">
        <v>33</v>
      </c>
      <c r="G2168" s="610" t="s">
        <v>34</v>
      </c>
    </row>
    <row r="2169" spans="1:7" s="110" customFormat="1" ht="20.100000000000001" customHeight="1">
      <c r="A2169" s="172" t="s">
        <v>591</v>
      </c>
      <c r="B2169" s="173" t="s">
        <v>592</v>
      </c>
      <c r="C2169" s="605"/>
      <c r="D2169" s="607"/>
      <c r="E2169" s="601"/>
      <c r="F2169" s="609"/>
      <c r="G2169" s="611"/>
    </row>
    <row r="2170" spans="1:7" ht="20.100000000000001" customHeight="1">
      <c r="A2170" s="174"/>
      <c r="B2170" s="175"/>
      <c r="C2170" s="252" t="s">
        <v>730</v>
      </c>
      <c r="D2170" s="177"/>
      <c r="E2170" s="219"/>
      <c r="F2170" s="179"/>
      <c r="G2170" s="180"/>
    </row>
    <row r="2171" spans="1:7" ht="20.100000000000001" customHeight="1">
      <c r="A2171" s="116" t="str">
        <f t="shared" ref="A2171:A2191" si="1105">IFERROR(VLOOKUP(C2171,Tabla_Compatibilidad,4,FALSE),"")</f>
        <v/>
      </c>
      <c r="B2171" s="181">
        <f t="shared" ref="B2171:B2197" si="1106">IF(A2171=0,0,VLOOKUP(A2171,Tabla_Indices,5,FALSE))</f>
        <v>0</v>
      </c>
      <c r="C2171" s="234"/>
      <c r="D2171" s="79" t="str">
        <f t="shared" ref="D2171:D2191" si="1107">IFERROR(VLOOKUP(C2171,Tabla_Compatibilidad,2,FALSE),"")</f>
        <v/>
      </c>
      <c r="E2171" s="220"/>
      <c r="F2171" s="118">
        <f t="shared" ref="F2171:F2191" si="1108">IFERROR(VLOOKUP(C2171,Tabla_Compatibilidad,3,FALSE),0)</f>
        <v>0</v>
      </c>
      <c r="G2171" s="118">
        <f t="shared" ref="G2171:G2197" si="1109">ROUND(E2171*F2171,2)</f>
        <v>0</v>
      </c>
    </row>
    <row r="2172" spans="1:7" ht="20.100000000000001" customHeight="1">
      <c r="A2172" s="116" t="str">
        <f t="shared" si="1105"/>
        <v/>
      </c>
      <c r="B2172" s="181">
        <f t="shared" si="1106"/>
        <v>0</v>
      </c>
      <c r="C2172" s="235"/>
      <c r="D2172" s="79" t="str">
        <f t="shared" si="1107"/>
        <v/>
      </c>
      <c r="E2172" s="220"/>
      <c r="F2172" s="118">
        <f>IFERROR(VLOOKUP(C2172,Tabla_Compatibilidad,3,FALSE),0)</f>
        <v>0</v>
      </c>
      <c r="G2172" s="118">
        <f t="shared" si="1109"/>
        <v>0</v>
      </c>
    </row>
    <row r="2173" spans="1:7" ht="20.100000000000001" customHeight="1">
      <c r="A2173" s="116" t="str">
        <f t="shared" si="1105"/>
        <v/>
      </c>
      <c r="B2173" s="181">
        <f t="shared" si="1106"/>
        <v>0</v>
      </c>
      <c r="C2173" s="235"/>
      <c r="D2173" s="79" t="str">
        <f t="shared" si="1107"/>
        <v/>
      </c>
      <c r="E2173" s="220"/>
      <c r="F2173" s="118">
        <f t="shared" si="1108"/>
        <v>0</v>
      </c>
      <c r="G2173" s="118">
        <f t="shared" si="1109"/>
        <v>0</v>
      </c>
    </row>
    <row r="2174" spans="1:7" ht="20.100000000000001" customHeight="1">
      <c r="A2174" s="116" t="str">
        <f t="shared" si="1105"/>
        <v/>
      </c>
      <c r="B2174" s="181">
        <f t="shared" si="1106"/>
        <v>0</v>
      </c>
      <c r="C2174" s="236"/>
      <c r="D2174" s="79" t="str">
        <f t="shared" si="1107"/>
        <v/>
      </c>
      <c r="E2174" s="220"/>
      <c r="F2174" s="118">
        <f t="shared" si="1108"/>
        <v>0</v>
      </c>
      <c r="G2174" s="118">
        <f t="shared" si="1109"/>
        <v>0</v>
      </c>
    </row>
    <row r="2175" spans="1:7" ht="20.100000000000001" customHeight="1">
      <c r="A2175" s="116" t="str">
        <f t="shared" si="1105"/>
        <v/>
      </c>
      <c r="B2175" s="181">
        <f t="shared" si="1106"/>
        <v>0</v>
      </c>
      <c r="C2175" s="236"/>
      <c r="D2175" s="79" t="str">
        <f t="shared" si="1107"/>
        <v/>
      </c>
      <c r="E2175" s="220"/>
      <c r="F2175" s="118">
        <f t="shared" si="1108"/>
        <v>0</v>
      </c>
      <c r="G2175" s="118">
        <f t="shared" si="1109"/>
        <v>0</v>
      </c>
    </row>
    <row r="2176" spans="1:7" ht="20.100000000000001" customHeight="1">
      <c r="A2176" s="116" t="str">
        <f t="shared" si="1105"/>
        <v/>
      </c>
      <c r="B2176" s="181">
        <f t="shared" si="1106"/>
        <v>0</v>
      </c>
      <c r="C2176" s="236"/>
      <c r="D2176" s="79" t="str">
        <f t="shared" si="1107"/>
        <v/>
      </c>
      <c r="E2176" s="220"/>
      <c r="F2176" s="118">
        <f t="shared" si="1108"/>
        <v>0</v>
      </c>
      <c r="G2176" s="118">
        <f t="shared" si="1109"/>
        <v>0</v>
      </c>
    </row>
    <row r="2177" spans="1:7" ht="20.100000000000001" customHeight="1">
      <c r="A2177" s="116" t="str">
        <f t="shared" si="1105"/>
        <v/>
      </c>
      <c r="B2177" s="181">
        <f t="shared" si="1106"/>
        <v>0</v>
      </c>
      <c r="C2177" s="236"/>
      <c r="D2177" s="79" t="str">
        <f t="shared" si="1107"/>
        <v/>
      </c>
      <c r="E2177" s="220"/>
      <c r="F2177" s="118">
        <f t="shared" si="1108"/>
        <v>0</v>
      </c>
      <c r="G2177" s="118">
        <f t="shared" si="1109"/>
        <v>0</v>
      </c>
    </row>
    <row r="2178" spans="1:7" ht="20.100000000000001" customHeight="1">
      <c r="A2178" s="116" t="str">
        <f t="shared" si="1105"/>
        <v/>
      </c>
      <c r="B2178" s="181">
        <f t="shared" si="1106"/>
        <v>0</v>
      </c>
      <c r="C2178" s="236"/>
      <c r="D2178" s="79" t="str">
        <f t="shared" si="1107"/>
        <v/>
      </c>
      <c r="E2178" s="220"/>
      <c r="F2178" s="118">
        <f t="shared" si="1108"/>
        <v>0</v>
      </c>
      <c r="G2178" s="118">
        <f t="shared" si="1109"/>
        <v>0</v>
      </c>
    </row>
    <row r="2179" spans="1:7" ht="20.100000000000001" customHeight="1">
      <c r="A2179" s="116" t="str">
        <f t="shared" si="1105"/>
        <v/>
      </c>
      <c r="B2179" s="181">
        <f t="shared" si="1106"/>
        <v>0</v>
      </c>
      <c r="C2179" s="236"/>
      <c r="D2179" s="79" t="str">
        <f t="shared" si="1107"/>
        <v/>
      </c>
      <c r="E2179" s="220"/>
      <c r="F2179" s="118">
        <f t="shared" si="1108"/>
        <v>0</v>
      </c>
      <c r="G2179" s="118">
        <f t="shared" si="1109"/>
        <v>0</v>
      </c>
    </row>
    <row r="2180" spans="1:7" ht="20.100000000000001" customHeight="1">
      <c r="A2180" s="116" t="str">
        <f t="shared" si="1105"/>
        <v/>
      </c>
      <c r="B2180" s="181">
        <f t="shared" si="1106"/>
        <v>0</v>
      </c>
      <c r="C2180" s="236"/>
      <c r="D2180" s="79" t="str">
        <f t="shared" si="1107"/>
        <v/>
      </c>
      <c r="E2180" s="221"/>
      <c r="F2180" s="118">
        <f t="shared" si="1108"/>
        <v>0</v>
      </c>
      <c r="G2180" s="118">
        <f t="shared" si="1109"/>
        <v>0</v>
      </c>
    </row>
    <row r="2181" spans="1:7" ht="20.100000000000001" customHeight="1">
      <c r="A2181" s="116" t="str">
        <f t="shared" si="1105"/>
        <v/>
      </c>
      <c r="B2181" s="181">
        <f t="shared" si="1106"/>
        <v>0</v>
      </c>
      <c r="C2181" s="236"/>
      <c r="D2181" s="79" t="str">
        <f t="shared" si="1107"/>
        <v/>
      </c>
      <c r="E2181" s="221"/>
      <c r="F2181" s="118">
        <f t="shared" si="1108"/>
        <v>0</v>
      </c>
      <c r="G2181" s="118">
        <f t="shared" si="1109"/>
        <v>0</v>
      </c>
    </row>
    <row r="2182" spans="1:7" ht="20.100000000000001" customHeight="1">
      <c r="A2182" s="116" t="str">
        <f t="shared" si="1105"/>
        <v/>
      </c>
      <c r="B2182" s="181">
        <f t="shared" si="1106"/>
        <v>0</v>
      </c>
      <c r="C2182" s="236"/>
      <c r="D2182" s="79" t="str">
        <f t="shared" si="1107"/>
        <v/>
      </c>
      <c r="E2182" s="221"/>
      <c r="F2182" s="118">
        <f t="shared" si="1108"/>
        <v>0</v>
      </c>
      <c r="G2182" s="118">
        <f t="shared" si="1109"/>
        <v>0</v>
      </c>
    </row>
    <row r="2183" spans="1:7" ht="20.100000000000001" customHeight="1">
      <c r="A2183" s="116" t="str">
        <f t="shared" si="1105"/>
        <v/>
      </c>
      <c r="B2183" s="181">
        <f t="shared" si="1106"/>
        <v>0</v>
      </c>
      <c r="C2183" s="236"/>
      <c r="D2183" s="79" t="str">
        <f t="shared" si="1107"/>
        <v/>
      </c>
      <c r="E2183" s="221"/>
      <c r="F2183" s="118">
        <f t="shared" si="1108"/>
        <v>0</v>
      </c>
      <c r="G2183" s="118">
        <f t="shared" si="1109"/>
        <v>0</v>
      </c>
    </row>
    <row r="2184" spans="1:7" ht="20.100000000000001" customHeight="1">
      <c r="A2184" s="116" t="str">
        <f t="shared" si="1105"/>
        <v/>
      </c>
      <c r="B2184" s="181">
        <f t="shared" si="1106"/>
        <v>0</v>
      </c>
      <c r="C2184" s="236"/>
      <c r="D2184" s="79" t="str">
        <f t="shared" si="1107"/>
        <v/>
      </c>
      <c r="E2184" s="221"/>
      <c r="F2184" s="118">
        <f t="shared" si="1108"/>
        <v>0</v>
      </c>
      <c r="G2184" s="118">
        <f t="shared" si="1109"/>
        <v>0</v>
      </c>
    </row>
    <row r="2185" spans="1:7" ht="20.100000000000001" customHeight="1">
      <c r="A2185" s="116" t="str">
        <f t="shared" si="1105"/>
        <v/>
      </c>
      <c r="B2185" s="181">
        <f t="shared" si="1106"/>
        <v>0</v>
      </c>
      <c r="C2185" s="236"/>
      <c r="D2185" s="79" t="str">
        <f t="shared" si="1107"/>
        <v/>
      </c>
      <c r="E2185" s="220"/>
      <c r="F2185" s="118">
        <f t="shared" si="1108"/>
        <v>0</v>
      </c>
      <c r="G2185" s="118">
        <f t="shared" si="1109"/>
        <v>0</v>
      </c>
    </row>
    <row r="2186" spans="1:7" ht="20.100000000000001" customHeight="1">
      <c r="A2186" s="116" t="str">
        <f t="shared" si="1105"/>
        <v/>
      </c>
      <c r="B2186" s="181">
        <f t="shared" si="1106"/>
        <v>0</v>
      </c>
      <c r="C2186" s="236"/>
      <c r="D2186" s="79" t="str">
        <f t="shared" si="1107"/>
        <v/>
      </c>
      <c r="E2186" s="221"/>
      <c r="F2186" s="118">
        <f t="shared" si="1108"/>
        <v>0</v>
      </c>
      <c r="G2186" s="118">
        <f t="shared" si="1109"/>
        <v>0</v>
      </c>
    </row>
    <row r="2187" spans="1:7" ht="20.100000000000001" customHeight="1">
      <c r="A2187" s="116" t="str">
        <f t="shared" si="1105"/>
        <v/>
      </c>
      <c r="B2187" s="181">
        <f t="shared" si="1106"/>
        <v>0</v>
      </c>
      <c r="C2187" s="236"/>
      <c r="D2187" s="79" t="str">
        <f t="shared" si="1107"/>
        <v/>
      </c>
      <c r="E2187" s="221"/>
      <c r="F2187" s="118">
        <f t="shared" si="1108"/>
        <v>0</v>
      </c>
      <c r="G2187" s="118">
        <f t="shared" si="1109"/>
        <v>0</v>
      </c>
    </row>
    <row r="2188" spans="1:7" ht="20.100000000000001" customHeight="1">
      <c r="A2188" s="116" t="str">
        <f t="shared" si="1105"/>
        <v/>
      </c>
      <c r="B2188" s="181">
        <f t="shared" si="1106"/>
        <v>0</v>
      </c>
      <c r="C2188" s="236"/>
      <c r="D2188" s="79" t="str">
        <f t="shared" si="1107"/>
        <v/>
      </c>
      <c r="E2188" s="221"/>
      <c r="F2188" s="118">
        <f t="shared" si="1108"/>
        <v>0</v>
      </c>
      <c r="G2188" s="118">
        <f t="shared" si="1109"/>
        <v>0</v>
      </c>
    </row>
    <row r="2189" spans="1:7" ht="20.100000000000001" customHeight="1">
      <c r="A2189" s="116" t="str">
        <f t="shared" si="1105"/>
        <v/>
      </c>
      <c r="B2189" s="181">
        <f t="shared" si="1106"/>
        <v>0</v>
      </c>
      <c r="C2189" s="236"/>
      <c r="D2189" s="79" t="str">
        <f t="shared" si="1107"/>
        <v/>
      </c>
      <c r="E2189" s="221"/>
      <c r="F2189" s="118">
        <f t="shared" si="1108"/>
        <v>0</v>
      </c>
      <c r="G2189" s="118">
        <f t="shared" si="1109"/>
        <v>0</v>
      </c>
    </row>
    <row r="2190" spans="1:7" ht="20.100000000000001" customHeight="1">
      <c r="A2190" s="116" t="str">
        <f t="shared" si="1105"/>
        <v/>
      </c>
      <c r="B2190" s="181">
        <f t="shared" si="1106"/>
        <v>0</v>
      </c>
      <c r="C2190" s="236"/>
      <c r="D2190" s="79" t="str">
        <f t="shared" si="1107"/>
        <v/>
      </c>
      <c r="E2190" s="221"/>
      <c r="F2190" s="118">
        <f t="shared" si="1108"/>
        <v>0</v>
      </c>
      <c r="G2190" s="118">
        <f t="shared" si="1109"/>
        <v>0</v>
      </c>
    </row>
    <row r="2191" spans="1:7" ht="20.100000000000001" customHeight="1">
      <c r="A2191" s="116" t="str">
        <f t="shared" si="1105"/>
        <v/>
      </c>
      <c r="B2191" s="181">
        <f t="shared" si="1106"/>
        <v>0</v>
      </c>
      <c r="C2191" s="235"/>
      <c r="D2191" s="79" t="str">
        <f t="shared" si="1107"/>
        <v/>
      </c>
      <c r="E2191" s="221"/>
      <c r="F2191" s="118">
        <f t="shared" si="1108"/>
        <v>0</v>
      </c>
      <c r="G2191" s="118">
        <f t="shared" si="1109"/>
        <v>0</v>
      </c>
    </row>
    <row r="2192" spans="1:7" ht="20.100000000000001" customHeight="1">
      <c r="A2192" s="116" t="str">
        <f t="shared" ref="A2192:A2197" si="1110">IFERROR(VLOOKUP(C2192,Tabla_Compatibilidad,4,FALSE),"")</f>
        <v/>
      </c>
      <c r="B2192" s="181">
        <f t="shared" si="1106"/>
        <v>0</v>
      </c>
      <c r="C2192" s="236"/>
      <c r="D2192" s="79" t="str">
        <f t="shared" ref="D2192:D2197" si="1111">IFERROR(VLOOKUP(C2192,Tabla_Compatibilidad,2,FALSE),"")</f>
        <v/>
      </c>
      <c r="E2192" s="221"/>
      <c r="F2192" s="118">
        <f t="shared" ref="F2192:F2197" si="1112">IFERROR(VLOOKUP(C2192,Tabla_Compatibilidad,3,FALSE),0)</f>
        <v>0</v>
      </c>
      <c r="G2192" s="118">
        <f t="shared" si="1109"/>
        <v>0</v>
      </c>
    </row>
    <row r="2193" spans="1:7" ht="20.100000000000001" customHeight="1">
      <c r="A2193" s="116" t="str">
        <f t="shared" si="1110"/>
        <v/>
      </c>
      <c r="B2193" s="181">
        <f t="shared" si="1106"/>
        <v>0</v>
      </c>
      <c r="C2193" s="236"/>
      <c r="D2193" s="79" t="str">
        <f t="shared" si="1111"/>
        <v/>
      </c>
      <c r="E2193" s="221"/>
      <c r="F2193" s="118">
        <f t="shared" si="1112"/>
        <v>0</v>
      </c>
      <c r="G2193" s="118">
        <f t="shared" si="1109"/>
        <v>0</v>
      </c>
    </row>
    <row r="2194" spans="1:7" ht="20.100000000000001" customHeight="1">
      <c r="A2194" s="116" t="str">
        <f t="shared" si="1110"/>
        <v/>
      </c>
      <c r="B2194" s="181">
        <f t="shared" si="1106"/>
        <v>0</v>
      </c>
      <c r="C2194" s="236"/>
      <c r="D2194" s="79" t="str">
        <f t="shared" si="1111"/>
        <v/>
      </c>
      <c r="E2194" s="221"/>
      <c r="F2194" s="118">
        <f t="shared" si="1112"/>
        <v>0</v>
      </c>
      <c r="G2194" s="118">
        <f t="shared" si="1109"/>
        <v>0</v>
      </c>
    </row>
    <row r="2195" spans="1:7" ht="20.100000000000001" customHeight="1">
      <c r="A2195" s="116" t="str">
        <f t="shared" si="1110"/>
        <v/>
      </c>
      <c r="B2195" s="181">
        <f t="shared" si="1106"/>
        <v>0</v>
      </c>
      <c r="C2195" s="236"/>
      <c r="D2195" s="79" t="str">
        <f t="shared" si="1111"/>
        <v/>
      </c>
      <c r="E2195" s="221"/>
      <c r="F2195" s="118">
        <f t="shared" si="1112"/>
        <v>0</v>
      </c>
      <c r="G2195" s="118">
        <f t="shared" si="1109"/>
        <v>0</v>
      </c>
    </row>
    <row r="2196" spans="1:7" ht="20.100000000000001" customHeight="1">
      <c r="A2196" s="116" t="str">
        <f t="shared" si="1110"/>
        <v/>
      </c>
      <c r="B2196" s="181">
        <f t="shared" si="1106"/>
        <v>0</v>
      </c>
      <c r="C2196" s="236"/>
      <c r="D2196" s="79" t="str">
        <f t="shared" si="1111"/>
        <v/>
      </c>
      <c r="E2196" s="221"/>
      <c r="F2196" s="118">
        <f t="shared" si="1112"/>
        <v>0</v>
      </c>
      <c r="G2196" s="118">
        <f t="shared" si="1109"/>
        <v>0</v>
      </c>
    </row>
    <row r="2197" spans="1:7" ht="20.100000000000001" customHeight="1">
      <c r="A2197" s="116" t="str">
        <f t="shared" si="1110"/>
        <v/>
      </c>
      <c r="B2197" s="181">
        <f t="shared" si="1106"/>
        <v>0</v>
      </c>
      <c r="C2197" s="236"/>
      <c r="D2197" s="79" t="str">
        <f t="shared" si="1111"/>
        <v/>
      </c>
      <c r="E2197" s="221"/>
      <c r="F2197" s="118">
        <f t="shared" si="1112"/>
        <v>0</v>
      </c>
      <c r="G2197" s="118">
        <f t="shared" si="1109"/>
        <v>0</v>
      </c>
    </row>
    <row r="2198" spans="1:7" ht="20.100000000000001" customHeight="1">
      <c r="A2198" s="184"/>
      <c r="B2198" s="185"/>
      <c r="C2198" s="243"/>
      <c r="D2198" s="161"/>
      <c r="E2198" s="212"/>
      <c r="F2198" s="488" t="s">
        <v>35</v>
      </c>
      <c r="G2198" s="201">
        <f>SUBTOTAL(9,G2171:G2197)</f>
        <v>0</v>
      </c>
    </row>
    <row r="2199" spans="1:7" ht="20.100000000000001" customHeight="1">
      <c r="A2199" s="184"/>
      <c r="B2199" s="185"/>
      <c r="C2199" s="244" t="s">
        <v>731</v>
      </c>
      <c r="D2199" s="161"/>
      <c r="E2199" s="212"/>
      <c r="F2199" s="163"/>
      <c r="G2199" s="186"/>
    </row>
    <row r="2200" spans="1:7" ht="20.100000000000001" customHeight="1">
      <c r="A2200" s="116" t="str">
        <f t="shared" ref="A2200:A2201" si="1113">IFERROR(VLOOKUP(C2200,Tabla_Compatibilidad,4,FALSE),"")</f>
        <v/>
      </c>
      <c r="B2200" s="181">
        <f t="shared" ref="B2200:B2201" si="1114">IF(A2200=0,0,VLOOKUP(A2200,Tabla_Indices,5,FALSE))</f>
        <v>0</v>
      </c>
      <c r="C2200" s="227"/>
      <c r="D2200" s="79" t="str">
        <f t="shared" ref="D2200:D2201" si="1115">IFERROR(VLOOKUP(C2200,Tabla_Compatibilidad,2,FALSE),"")</f>
        <v/>
      </c>
      <c r="E2200" s="221"/>
      <c r="F2200" s="118">
        <f t="shared" ref="F2200:F2201" si="1116">IFERROR(VLOOKUP(C2200,Tabla_Compatibilidad,3,FALSE),0)</f>
        <v>0</v>
      </c>
      <c r="G2200" s="118">
        <f>ROUND(E2200*F2200,2)</f>
        <v>0</v>
      </c>
    </row>
    <row r="2201" spans="1:7" ht="20.100000000000001" customHeight="1">
      <c r="A2201" s="116" t="str">
        <f t="shared" si="1113"/>
        <v/>
      </c>
      <c r="B2201" s="181">
        <f t="shared" si="1114"/>
        <v>0</v>
      </c>
      <c r="C2201" s="227"/>
      <c r="D2201" s="79" t="str">
        <f t="shared" si="1115"/>
        <v/>
      </c>
      <c r="E2201" s="221"/>
      <c r="F2201" s="118">
        <f t="shared" si="1116"/>
        <v>0</v>
      </c>
      <c r="G2201" s="118">
        <f t="shared" ref="G2201" si="1117">ROUND(E2201*F2201,2)</f>
        <v>0</v>
      </c>
    </row>
    <row r="2202" spans="1:7" ht="20.100000000000001" customHeight="1">
      <c r="A2202" s="116" t="str">
        <f t="shared" ref="A2202:A2207" si="1118">IFERROR(VLOOKUP(C2202,Tabla_Compatibilidad,4,FALSE),"")</f>
        <v/>
      </c>
      <c r="B2202" s="181">
        <f t="shared" ref="B2202:B2207" si="1119">IF(A2202=0,0,VLOOKUP(A2202,Tabla_Indices,5,FALSE))</f>
        <v>0</v>
      </c>
      <c r="C2202" s="227"/>
      <c r="D2202" s="79" t="str">
        <f t="shared" ref="D2202:D2207" si="1120">IFERROR(VLOOKUP(C2202,Tabla_Compatibilidad,2,FALSE),"")</f>
        <v/>
      </c>
      <c r="E2202" s="221"/>
      <c r="F2202" s="118">
        <f t="shared" ref="F2202:F2207" si="1121">IFERROR(VLOOKUP(C2202,Tabla_Compatibilidad,3,FALSE),0)</f>
        <v>0</v>
      </c>
      <c r="G2202" s="118">
        <f>ROUND(E2202*F2202,2)</f>
        <v>0</v>
      </c>
    </row>
    <row r="2203" spans="1:7" ht="20.100000000000001" customHeight="1">
      <c r="A2203" s="116" t="str">
        <f t="shared" si="1118"/>
        <v/>
      </c>
      <c r="B2203" s="181">
        <f t="shared" si="1119"/>
        <v>0</v>
      </c>
      <c r="C2203" s="227"/>
      <c r="D2203" s="79" t="str">
        <f t="shared" si="1120"/>
        <v/>
      </c>
      <c r="E2203" s="221"/>
      <c r="F2203" s="118">
        <f t="shared" si="1121"/>
        <v>0</v>
      </c>
      <c r="G2203" s="118">
        <f t="shared" ref="G2203:G2207" si="1122">ROUND(E2203*F2203,2)</f>
        <v>0</v>
      </c>
    </row>
    <row r="2204" spans="1:7" ht="20.100000000000001" customHeight="1">
      <c r="A2204" s="116" t="str">
        <f t="shared" si="1118"/>
        <v/>
      </c>
      <c r="B2204" s="181">
        <f t="shared" si="1119"/>
        <v>0</v>
      </c>
      <c r="C2204" s="228"/>
      <c r="D2204" s="79" t="str">
        <f t="shared" si="1120"/>
        <v/>
      </c>
      <c r="E2204" s="221"/>
      <c r="F2204" s="118">
        <f t="shared" si="1121"/>
        <v>0</v>
      </c>
      <c r="G2204" s="118">
        <f t="shared" si="1122"/>
        <v>0</v>
      </c>
    </row>
    <row r="2205" spans="1:7" ht="20.100000000000001" customHeight="1">
      <c r="A2205" s="116" t="str">
        <f t="shared" si="1118"/>
        <v/>
      </c>
      <c r="B2205" s="181">
        <f t="shared" si="1119"/>
        <v>0</v>
      </c>
      <c r="C2205" s="228"/>
      <c r="D2205" s="79" t="str">
        <f t="shared" si="1120"/>
        <v/>
      </c>
      <c r="E2205" s="221"/>
      <c r="F2205" s="118">
        <f t="shared" si="1121"/>
        <v>0</v>
      </c>
      <c r="G2205" s="118">
        <f t="shared" si="1122"/>
        <v>0</v>
      </c>
    </row>
    <row r="2206" spans="1:7" ht="20.100000000000001" customHeight="1">
      <c r="A2206" s="116" t="str">
        <f t="shared" si="1118"/>
        <v/>
      </c>
      <c r="B2206" s="181">
        <f t="shared" si="1119"/>
        <v>0</v>
      </c>
      <c r="C2206" s="228"/>
      <c r="D2206" s="79" t="str">
        <f t="shared" si="1120"/>
        <v/>
      </c>
      <c r="E2206" s="221"/>
      <c r="F2206" s="118">
        <f t="shared" si="1121"/>
        <v>0</v>
      </c>
      <c r="G2206" s="118">
        <f t="shared" si="1122"/>
        <v>0</v>
      </c>
    </row>
    <row r="2207" spans="1:7" ht="20.100000000000001" customHeight="1">
      <c r="A2207" s="116" t="str">
        <f t="shared" si="1118"/>
        <v/>
      </c>
      <c r="B2207" s="181">
        <f t="shared" si="1119"/>
        <v>0</v>
      </c>
      <c r="C2207" s="228"/>
      <c r="D2207" s="79" t="str">
        <f t="shared" si="1120"/>
        <v/>
      </c>
      <c r="E2207" s="221"/>
      <c r="F2207" s="118">
        <f t="shared" si="1121"/>
        <v>0</v>
      </c>
      <c r="G2207" s="118">
        <f t="shared" si="1122"/>
        <v>0</v>
      </c>
    </row>
    <row r="2208" spans="1:7" ht="20.100000000000001" customHeight="1">
      <c r="A2208" s="184"/>
      <c r="B2208" s="185"/>
      <c r="C2208" s="243"/>
      <c r="D2208" s="161"/>
      <c r="E2208" s="212"/>
      <c r="F2208" s="488" t="s">
        <v>36</v>
      </c>
      <c r="G2208" s="201">
        <f>SUBTOTAL(9,G2200:G2207)</f>
        <v>0</v>
      </c>
    </row>
    <row r="2209" spans="1:7" ht="20.100000000000001" customHeight="1">
      <c r="A2209" s="184"/>
      <c r="B2209" s="185"/>
      <c r="C2209" s="244" t="s">
        <v>732</v>
      </c>
      <c r="D2209" s="161"/>
      <c r="E2209" s="212"/>
      <c r="F2209" s="163"/>
      <c r="G2209" s="186"/>
    </row>
    <row r="2210" spans="1:7" ht="20.100000000000001" customHeight="1">
      <c r="A2210" s="116" t="str">
        <f t="shared" ref="A2210:A2211" si="1123">IFERROR(VLOOKUP(C2210,Tabla_Compatibilidad,4,FALSE),"")</f>
        <v/>
      </c>
      <c r="B2210" s="181">
        <f t="shared" ref="B2210:B2211" si="1124">IF(A2210=0,0,VLOOKUP(A2210,Tabla_Indices,5,FALSE))</f>
        <v>0</v>
      </c>
      <c r="C2210" s="231"/>
      <c r="D2210" s="79" t="str">
        <f t="shared" ref="D2210:D2211" si="1125">IFERROR(VLOOKUP(C2210,Tabla_Compatibilidad,2,FALSE),"")</f>
        <v/>
      </c>
      <c r="E2210" s="223"/>
      <c r="F2210" s="118">
        <f t="shared" ref="F2210:F2211" si="1126">IFERROR(VLOOKUP(C2210,Tabla_Compatibilidad,3,FALSE),0)</f>
        <v>0</v>
      </c>
      <c r="G2210" s="118">
        <f t="shared" ref="G2210:G2211" si="1127">ROUND(E2210*F2210,2)</f>
        <v>0</v>
      </c>
    </row>
    <row r="2211" spans="1:7" ht="20.100000000000001" customHeight="1">
      <c r="A2211" s="116" t="str">
        <f t="shared" si="1123"/>
        <v/>
      </c>
      <c r="B2211" s="181">
        <f t="shared" si="1124"/>
        <v>0</v>
      </c>
      <c r="C2211" s="231"/>
      <c r="D2211" s="79" t="str">
        <f t="shared" si="1125"/>
        <v/>
      </c>
      <c r="E2211" s="223"/>
      <c r="F2211" s="118">
        <f t="shared" si="1126"/>
        <v>0</v>
      </c>
      <c r="G2211" s="118">
        <f t="shared" si="1127"/>
        <v>0</v>
      </c>
    </row>
    <row r="2212" spans="1:7" ht="20.100000000000001" customHeight="1">
      <c r="A2212" s="116" t="str">
        <f t="shared" ref="A2212:A2216" si="1128">IFERROR(VLOOKUP(C2212,Tabla_Compatibilidad,4,FALSE),"")</f>
        <v/>
      </c>
      <c r="B2212" s="181">
        <f t="shared" ref="B2212:B2216" si="1129">IF(A2212=0,0,VLOOKUP(A2212,Tabla_Indices,5,FALSE))</f>
        <v>0</v>
      </c>
      <c r="C2212" s="231"/>
      <c r="D2212" s="79" t="str">
        <f t="shared" ref="D2212:D2216" si="1130">IFERROR(VLOOKUP(C2212,Tabla_Compatibilidad,2,FALSE),"")</f>
        <v/>
      </c>
      <c r="E2212" s="223"/>
      <c r="F2212" s="118">
        <f t="shared" ref="F2212:F2216" si="1131">IFERROR(VLOOKUP(C2212,Tabla_Compatibilidad,3,FALSE),0)</f>
        <v>0</v>
      </c>
      <c r="G2212" s="118">
        <f t="shared" ref="G2212:G2216" si="1132">ROUND(E2212*F2212,2)</f>
        <v>0</v>
      </c>
    </row>
    <row r="2213" spans="1:7" ht="20.100000000000001" customHeight="1">
      <c r="A2213" s="116" t="str">
        <f t="shared" si="1128"/>
        <v/>
      </c>
      <c r="B2213" s="181">
        <f t="shared" si="1129"/>
        <v>0</v>
      </c>
      <c r="C2213" s="229"/>
      <c r="D2213" s="79" t="str">
        <f t="shared" si="1130"/>
        <v/>
      </c>
      <c r="E2213" s="223"/>
      <c r="F2213" s="118">
        <f t="shared" si="1131"/>
        <v>0</v>
      </c>
      <c r="G2213" s="118">
        <f t="shared" si="1132"/>
        <v>0</v>
      </c>
    </row>
    <row r="2214" spans="1:7" ht="20.100000000000001" customHeight="1">
      <c r="A2214" s="116" t="str">
        <f t="shared" si="1128"/>
        <v/>
      </c>
      <c r="B2214" s="181">
        <f t="shared" si="1129"/>
        <v>0</v>
      </c>
      <c r="C2214" s="229"/>
      <c r="D2214" s="79" t="str">
        <f t="shared" si="1130"/>
        <v/>
      </c>
      <c r="E2214" s="221"/>
      <c r="F2214" s="118">
        <f t="shared" si="1131"/>
        <v>0</v>
      </c>
      <c r="G2214" s="118">
        <f t="shared" si="1132"/>
        <v>0</v>
      </c>
    </row>
    <row r="2215" spans="1:7" ht="20.100000000000001" customHeight="1">
      <c r="A2215" s="116" t="str">
        <f t="shared" si="1128"/>
        <v/>
      </c>
      <c r="B2215" s="181">
        <f t="shared" si="1129"/>
        <v>0</v>
      </c>
      <c r="C2215" s="228"/>
      <c r="D2215" s="79" t="str">
        <f t="shared" si="1130"/>
        <v/>
      </c>
      <c r="E2215" s="221"/>
      <c r="F2215" s="118">
        <f t="shared" si="1131"/>
        <v>0</v>
      </c>
      <c r="G2215" s="118">
        <f t="shared" si="1132"/>
        <v>0</v>
      </c>
    </row>
    <row r="2216" spans="1:7" ht="20.100000000000001" customHeight="1">
      <c r="A2216" s="116" t="str">
        <f t="shared" si="1128"/>
        <v/>
      </c>
      <c r="B2216" s="181">
        <f t="shared" si="1129"/>
        <v>0</v>
      </c>
      <c r="C2216" s="228"/>
      <c r="D2216" s="79" t="str">
        <f t="shared" si="1130"/>
        <v/>
      </c>
      <c r="E2216" s="221"/>
      <c r="F2216" s="118">
        <f t="shared" si="1131"/>
        <v>0</v>
      </c>
      <c r="G2216" s="118">
        <f t="shared" si="1132"/>
        <v>0</v>
      </c>
    </row>
    <row r="2217" spans="1:7" ht="20.100000000000001" customHeight="1">
      <c r="A2217" s="187"/>
      <c r="B2217" s="188"/>
      <c r="C2217" s="243"/>
      <c r="D2217" s="161"/>
      <c r="E2217" s="212"/>
      <c r="F2217" s="488" t="s">
        <v>37</v>
      </c>
      <c r="G2217" s="201">
        <f>SUBTOTAL(9,G2210:G2216)</f>
        <v>0</v>
      </c>
    </row>
    <row r="2218" spans="1:7" ht="20.100000000000001" customHeight="1" thickBot="1">
      <c r="A2218" s="189"/>
      <c r="B2218" s="190"/>
      <c r="C2218" s="245"/>
      <c r="D2218" s="191"/>
      <c r="E2218" s="213"/>
      <c r="F2218" s="192"/>
      <c r="G2218" s="193"/>
    </row>
    <row r="2219" spans="1:7" ht="20.100000000000001" customHeight="1" thickBot="1">
      <c r="A2219" s="194">
        <f>B2167</f>
        <v>37</v>
      </c>
      <c r="B2219" s="195" t="str">
        <f>C2167</f>
        <v>Instalación eléctrica (incl.pilastra,proc.cañerias p/3AA,y preveer espacios en tablero gral. p/llaves termomagneticas corresp. Portalamparas 3 cuerpos)</v>
      </c>
      <c r="C2219" s="246"/>
      <c r="D2219" s="196" t="s">
        <v>38</v>
      </c>
      <c r="E2219" s="214"/>
      <c r="F2219" s="197" t="s">
        <v>39</v>
      </c>
      <c r="G2219" s="202">
        <f>SUBTOTAL(9,G2171:G2218)</f>
        <v>0</v>
      </c>
    </row>
    <row r="2220" spans="1:7" ht="20.100000000000001" customHeight="1" thickTop="1" thickBot="1">
      <c r="C2220" s="247"/>
      <c r="D2220" s="198"/>
      <c r="E2220" s="215"/>
      <c r="G2220" s="200"/>
    </row>
    <row r="2221" spans="1:7" ht="20.100000000000001" customHeight="1" thickTop="1">
      <c r="A2221" s="145" t="s">
        <v>41</v>
      </c>
      <c r="B2221" s="146"/>
      <c r="C2221" s="248"/>
      <c r="D2221" s="146"/>
      <c r="E2221" s="216"/>
      <c r="F2221" s="148"/>
      <c r="G2221" s="149"/>
    </row>
    <row r="2222" spans="1:7" ht="20.100000000000001" customHeight="1">
      <c r="A2222" s="150" t="s">
        <v>728</v>
      </c>
      <c r="B2222" s="144" t="str">
        <f>Comitente</f>
        <v>INSTITUTO PROVINCIAL DE LA VIVIENDA</v>
      </c>
      <c r="C2222" s="249"/>
      <c r="D2222" s="152"/>
      <c r="E2222" s="217"/>
      <c r="F2222" s="154"/>
      <c r="G2222" s="155"/>
    </row>
    <row r="2223" spans="1:7" ht="20.100000000000001" customHeight="1">
      <c r="A2223" s="150" t="s">
        <v>729</v>
      </c>
      <c r="B2223" s="144">
        <f>Contratista</f>
        <v>0</v>
      </c>
      <c r="C2223" s="250"/>
      <c r="D2223" s="156"/>
      <c r="E2223" s="217"/>
      <c r="F2223" s="157"/>
      <c r="G2223" s="158"/>
    </row>
    <row r="2224" spans="1:7" ht="20.100000000000001" customHeight="1">
      <c r="A2224" s="150" t="s">
        <v>28</v>
      </c>
      <c r="B2224" s="144" t="str">
        <f>Obra</f>
        <v>BARRIO NUESTRA SEÑORA DEL ROSARIO - 22 VIVIENDAS</v>
      </c>
      <c r="C2224" s="250"/>
      <c r="D2224" s="156"/>
      <c r="E2224" s="217"/>
      <c r="F2224" s="157" t="s">
        <v>42</v>
      </c>
      <c r="G2224" s="542">
        <f>+$G$4</f>
        <v>0</v>
      </c>
    </row>
    <row r="2225" spans="1:7" ht="20.100000000000001" customHeight="1">
      <c r="A2225" s="159" t="s">
        <v>727</v>
      </c>
      <c r="B2225" s="144" t="str">
        <f>Ubicación</f>
        <v>9 DE JULIO</v>
      </c>
      <c r="C2225" s="251"/>
      <c r="D2225" s="161"/>
      <c r="E2225" s="212"/>
      <c r="F2225" s="163"/>
      <c r="G2225" s="164"/>
    </row>
    <row r="2226" spans="1:7" ht="20.100000000000001" customHeight="1">
      <c r="A2226" s="159" t="s">
        <v>43</v>
      </c>
      <c r="B2226" s="165" t="s">
        <v>1159</v>
      </c>
      <c r="C2226" s="243" t="s">
        <v>1182</v>
      </c>
      <c r="D2226" s="167"/>
      <c r="E2226" s="218"/>
      <c r="F2226" s="163"/>
      <c r="G2226" s="164"/>
    </row>
    <row r="2227" spans="1:7" ht="20.100000000000001" customHeight="1">
      <c r="A2227" s="159" t="s">
        <v>29</v>
      </c>
      <c r="B2227" s="169">
        <v>38</v>
      </c>
      <c r="C2227" s="166" t="str">
        <f>+VLOOKUP(B2227,'P1'!$B$13:$E$92,2,FALSE)</f>
        <v>Terminación y limpieza de obra</v>
      </c>
      <c r="D2227" s="161"/>
      <c r="E2227" s="212"/>
      <c r="F2227" s="157" t="s">
        <v>30</v>
      </c>
      <c r="G2227" s="161" t="str">
        <f>+VLOOKUP(B2227,'P1'!$B$13:$E$92,3,FALSE)</f>
        <v>gl</v>
      </c>
    </row>
    <row r="2228" spans="1:7" ht="20.100000000000001" customHeight="1">
      <c r="A2228" s="203" t="s">
        <v>590</v>
      </c>
      <c r="B2228" s="204"/>
      <c r="C2228" s="604" t="s">
        <v>0</v>
      </c>
      <c r="D2228" s="606" t="s">
        <v>31</v>
      </c>
      <c r="E2228" s="600" t="s">
        <v>32</v>
      </c>
      <c r="F2228" s="608" t="s">
        <v>33</v>
      </c>
      <c r="G2228" s="610" t="s">
        <v>34</v>
      </c>
    </row>
    <row r="2229" spans="1:7" s="110" customFormat="1" ht="20.100000000000001" customHeight="1">
      <c r="A2229" s="172" t="s">
        <v>591</v>
      </c>
      <c r="B2229" s="173" t="s">
        <v>592</v>
      </c>
      <c r="C2229" s="605"/>
      <c r="D2229" s="607"/>
      <c r="E2229" s="601"/>
      <c r="F2229" s="609"/>
      <c r="G2229" s="611"/>
    </row>
    <row r="2230" spans="1:7" ht="20.100000000000001" customHeight="1">
      <c r="A2230" s="174"/>
      <c r="B2230" s="175"/>
      <c r="C2230" s="252" t="s">
        <v>730</v>
      </c>
      <c r="D2230" s="177"/>
      <c r="E2230" s="219"/>
      <c r="F2230" s="179"/>
      <c r="G2230" s="180"/>
    </row>
    <row r="2231" spans="1:7" ht="20.100000000000001" customHeight="1">
      <c r="A2231" s="116" t="str">
        <f t="shared" ref="A2231" si="1133">IFERROR(VLOOKUP(C2231,Tabla_Compatibilidad,4,FALSE),"")</f>
        <v/>
      </c>
      <c r="B2231" s="181">
        <f t="shared" ref="B2231" si="1134">IF(A2231=0,0,VLOOKUP(A2231,Tabla_Indices,5,FALSE))</f>
        <v>0</v>
      </c>
      <c r="C2231" s="227"/>
      <c r="D2231" s="79" t="str">
        <f t="shared" ref="D2231" si="1135">IFERROR(VLOOKUP(C2231,Tabla_Compatibilidad,2,FALSE),"")</f>
        <v/>
      </c>
      <c r="E2231" s="220"/>
      <c r="F2231" s="118">
        <f t="shared" ref="F2231" si="1136">IFERROR(VLOOKUP(C2231,Tabla_Compatibilidad,3,FALSE),0)</f>
        <v>0</v>
      </c>
      <c r="G2231" s="118">
        <f t="shared" ref="G2231" si="1137">ROUND(E2231*F2231,2)</f>
        <v>0</v>
      </c>
    </row>
    <row r="2232" spans="1:7" ht="20.100000000000001" customHeight="1">
      <c r="A2232" s="116" t="str">
        <f t="shared" ref="A2232" si="1138">IFERROR(VLOOKUP(C2232,Tabla_Compatibilidad,4,FALSE),"")</f>
        <v/>
      </c>
      <c r="B2232" s="181">
        <f t="shared" ref="B2232" si="1139">IF(A2232=0,0,VLOOKUP(A2232,Tabla_Indices,5,FALSE))</f>
        <v>0</v>
      </c>
      <c r="C2232" s="227"/>
      <c r="D2232" s="79" t="str">
        <f t="shared" ref="D2232" si="1140">IFERROR(VLOOKUP(C2232,Tabla_Compatibilidad,2,FALSE),"")</f>
        <v/>
      </c>
      <c r="E2232" s="220"/>
      <c r="F2232" s="118">
        <f t="shared" ref="F2232" si="1141">IFERROR(VLOOKUP(C2232,Tabla_Compatibilidad,3,FALSE),0)</f>
        <v>0</v>
      </c>
      <c r="G2232" s="118">
        <f t="shared" ref="G2232" si="1142">ROUND(E2232*F2232,2)</f>
        <v>0</v>
      </c>
    </row>
    <row r="2233" spans="1:7" ht="20.100000000000001" customHeight="1">
      <c r="A2233" s="116" t="str">
        <f t="shared" ref="A2233:A2259" si="1143">IFERROR(VLOOKUP(C2233,Tabla_Compatibilidad,4,FALSE),"")</f>
        <v/>
      </c>
      <c r="B2233" s="181">
        <f t="shared" ref="B2233:B2259" si="1144">IF(A2233=0,0,VLOOKUP(A2233,Tabla_Indices,5,FALSE))</f>
        <v>0</v>
      </c>
      <c r="C2233" s="227"/>
      <c r="D2233" s="79" t="str">
        <f t="shared" ref="D2233:D2259" si="1145">IFERROR(VLOOKUP(C2233,Tabla_Compatibilidad,2,FALSE),"")</f>
        <v/>
      </c>
      <c r="E2233" s="220"/>
      <c r="F2233" s="118">
        <f t="shared" ref="F2233:F2259" si="1146">IFERROR(VLOOKUP(C2233,Tabla_Compatibilidad,3,FALSE),0)</f>
        <v>0</v>
      </c>
      <c r="G2233" s="118">
        <f t="shared" ref="G2233:G2259" si="1147">ROUND(E2233*F2233,2)</f>
        <v>0</v>
      </c>
    </row>
    <row r="2234" spans="1:7" ht="20.100000000000001" customHeight="1">
      <c r="A2234" s="116" t="str">
        <f t="shared" si="1143"/>
        <v/>
      </c>
      <c r="B2234" s="181">
        <f t="shared" si="1144"/>
        <v>0</v>
      </c>
      <c r="C2234" s="228"/>
      <c r="D2234" s="79" t="str">
        <f t="shared" si="1145"/>
        <v/>
      </c>
      <c r="E2234" s="221"/>
      <c r="F2234" s="118">
        <f t="shared" si="1146"/>
        <v>0</v>
      </c>
      <c r="G2234" s="118">
        <f t="shared" si="1147"/>
        <v>0</v>
      </c>
    </row>
    <row r="2235" spans="1:7" ht="20.100000000000001" customHeight="1">
      <c r="A2235" s="116" t="str">
        <f t="shared" si="1143"/>
        <v/>
      </c>
      <c r="B2235" s="181">
        <f t="shared" si="1144"/>
        <v>0</v>
      </c>
      <c r="C2235" s="228"/>
      <c r="D2235" s="79" t="str">
        <f t="shared" si="1145"/>
        <v/>
      </c>
      <c r="E2235" s="221"/>
      <c r="F2235" s="118">
        <f t="shared" si="1146"/>
        <v>0</v>
      </c>
      <c r="G2235" s="118">
        <f t="shared" si="1147"/>
        <v>0</v>
      </c>
    </row>
    <row r="2236" spans="1:7" ht="20.100000000000001" customHeight="1">
      <c r="A2236" s="116" t="str">
        <f t="shared" si="1143"/>
        <v/>
      </c>
      <c r="B2236" s="181">
        <f t="shared" si="1144"/>
        <v>0</v>
      </c>
      <c r="C2236" s="228"/>
      <c r="D2236" s="79" t="str">
        <f t="shared" si="1145"/>
        <v/>
      </c>
      <c r="E2236" s="221"/>
      <c r="F2236" s="118">
        <f t="shared" si="1146"/>
        <v>0</v>
      </c>
      <c r="G2236" s="118">
        <f t="shared" si="1147"/>
        <v>0</v>
      </c>
    </row>
    <row r="2237" spans="1:7" ht="20.100000000000001" customHeight="1">
      <c r="A2237" s="116" t="str">
        <f t="shared" si="1143"/>
        <v/>
      </c>
      <c r="B2237" s="181">
        <f t="shared" si="1144"/>
        <v>0</v>
      </c>
      <c r="C2237" s="228"/>
      <c r="D2237" s="79" t="str">
        <f t="shared" si="1145"/>
        <v/>
      </c>
      <c r="E2237" s="221"/>
      <c r="F2237" s="118">
        <f t="shared" si="1146"/>
        <v>0</v>
      </c>
      <c r="G2237" s="118">
        <f t="shared" si="1147"/>
        <v>0</v>
      </c>
    </row>
    <row r="2238" spans="1:7" ht="20.100000000000001" customHeight="1">
      <c r="A2238" s="116" t="str">
        <f t="shared" si="1143"/>
        <v/>
      </c>
      <c r="B2238" s="181">
        <f t="shared" si="1144"/>
        <v>0</v>
      </c>
      <c r="C2238" s="228"/>
      <c r="D2238" s="79" t="str">
        <f t="shared" si="1145"/>
        <v/>
      </c>
      <c r="E2238" s="221"/>
      <c r="F2238" s="118">
        <f t="shared" si="1146"/>
        <v>0</v>
      </c>
      <c r="G2238" s="118">
        <f t="shared" si="1147"/>
        <v>0</v>
      </c>
    </row>
    <row r="2239" spans="1:7" ht="20.100000000000001" customHeight="1">
      <c r="A2239" s="116" t="str">
        <f t="shared" si="1143"/>
        <v/>
      </c>
      <c r="B2239" s="181">
        <f t="shared" si="1144"/>
        <v>0</v>
      </c>
      <c r="C2239" s="228"/>
      <c r="D2239" s="79" t="str">
        <f t="shared" si="1145"/>
        <v/>
      </c>
      <c r="E2239" s="221"/>
      <c r="F2239" s="118">
        <f t="shared" si="1146"/>
        <v>0</v>
      </c>
      <c r="G2239" s="118">
        <f t="shared" si="1147"/>
        <v>0</v>
      </c>
    </row>
    <row r="2240" spans="1:7" ht="20.100000000000001" customHeight="1">
      <c r="A2240" s="116" t="str">
        <f t="shared" si="1143"/>
        <v/>
      </c>
      <c r="B2240" s="181">
        <f t="shared" si="1144"/>
        <v>0</v>
      </c>
      <c r="C2240" s="228"/>
      <c r="D2240" s="79" t="str">
        <f t="shared" si="1145"/>
        <v/>
      </c>
      <c r="E2240" s="221"/>
      <c r="F2240" s="118">
        <f t="shared" si="1146"/>
        <v>0</v>
      </c>
      <c r="G2240" s="118">
        <f t="shared" si="1147"/>
        <v>0</v>
      </c>
    </row>
    <row r="2241" spans="1:7" ht="20.100000000000001" customHeight="1">
      <c r="A2241" s="116" t="str">
        <f t="shared" si="1143"/>
        <v/>
      </c>
      <c r="B2241" s="181">
        <f t="shared" si="1144"/>
        <v>0</v>
      </c>
      <c r="C2241" s="228"/>
      <c r="D2241" s="79" t="str">
        <f t="shared" si="1145"/>
        <v/>
      </c>
      <c r="E2241" s="221"/>
      <c r="F2241" s="118">
        <f t="shared" si="1146"/>
        <v>0</v>
      </c>
      <c r="G2241" s="118">
        <f t="shared" si="1147"/>
        <v>0</v>
      </c>
    </row>
    <row r="2242" spans="1:7" ht="20.100000000000001" customHeight="1">
      <c r="A2242" s="116" t="str">
        <f t="shared" si="1143"/>
        <v/>
      </c>
      <c r="B2242" s="181">
        <f t="shared" si="1144"/>
        <v>0</v>
      </c>
      <c r="C2242" s="228"/>
      <c r="D2242" s="79" t="str">
        <f t="shared" si="1145"/>
        <v/>
      </c>
      <c r="E2242" s="221"/>
      <c r="F2242" s="118">
        <f t="shared" si="1146"/>
        <v>0</v>
      </c>
      <c r="G2242" s="118">
        <f t="shared" si="1147"/>
        <v>0</v>
      </c>
    </row>
    <row r="2243" spans="1:7" ht="20.100000000000001" customHeight="1">
      <c r="A2243" s="116" t="str">
        <f t="shared" si="1143"/>
        <v/>
      </c>
      <c r="B2243" s="181">
        <f t="shared" si="1144"/>
        <v>0</v>
      </c>
      <c r="C2243" s="228"/>
      <c r="D2243" s="79" t="str">
        <f t="shared" si="1145"/>
        <v/>
      </c>
      <c r="E2243" s="221"/>
      <c r="F2243" s="118">
        <f t="shared" si="1146"/>
        <v>0</v>
      </c>
      <c r="G2243" s="118">
        <f t="shared" si="1147"/>
        <v>0</v>
      </c>
    </row>
    <row r="2244" spans="1:7" ht="20.100000000000001" customHeight="1">
      <c r="A2244" s="116" t="str">
        <f t="shared" si="1143"/>
        <v/>
      </c>
      <c r="B2244" s="181">
        <f t="shared" si="1144"/>
        <v>0</v>
      </c>
      <c r="C2244" s="228"/>
      <c r="D2244" s="79" t="str">
        <f t="shared" si="1145"/>
        <v/>
      </c>
      <c r="E2244" s="221"/>
      <c r="F2244" s="118">
        <f t="shared" si="1146"/>
        <v>0</v>
      </c>
      <c r="G2244" s="118">
        <f t="shared" si="1147"/>
        <v>0</v>
      </c>
    </row>
    <row r="2245" spans="1:7" ht="20.100000000000001" customHeight="1">
      <c r="A2245" s="116" t="str">
        <f t="shared" si="1143"/>
        <v/>
      </c>
      <c r="B2245" s="181">
        <f t="shared" si="1144"/>
        <v>0</v>
      </c>
      <c r="C2245" s="228"/>
      <c r="D2245" s="79" t="str">
        <f t="shared" si="1145"/>
        <v/>
      </c>
      <c r="E2245" s="221"/>
      <c r="F2245" s="118">
        <f t="shared" si="1146"/>
        <v>0</v>
      </c>
      <c r="G2245" s="118">
        <f t="shared" si="1147"/>
        <v>0</v>
      </c>
    </row>
    <row r="2246" spans="1:7" ht="20.100000000000001" customHeight="1">
      <c r="A2246" s="116" t="str">
        <f t="shared" si="1143"/>
        <v/>
      </c>
      <c r="B2246" s="181">
        <f t="shared" si="1144"/>
        <v>0</v>
      </c>
      <c r="C2246" s="228"/>
      <c r="D2246" s="79" t="str">
        <f t="shared" si="1145"/>
        <v/>
      </c>
      <c r="E2246" s="221"/>
      <c r="F2246" s="118">
        <f t="shared" si="1146"/>
        <v>0</v>
      </c>
      <c r="G2246" s="118">
        <f t="shared" si="1147"/>
        <v>0</v>
      </c>
    </row>
    <row r="2247" spans="1:7" ht="20.100000000000001" customHeight="1">
      <c r="A2247" s="116" t="str">
        <f t="shared" si="1143"/>
        <v/>
      </c>
      <c r="B2247" s="181">
        <f t="shared" si="1144"/>
        <v>0</v>
      </c>
      <c r="C2247" s="228"/>
      <c r="D2247" s="79" t="str">
        <f t="shared" si="1145"/>
        <v/>
      </c>
      <c r="E2247" s="221"/>
      <c r="F2247" s="118">
        <f t="shared" si="1146"/>
        <v>0</v>
      </c>
      <c r="G2247" s="118">
        <f t="shared" si="1147"/>
        <v>0</v>
      </c>
    </row>
    <row r="2248" spans="1:7" ht="20.100000000000001" customHeight="1">
      <c r="A2248" s="116" t="str">
        <f t="shared" si="1143"/>
        <v/>
      </c>
      <c r="B2248" s="181">
        <f t="shared" si="1144"/>
        <v>0</v>
      </c>
      <c r="C2248" s="228"/>
      <c r="D2248" s="79" t="str">
        <f t="shared" si="1145"/>
        <v/>
      </c>
      <c r="E2248" s="221"/>
      <c r="F2248" s="118">
        <f t="shared" si="1146"/>
        <v>0</v>
      </c>
      <c r="G2248" s="118">
        <f t="shared" si="1147"/>
        <v>0</v>
      </c>
    </row>
    <row r="2249" spans="1:7" ht="20.100000000000001" customHeight="1">
      <c r="A2249" s="116" t="str">
        <f t="shared" si="1143"/>
        <v/>
      </c>
      <c r="B2249" s="181">
        <f t="shared" si="1144"/>
        <v>0</v>
      </c>
      <c r="C2249" s="228"/>
      <c r="D2249" s="79" t="str">
        <f t="shared" si="1145"/>
        <v/>
      </c>
      <c r="E2249" s="221"/>
      <c r="F2249" s="118">
        <f t="shared" si="1146"/>
        <v>0</v>
      </c>
      <c r="G2249" s="118">
        <f t="shared" si="1147"/>
        <v>0</v>
      </c>
    </row>
    <row r="2250" spans="1:7" ht="20.100000000000001" customHeight="1">
      <c r="A2250" s="116" t="str">
        <f t="shared" si="1143"/>
        <v/>
      </c>
      <c r="B2250" s="181">
        <f t="shared" si="1144"/>
        <v>0</v>
      </c>
      <c r="C2250" s="228"/>
      <c r="D2250" s="79" t="str">
        <f t="shared" si="1145"/>
        <v/>
      </c>
      <c r="E2250" s="220"/>
      <c r="F2250" s="118">
        <f t="shared" si="1146"/>
        <v>0</v>
      </c>
      <c r="G2250" s="118">
        <f t="shared" si="1147"/>
        <v>0</v>
      </c>
    </row>
    <row r="2251" spans="1:7" ht="20.100000000000001" customHeight="1">
      <c r="A2251" s="116" t="str">
        <f t="shared" si="1143"/>
        <v/>
      </c>
      <c r="B2251" s="181">
        <f t="shared" si="1144"/>
        <v>0</v>
      </c>
      <c r="C2251" s="228"/>
      <c r="D2251" s="79" t="str">
        <f t="shared" si="1145"/>
        <v/>
      </c>
      <c r="E2251" s="221"/>
      <c r="F2251" s="118">
        <f t="shared" si="1146"/>
        <v>0</v>
      </c>
      <c r="G2251" s="118">
        <f t="shared" si="1147"/>
        <v>0</v>
      </c>
    </row>
    <row r="2252" spans="1:7" ht="20.100000000000001" customHeight="1">
      <c r="A2252" s="116" t="str">
        <f t="shared" si="1143"/>
        <v/>
      </c>
      <c r="B2252" s="181">
        <f t="shared" si="1144"/>
        <v>0</v>
      </c>
      <c r="C2252" s="228"/>
      <c r="D2252" s="79" t="str">
        <f t="shared" si="1145"/>
        <v/>
      </c>
      <c r="E2252" s="221"/>
      <c r="F2252" s="118">
        <f t="shared" si="1146"/>
        <v>0</v>
      </c>
      <c r="G2252" s="118">
        <f t="shared" si="1147"/>
        <v>0</v>
      </c>
    </row>
    <row r="2253" spans="1:7" ht="20.100000000000001" customHeight="1">
      <c r="A2253" s="116" t="str">
        <f t="shared" si="1143"/>
        <v/>
      </c>
      <c r="B2253" s="181">
        <f t="shared" si="1144"/>
        <v>0</v>
      </c>
      <c r="C2253" s="228"/>
      <c r="D2253" s="79" t="str">
        <f t="shared" si="1145"/>
        <v/>
      </c>
      <c r="E2253" s="221"/>
      <c r="F2253" s="118">
        <f t="shared" si="1146"/>
        <v>0</v>
      </c>
      <c r="G2253" s="118">
        <f t="shared" si="1147"/>
        <v>0</v>
      </c>
    </row>
    <row r="2254" spans="1:7" ht="20.100000000000001" customHeight="1">
      <c r="A2254" s="116" t="str">
        <f t="shared" si="1143"/>
        <v/>
      </c>
      <c r="B2254" s="181">
        <f t="shared" si="1144"/>
        <v>0</v>
      </c>
      <c r="C2254" s="228"/>
      <c r="D2254" s="79" t="str">
        <f t="shared" si="1145"/>
        <v/>
      </c>
      <c r="E2254" s="221"/>
      <c r="F2254" s="118">
        <f t="shared" si="1146"/>
        <v>0</v>
      </c>
      <c r="G2254" s="118">
        <f t="shared" si="1147"/>
        <v>0</v>
      </c>
    </row>
    <row r="2255" spans="1:7" ht="20.100000000000001" customHeight="1">
      <c r="A2255" s="116" t="str">
        <f t="shared" si="1143"/>
        <v/>
      </c>
      <c r="B2255" s="181">
        <f t="shared" si="1144"/>
        <v>0</v>
      </c>
      <c r="C2255" s="228"/>
      <c r="D2255" s="79" t="str">
        <f t="shared" si="1145"/>
        <v/>
      </c>
      <c r="E2255" s="221"/>
      <c r="F2255" s="118">
        <f t="shared" si="1146"/>
        <v>0</v>
      </c>
      <c r="G2255" s="118">
        <f t="shared" si="1147"/>
        <v>0</v>
      </c>
    </row>
    <row r="2256" spans="1:7" ht="20.100000000000001" customHeight="1">
      <c r="A2256" s="116" t="str">
        <f t="shared" si="1143"/>
        <v/>
      </c>
      <c r="B2256" s="181">
        <f t="shared" si="1144"/>
        <v>0</v>
      </c>
      <c r="C2256" s="228"/>
      <c r="D2256" s="79" t="str">
        <f t="shared" si="1145"/>
        <v/>
      </c>
      <c r="E2256" s="221"/>
      <c r="F2256" s="118">
        <f t="shared" si="1146"/>
        <v>0</v>
      </c>
      <c r="G2256" s="118">
        <f t="shared" si="1147"/>
        <v>0</v>
      </c>
    </row>
    <row r="2257" spans="1:7" ht="20.100000000000001" customHeight="1">
      <c r="A2257" s="116" t="str">
        <f t="shared" si="1143"/>
        <v/>
      </c>
      <c r="B2257" s="181">
        <f t="shared" si="1144"/>
        <v>0</v>
      </c>
      <c r="C2257" s="228"/>
      <c r="D2257" s="79" t="str">
        <f t="shared" si="1145"/>
        <v/>
      </c>
      <c r="E2257" s="221"/>
      <c r="F2257" s="118">
        <f t="shared" si="1146"/>
        <v>0</v>
      </c>
      <c r="G2257" s="118">
        <f t="shared" si="1147"/>
        <v>0</v>
      </c>
    </row>
    <row r="2258" spans="1:7" ht="20.100000000000001" customHeight="1">
      <c r="A2258" s="116" t="str">
        <f t="shared" si="1143"/>
        <v/>
      </c>
      <c r="B2258" s="181">
        <f t="shared" si="1144"/>
        <v>0</v>
      </c>
      <c r="C2258" s="228"/>
      <c r="D2258" s="79" t="str">
        <f t="shared" si="1145"/>
        <v/>
      </c>
      <c r="E2258" s="221"/>
      <c r="F2258" s="118">
        <f t="shared" si="1146"/>
        <v>0</v>
      </c>
      <c r="G2258" s="118">
        <f t="shared" si="1147"/>
        <v>0</v>
      </c>
    </row>
    <row r="2259" spans="1:7" ht="20.100000000000001" customHeight="1">
      <c r="A2259" s="116" t="str">
        <f t="shared" si="1143"/>
        <v/>
      </c>
      <c r="B2259" s="181">
        <f t="shared" si="1144"/>
        <v>0</v>
      </c>
      <c r="C2259" s="228"/>
      <c r="D2259" s="79" t="str">
        <f t="shared" si="1145"/>
        <v/>
      </c>
      <c r="E2259" s="221"/>
      <c r="F2259" s="118">
        <f t="shared" si="1146"/>
        <v>0</v>
      </c>
      <c r="G2259" s="118">
        <f t="shared" si="1147"/>
        <v>0</v>
      </c>
    </row>
    <row r="2260" spans="1:7" ht="20.100000000000001" customHeight="1">
      <c r="A2260" s="184"/>
      <c r="B2260" s="185"/>
      <c r="C2260" s="243"/>
      <c r="D2260" s="161"/>
      <c r="E2260" s="212"/>
      <c r="F2260" s="488" t="s">
        <v>35</v>
      </c>
      <c r="G2260" s="201">
        <f>SUBTOTAL(9,G2231:G2259)</f>
        <v>0</v>
      </c>
    </row>
    <row r="2261" spans="1:7" ht="20.100000000000001" customHeight="1">
      <c r="A2261" s="184"/>
      <c r="B2261" s="185"/>
      <c r="C2261" s="244" t="s">
        <v>731</v>
      </c>
      <c r="D2261" s="161"/>
      <c r="E2261" s="212"/>
      <c r="F2261" s="163"/>
      <c r="G2261" s="186"/>
    </row>
    <row r="2262" spans="1:7" ht="20.100000000000001" customHeight="1">
      <c r="A2262" s="116" t="str">
        <f t="shared" ref="A2262:A2264" si="1148">IFERROR(VLOOKUP(C2262,Tabla_Compatibilidad,4,FALSE),"")</f>
        <v/>
      </c>
      <c r="B2262" s="181">
        <f t="shared" ref="B2262:B2264" si="1149">IF(A2262=0,0,VLOOKUP(A2262,Tabla_Indices,5,FALSE))</f>
        <v>0</v>
      </c>
      <c r="C2262" s="228"/>
      <c r="D2262" s="79" t="str">
        <f t="shared" ref="D2262:D2264" si="1150">IFERROR(VLOOKUP(C2262,Tabla_Compatibilidad,2,FALSE),"")</f>
        <v/>
      </c>
      <c r="E2262" s="221"/>
      <c r="F2262" s="118">
        <f t="shared" ref="F2262:F2264" si="1151">IFERROR(VLOOKUP(C2262,Tabla_Compatibilidad,3,FALSE),0)</f>
        <v>0</v>
      </c>
      <c r="G2262" s="118">
        <f t="shared" ref="G2262:G2264" si="1152">ROUND(E2262*F2262,2)</f>
        <v>0</v>
      </c>
    </row>
    <row r="2263" spans="1:7" ht="20.100000000000001" customHeight="1">
      <c r="A2263" s="116" t="str">
        <f t="shared" si="1148"/>
        <v/>
      </c>
      <c r="B2263" s="181">
        <f t="shared" si="1149"/>
        <v>0</v>
      </c>
      <c r="C2263" s="228"/>
      <c r="D2263" s="79" t="str">
        <f t="shared" si="1150"/>
        <v/>
      </c>
      <c r="E2263" s="221"/>
      <c r="F2263" s="118">
        <f t="shared" si="1151"/>
        <v>0</v>
      </c>
      <c r="G2263" s="118">
        <f t="shared" si="1152"/>
        <v>0</v>
      </c>
    </row>
    <row r="2264" spans="1:7" ht="20.100000000000001" customHeight="1">
      <c r="A2264" s="116" t="str">
        <f t="shared" si="1148"/>
        <v/>
      </c>
      <c r="B2264" s="181">
        <f t="shared" si="1149"/>
        <v>0</v>
      </c>
      <c r="C2264" s="228"/>
      <c r="D2264" s="79" t="str">
        <f t="shared" si="1150"/>
        <v/>
      </c>
      <c r="E2264" s="221"/>
      <c r="F2264" s="118">
        <f t="shared" si="1151"/>
        <v>0</v>
      </c>
      <c r="G2264" s="118">
        <f t="shared" si="1152"/>
        <v>0</v>
      </c>
    </row>
    <row r="2265" spans="1:7" ht="20.100000000000001" customHeight="1">
      <c r="A2265" s="116" t="str">
        <f t="shared" ref="A2265" si="1153">IFERROR(VLOOKUP(C2265,Tabla_Compatibilidad,4,FALSE),"")</f>
        <v/>
      </c>
      <c r="B2265" s="181">
        <f t="shared" ref="B2265" si="1154">IF(A2265=0,0,VLOOKUP(A2265,Tabla_Indices,5,FALSE))</f>
        <v>0</v>
      </c>
      <c r="C2265" s="228"/>
      <c r="D2265" s="79" t="str">
        <f t="shared" ref="D2265" si="1155">IFERROR(VLOOKUP(C2265,Tabla_Compatibilidad,2,FALSE),"")</f>
        <v/>
      </c>
      <c r="E2265" s="221"/>
      <c r="F2265" s="118">
        <f t="shared" ref="F2265" si="1156">IFERROR(VLOOKUP(C2265,Tabla_Compatibilidad,3,FALSE),0)</f>
        <v>0</v>
      </c>
      <c r="G2265" s="118">
        <f t="shared" ref="G2265" si="1157">ROUND(E2265*F2265,2)</f>
        <v>0</v>
      </c>
    </row>
    <row r="2266" spans="1:7" ht="20.100000000000001" customHeight="1">
      <c r="A2266" s="184"/>
      <c r="B2266" s="185"/>
      <c r="C2266" s="243"/>
      <c r="D2266" s="161"/>
      <c r="E2266" s="212"/>
      <c r="F2266" s="488" t="s">
        <v>36</v>
      </c>
      <c r="G2266" s="201">
        <f>SUBTOTAL(9,G2262:G2265)</f>
        <v>0</v>
      </c>
    </row>
    <row r="2267" spans="1:7" ht="20.100000000000001" customHeight="1">
      <c r="A2267" s="184"/>
      <c r="B2267" s="185"/>
      <c r="C2267" s="244" t="s">
        <v>732</v>
      </c>
      <c r="D2267" s="161"/>
      <c r="E2267" s="212"/>
      <c r="F2267" s="163"/>
      <c r="G2267" s="186"/>
    </row>
    <row r="2268" spans="1:7" ht="20.100000000000001" customHeight="1">
      <c r="A2268" s="116"/>
      <c r="B2268" s="181"/>
      <c r="C2268" s="229"/>
      <c r="D2268" s="79"/>
      <c r="E2268" s="221"/>
      <c r="F2268" s="118"/>
      <c r="G2268" s="118"/>
    </row>
    <row r="2269" spans="1:7" ht="20.100000000000001" customHeight="1">
      <c r="A2269" s="116"/>
      <c r="B2269" s="181"/>
      <c r="C2269" s="229"/>
      <c r="D2269" s="79"/>
      <c r="E2269" s="221"/>
      <c r="F2269" s="118"/>
      <c r="G2269" s="118"/>
    </row>
    <row r="2270" spans="1:7" ht="20.100000000000001" customHeight="1">
      <c r="A2270" s="116"/>
      <c r="B2270" s="181"/>
      <c r="C2270" s="229"/>
      <c r="D2270" s="79"/>
      <c r="E2270" s="221"/>
      <c r="F2270" s="118"/>
      <c r="G2270" s="118"/>
    </row>
    <row r="2271" spans="1:7" ht="20.100000000000001" customHeight="1">
      <c r="A2271" s="116"/>
      <c r="B2271" s="181"/>
      <c r="C2271" s="229"/>
      <c r="D2271" s="79"/>
      <c r="E2271" s="221"/>
      <c r="F2271" s="118"/>
      <c r="G2271" s="118"/>
    </row>
    <row r="2272" spans="1:7" ht="20.100000000000001" customHeight="1">
      <c r="A2272" s="116"/>
      <c r="B2272" s="181"/>
      <c r="C2272" s="229"/>
      <c r="D2272" s="79"/>
      <c r="E2272" s="221"/>
      <c r="F2272" s="118"/>
      <c r="G2272" s="118"/>
    </row>
    <row r="2273" spans="1:7" ht="20.100000000000001" customHeight="1">
      <c r="A2273" s="116"/>
      <c r="B2273" s="181"/>
      <c r="C2273" s="229"/>
      <c r="D2273" s="79"/>
      <c r="E2273" s="221"/>
      <c r="F2273" s="118"/>
      <c r="G2273" s="118"/>
    </row>
    <row r="2274" spans="1:7" ht="20.100000000000001" customHeight="1">
      <c r="A2274" s="116"/>
      <c r="B2274" s="181"/>
      <c r="C2274" s="229"/>
      <c r="D2274" s="79"/>
      <c r="E2274" s="221"/>
      <c r="F2274" s="118"/>
      <c r="G2274" s="118"/>
    </row>
    <row r="2275" spans="1:7" ht="20.100000000000001" customHeight="1">
      <c r="A2275" s="116" t="str">
        <f t="shared" ref="A2275:A2276" si="1158">IFERROR(VLOOKUP(C2275,Tabla_Compatibilidad,4,FALSE),"")</f>
        <v/>
      </c>
      <c r="B2275" s="181">
        <f t="shared" ref="B2275:B2276" si="1159">IF(A2275=0,0,VLOOKUP(A2275,Tabla_Indices,5,FALSE))</f>
        <v>0</v>
      </c>
      <c r="C2275" s="228"/>
      <c r="D2275" s="79" t="str">
        <f t="shared" ref="D2275:D2276" si="1160">IFERROR(VLOOKUP(C2275,Tabla_Compatibilidad,2,FALSE),"")</f>
        <v/>
      </c>
      <c r="E2275" s="221"/>
      <c r="F2275" s="118">
        <f t="shared" ref="F2275:F2276" si="1161">IFERROR(VLOOKUP(C2275,Tabla_Compatibilidad,3,FALSE),0)</f>
        <v>0</v>
      </c>
      <c r="G2275" s="118">
        <f t="shared" ref="G2275:G2276" si="1162">ROUND(E2275*F2275,2)</f>
        <v>0</v>
      </c>
    </row>
    <row r="2276" spans="1:7" ht="20.100000000000001" customHeight="1">
      <c r="A2276" s="116" t="str">
        <f t="shared" si="1158"/>
        <v/>
      </c>
      <c r="B2276" s="181">
        <f t="shared" si="1159"/>
        <v>0</v>
      </c>
      <c r="C2276" s="228"/>
      <c r="D2276" s="79" t="str">
        <f t="shared" si="1160"/>
        <v/>
      </c>
      <c r="E2276" s="221"/>
      <c r="F2276" s="118">
        <f t="shared" si="1161"/>
        <v>0</v>
      </c>
      <c r="G2276" s="118">
        <f t="shared" si="1162"/>
        <v>0</v>
      </c>
    </row>
    <row r="2277" spans="1:7" ht="20.100000000000001" customHeight="1">
      <c r="A2277" s="187"/>
      <c r="B2277" s="188"/>
      <c r="C2277" s="243"/>
      <c r="D2277" s="161"/>
      <c r="E2277" s="212"/>
      <c r="F2277" s="488" t="s">
        <v>37</v>
      </c>
      <c r="G2277" s="201">
        <f>SUBTOTAL(9,G2268:G2276)</f>
        <v>0</v>
      </c>
    </row>
    <row r="2278" spans="1:7" ht="20.100000000000001" customHeight="1" thickBot="1">
      <c r="A2278" s="189"/>
      <c r="B2278" s="190"/>
      <c r="C2278" s="245"/>
      <c r="D2278" s="191"/>
      <c r="E2278" s="213"/>
      <c r="F2278" s="192"/>
      <c r="G2278" s="193"/>
    </row>
    <row r="2279" spans="1:7" ht="20.100000000000001" customHeight="1" thickBot="1">
      <c r="A2279" s="194">
        <f>B2227</f>
        <v>38</v>
      </c>
      <c r="B2279" s="195" t="str">
        <f>C2227</f>
        <v>Terminación y limpieza de obra</v>
      </c>
      <c r="C2279" s="246"/>
      <c r="D2279" s="196" t="s">
        <v>38</v>
      </c>
      <c r="E2279" s="214"/>
      <c r="F2279" s="197" t="s">
        <v>39</v>
      </c>
      <c r="G2279" s="202">
        <f>SUBTOTAL(9,G2231:G2278)</f>
        <v>0</v>
      </c>
    </row>
    <row r="2280" spans="1:7" ht="20.100000000000001" customHeight="1" thickTop="1" thickBot="1">
      <c r="C2280" s="247"/>
      <c r="D2280" s="198"/>
      <c r="E2280" s="215"/>
      <c r="G2280" s="200"/>
    </row>
    <row r="2281" spans="1:7" ht="20.100000000000001" customHeight="1" thickTop="1">
      <c r="A2281" s="145" t="s">
        <v>41</v>
      </c>
      <c r="B2281" s="146"/>
      <c r="C2281" s="248"/>
      <c r="D2281" s="146"/>
      <c r="E2281" s="216"/>
      <c r="F2281" s="148"/>
      <c r="G2281" s="149"/>
    </row>
    <row r="2282" spans="1:7" ht="20.100000000000001" customHeight="1">
      <c r="A2282" s="150" t="s">
        <v>728</v>
      </c>
      <c r="B2282" s="144" t="str">
        <f>Comitente</f>
        <v>INSTITUTO PROVINCIAL DE LA VIVIENDA</v>
      </c>
      <c r="C2282" s="249"/>
      <c r="D2282" s="152"/>
      <c r="E2282" s="217"/>
      <c r="F2282" s="154"/>
      <c r="G2282" s="155"/>
    </row>
    <row r="2283" spans="1:7" ht="20.100000000000001" customHeight="1">
      <c r="A2283" s="150" t="s">
        <v>729</v>
      </c>
      <c r="B2283" s="144">
        <f>Contratista</f>
        <v>0</v>
      </c>
      <c r="C2283" s="250"/>
      <c r="D2283" s="156"/>
      <c r="E2283" s="217"/>
      <c r="F2283" s="157"/>
      <c r="G2283" s="158"/>
    </row>
    <row r="2284" spans="1:7" ht="20.100000000000001" customHeight="1">
      <c r="A2284" s="150" t="s">
        <v>28</v>
      </c>
      <c r="B2284" s="144" t="str">
        <f>Obra</f>
        <v>BARRIO NUESTRA SEÑORA DEL ROSARIO - 22 VIVIENDAS</v>
      </c>
      <c r="C2284" s="250"/>
      <c r="D2284" s="156"/>
      <c r="E2284" s="217"/>
      <c r="F2284" s="157" t="s">
        <v>42</v>
      </c>
      <c r="G2284" s="542">
        <f>+$G$4</f>
        <v>0</v>
      </c>
    </row>
    <row r="2285" spans="1:7" ht="20.100000000000001" customHeight="1">
      <c r="A2285" s="159" t="s">
        <v>727</v>
      </c>
      <c r="B2285" s="144" t="str">
        <f>Ubicación</f>
        <v>9 DE JULIO</v>
      </c>
      <c r="C2285" s="251"/>
      <c r="D2285" s="161"/>
      <c r="E2285" s="212"/>
      <c r="F2285" s="163"/>
      <c r="G2285" s="164"/>
    </row>
    <row r="2286" spans="1:7" ht="20.100000000000001" customHeight="1">
      <c r="A2286" s="159" t="s">
        <v>43</v>
      </c>
      <c r="B2286" s="165" t="s">
        <v>1161</v>
      </c>
      <c r="C2286" s="243" t="s">
        <v>1160</v>
      </c>
      <c r="D2286" s="167"/>
      <c r="E2286" s="218"/>
      <c r="F2286" s="163"/>
      <c r="G2286" s="164"/>
    </row>
    <row r="2287" spans="1:7" ht="20.100000000000001" customHeight="1">
      <c r="A2287" s="159" t="s">
        <v>29</v>
      </c>
      <c r="B2287" s="169">
        <v>39</v>
      </c>
      <c r="C2287" s="243" t="str">
        <f>+VLOOKUP(B2287,Infra!$B$13:$F$86,2,FALSE)</f>
        <v>Limpieza de terreno, demolición y  erradicación de árboles</v>
      </c>
      <c r="D2287" s="161"/>
      <c r="E2287" s="212"/>
      <c r="F2287" s="157" t="s">
        <v>30</v>
      </c>
      <c r="G2287" s="253" t="str">
        <f>+VLOOKUP(B2287,Infra!$B$13:$F$86,3,FALSE)</f>
        <v>gl</v>
      </c>
    </row>
    <row r="2288" spans="1:7" ht="20.100000000000001" customHeight="1">
      <c r="A2288" s="203" t="s">
        <v>590</v>
      </c>
      <c r="B2288" s="204"/>
      <c r="C2288" s="604" t="s">
        <v>0</v>
      </c>
      <c r="D2288" s="606" t="s">
        <v>31</v>
      </c>
      <c r="E2288" s="608" t="s">
        <v>32</v>
      </c>
      <c r="F2288" s="608" t="s">
        <v>33</v>
      </c>
      <c r="G2288" s="610" t="s">
        <v>34</v>
      </c>
    </row>
    <row r="2289" spans="1:7" s="110" customFormat="1" ht="20.100000000000001" customHeight="1">
      <c r="A2289" s="172" t="s">
        <v>591</v>
      </c>
      <c r="B2289" s="173" t="s">
        <v>592</v>
      </c>
      <c r="C2289" s="605"/>
      <c r="D2289" s="607"/>
      <c r="E2289" s="609"/>
      <c r="F2289" s="609"/>
      <c r="G2289" s="611"/>
    </row>
    <row r="2290" spans="1:7" ht="20.100000000000001" customHeight="1">
      <c r="A2290" s="174"/>
      <c r="B2290" s="175"/>
      <c r="C2290" s="252" t="s">
        <v>730</v>
      </c>
      <c r="D2290" s="177"/>
      <c r="E2290" s="219"/>
      <c r="F2290" s="179"/>
      <c r="G2290" s="180"/>
    </row>
    <row r="2291" spans="1:7" ht="20.100000000000001" customHeight="1">
      <c r="A2291" s="116" t="str">
        <f t="shared" ref="A2291:A2316" si="1163">IFERROR(VLOOKUP(C2291,Tabla_Compatibilidad,4,FALSE),"")</f>
        <v/>
      </c>
      <c r="B2291" s="181">
        <f t="shared" ref="B2291:B2316" si="1164">IF(A2291=0,0,VLOOKUP(A2291,Tabla_Indices,5,FALSE))</f>
        <v>0</v>
      </c>
      <c r="C2291" s="230"/>
      <c r="D2291" s="79" t="str">
        <f t="shared" ref="D2291:D2316" si="1165">IFERROR(VLOOKUP(C2291,Tabla_Compatibilidad,2,FALSE),"")</f>
        <v/>
      </c>
      <c r="E2291" s="220"/>
      <c r="F2291" s="118">
        <f t="shared" ref="F2291:F2316" si="1166">IFERROR(VLOOKUP(C2291,Tabla_Compatibilidad,3,FALSE),0)</f>
        <v>0</v>
      </c>
      <c r="G2291" s="118">
        <f>ROUND(E2291*F2291,2)</f>
        <v>0</v>
      </c>
    </row>
    <row r="2292" spans="1:7" ht="20.100000000000001" customHeight="1">
      <c r="A2292" s="116" t="str">
        <f t="shared" si="1163"/>
        <v/>
      </c>
      <c r="B2292" s="181">
        <f t="shared" si="1164"/>
        <v>0</v>
      </c>
      <c r="C2292" s="227"/>
      <c r="D2292" s="79" t="str">
        <f t="shared" si="1165"/>
        <v/>
      </c>
      <c r="E2292" s="220"/>
      <c r="F2292" s="118">
        <f t="shared" si="1166"/>
        <v>0</v>
      </c>
      <c r="G2292" s="118">
        <f t="shared" ref="G2292:G2316" si="1167">ROUND(E2292*F2292,2)</f>
        <v>0</v>
      </c>
    </row>
    <row r="2293" spans="1:7" ht="20.100000000000001" customHeight="1">
      <c r="A2293" s="116" t="str">
        <f t="shared" si="1163"/>
        <v/>
      </c>
      <c r="B2293" s="181">
        <f t="shared" si="1164"/>
        <v>0</v>
      </c>
      <c r="C2293" s="227"/>
      <c r="D2293" s="79" t="str">
        <f t="shared" si="1165"/>
        <v/>
      </c>
      <c r="E2293" s="220"/>
      <c r="F2293" s="118">
        <f t="shared" si="1166"/>
        <v>0</v>
      </c>
      <c r="G2293" s="118">
        <f t="shared" si="1167"/>
        <v>0</v>
      </c>
    </row>
    <row r="2294" spans="1:7" ht="20.100000000000001" customHeight="1">
      <c r="A2294" s="116" t="str">
        <f t="shared" si="1163"/>
        <v/>
      </c>
      <c r="B2294" s="181">
        <f t="shared" si="1164"/>
        <v>0</v>
      </c>
      <c r="C2294" s="228"/>
      <c r="D2294" s="79" t="str">
        <f t="shared" si="1165"/>
        <v/>
      </c>
      <c r="E2294" s="221"/>
      <c r="F2294" s="118">
        <f t="shared" si="1166"/>
        <v>0</v>
      </c>
      <c r="G2294" s="118">
        <f t="shared" si="1167"/>
        <v>0</v>
      </c>
    </row>
    <row r="2295" spans="1:7" ht="20.100000000000001" customHeight="1">
      <c r="A2295" s="116" t="str">
        <f t="shared" si="1163"/>
        <v/>
      </c>
      <c r="B2295" s="181">
        <f t="shared" si="1164"/>
        <v>0</v>
      </c>
      <c r="C2295" s="228"/>
      <c r="D2295" s="79" t="str">
        <f t="shared" si="1165"/>
        <v/>
      </c>
      <c r="E2295" s="221"/>
      <c r="F2295" s="118">
        <f t="shared" si="1166"/>
        <v>0</v>
      </c>
      <c r="G2295" s="118">
        <f t="shared" si="1167"/>
        <v>0</v>
      </c>
    </row>
    <row r="2296" spans="1:7" ht="20.100000000000001" customHeight="1">
      <c r="A2296" s="116" t="str">
        <f t="shared" si="1163"/>
        <v/>
      </c>
      <c r="B2296" s="181">
        <f t="shared" si="1164"/>
        <v>0</v>
      </c>
      <c r="C2296" s="228"/>
      <c r="D2296" s="79" t="str">
        <f t="shared" si="1165"/>
        <v/>
      </c>
      <c r="E2296" s="221"/>
      <c r="F2296" s="118">
        <f t="shared" si="1166"/>
        <v>0</v>
      </c>
      <c r="G2296" s="118">
        <f t="shared" si="1167"/>
        <v>0</v>
      </c>
    </row>
    <row r="2297" spans="1:7" ht="20.100000000000001" customHeight="1">
      <c r="A2297" s="116" t="str">
        <f t="shared" si="1163"/>
        <v/>
      </c>
      <c r="B2297" s="181">
        <f t="shared" si="1164"/>
        <v>0</v>
      </c>
      <c r="C2297" s="228"/>
      <c r="D2297" s="79" t="str">
        <f t="shared" si="1165"/>
        <v/>
      </c>
      <c r="E2297" s="221"/>
      <c r="F2297" s="118">
        <f t="shared" si="1166"/>
        <v>0</v>
      </c>
      <c r="G2297" s="118">
        <f t="shared" si="1167"/>
        <v>0</v>
      </c>
    </row>
    <row r="2298" spans="1:7" ht="20.100000000000001" customHeight="1">
      <c r="A2298" s="116" t="str">
        <f t="shared" si="1163"/>
        <v/>
      </c>
      <c r="B2298" s="181">
        <f t="shared" si="1164"/>
        <v>0</v>
      </c>
      <c r="C2298" s="228"/>
      <c r="D2298" s="79" t="str">
        <f t="shared" si="1165"/>
        <v/>
      </c>
      <c r="E2298" s="221"/>
      <c r="F2298" s="118">
        <f t="shared" si="1166"/>
        <v>0</v>
      </c>
      <c r="G2298" s="118">
        <f t="shared" si="1167"/>
        <v>0</v>
      </c>
    </row>
    <row r="2299" spans="1:7" ht="20.100000000000001" customHeight="1">
      <c r="A2299" s="116" t="str">
        <f t="shared" si="1163"/>
        <v/>
      </c>
      <c r="B2299" s="181">
        <f t="shared" si="1164"/>
        <v>0</v>
      </c>
      <c r="C2299" s="228"/>
      <c r="D2299" s="79" t="str">
        <f t="shared" si="1165"/>
        <v/>
      </c>
      <c r="E2299" s="221"/>
      <c r="F2299" s="118">
        <f t="shared" si="1166"/>
        <v>0</v>
      </c>
      <c r="G2299" s="118">
        <f t="shared" si="1167"/>
        <v>0</v>
      </c>
    </row>
    <row r="2300" spans="1:7" ht="20.100000000000001" customHeight="1">
      <c r="A2300" s="116" t="str">
        <f t="shared" si="1163"/>
        <v/>
      </c>
      <c r="B2300" s="181">
        <f t="shared" si="1164"/>
        <v>0</v>
      </c>
      <c r="C2300" s="228"/>
      <c r="D2300" s="79" t="str">
        <f t="shared" si="1165"/>
        <v/>
      </c>
      <c r="E2300" s="221"/>
      <c r="F2300" s="118">
        <f t="shared" si="1166"/>
        <v>0</v>
      </c>
      <c r="G2300" s="118">
        <f t="shared" si="1167"/>
        <v>0</v>
      </c>
    </row>
    <row r="2301" spans="1:7" ht="20.100000000000001" customHeight="1">
      <c r="A2301" s="116" t="str">
        <f t="shared" si="1163"/>
        <v/>
      </c>
      <c r="B2301" s="181">
        <f t="shared" si="1164"/>
        <v>0</v>
      </c>
      <c r="C2301" s="228"/>
      <c r="D2301" s="79" t="str">
        <f t="shared" si="1165"/>
        <v/>
      </c>
      <c r="E2301" s="221"/>
      <c r="F2301" s="118">
        <f t="shared" si="1166"/>
        <v>0</v>
      </c>
      <c r="G2301" s="118">
        <f t="shared" si="1167"/>
        <v>0</v>
      </c>
    </row>
    <row r="2302" spans="1:7" ht="20.100000000000001" customHeight="1">
      <c r="A2302" s="116" t="str">
        <f t="shared" si="1163"/>
        <v/>
      </c>
      <c r="B2302" s="181">
        <f t="shared" si="1164"/>
        <v>0</v>
      </c>
      <c r="C2302" s="228"/>
      <c r="D2302" s="79" t="str">
        <f t="shared" si="1165"/>
        <v/>
      </c>
      <c r="E2302" s="221"/>
      <c r="F2302" s="118">
        <f t="shared" si="1166"/>
        <v>0</v>
      </c>
      <c r="G2302" s="118">
        <f t="shared" si="1167"/>
        <v>0</v>
      </c>
    </row>
    <row r="2303" spans="1:7" ht="20.100000000000001" customHeight="1">
      <c r="A2303" s="116" t="str">
        <f t="shared" si="1163"/>
        <v/>
      </c>
      <c r="B2303" s="181">
        <f t="shared" si="1164"/>
        <v>0</v>
      </c>
      <c r="C2303" s="228"/>
      <c r="D2303" s="79" t="str">
        <f t="shared" si="1165"/>
        <v/>
      </c>
      <c r="E2303" s="221"/>
      <c r="F2303" s="118">
        <f t="shared" si="1166"/>
        <v>0</v>
      </c>
      <c r="G2303" s="118">
        <f t="shared" si="1167"/>
        <v>0</v>
      </c>
    </row>
    <row r="2304" spans="1:7" ht="20.100000000000001" customHeight="1">
      <c r="A2304" s="116" t="str">
        <f t="shared" si="1163"/>
        <v/>
      </c>
      <c r="B2304" s="181">
        <f t="shared" si="1164"/>
        <v>0</v>
      </c>
      <c r="C2304" s="228"/>
      <c r="D2304" s="79" t="str">
        <f t="shared" si="1165"/>
        <v/>
      </c>
      <c r="E2304" s="221"/>
      <c r="F2304" s="118">
        <f t="shared" si="1166"/>
        <v>0</v>
      </c>
      <c r="G2304" s="118">
        <f t="shared" si="1167"/>
        <v>0</v>
      </c>
    </row>
    <row r="2305" spans="1:7" ht="20.100000000000001" customHeight="1">
      <c r="A2305" s="116" t="str">
        <f t="shared" si="1163"/>
        <v/>
      </c>
      <c r="B2305" s="181">
        <f t="shared" si="1164"/>
        <v>0</v>
      </c>
      <c r="C2305" s="228"/>
      <c r="D2305" s="79" t="str">
        <f t="shared" si="1165"/>
        <v/>
      </c>
      <c r="E2305" s="221"/>
      <c r="F2305" s="118">
        <f t="shared" si="1166"/>
        <v>0</v>
      </c>
      <c r="G2305" s="118">
        <f t="shared" si="1167"/>
        <v>0</v>
      </c>
    </row>
    <row r="2306" spans="1:7" ht="20.100000000000001" customHeight="1">
      <c r="A2306" s="116" t="str">
        <f t="shared" si="1163"/>
        <v/>
      </c>
      <c r="B2306" s="181">
        <f t="shared" si="1164"/>
        <v>0</v>
      </c>
      <c r="C2306" s="228"/>
      <c r="D2306" s="79" t="str">
        <f t="shared" si="1165"/>
        <v/>
      </c>
      <c r="E2306" s="221"/>
      <c r="F2306" s="118">
        <f t="shared" si="1166"/>
        <v>0</v>
      </c>
      <c r="G2306" s="118">
        <f t="shared" si="1167"/>
        <v>0</v>
      </c>
    </row>
    <row r="2307" spans="1:7" ht="20.100000000000001" customHeight="1">
      <c r="A2307" s="116" t="str">
        <f t="shared" si="1163"/>
        <v/>
      </c>
      <c r="B2307" s="181">
        <f t="shared" si="1164"/>
        <v>0</v>
      </c>
      <c r="C2307" s="228"/>
      <c r="D2307" s="79" t="str">
        <f t="shared" si="1165"/>
        <v/>
      </c>
      <c r="E2307" s="221"/>
      <c r="F2307" s="118">
        <f t="shared" si="1166"/>
        <v>0</v>
      </c>
      <c r="G2307" s="118">
        <f t="shared" si="1167"/>
        <v>0</v>
      </c>
    </row>
    <row r="2308" spans="1:7" ht="20.100000000000001" customHeight="1">
      <c r="A2308" s="116" t="str">
        <f t="shared" si="1163"/>
        <v/>
      </c>
      <c r="B2308" s="181">
        <f t="shared" si="1164"/>
        <v>0</v>
      </c>
      <c r="C2308" s="228"/>
      <c r="D2308" s="79" t="str">
        <f t="shared" si="1165"/>
        <v/>
      </c>
      <c r="E2308" s="221"/>
      <c r="F2308" s="118">
        <f t="shared" si="1166"/>
        <v>0</v>
      </c>
      <c r="G2308" s="118">
        <f t="shared" si="1167"/>
        <v>0</v>
      </c>
    </row>
    <row r="2309" spans="1:7" ht="20.100000000000001" customHeight="1">
      <c r="A2309" s="116" t="str">
        <f t="shared" si="1163"/>
        <v/>
      </c>
      <c r="B2309" s="181">
        <f t="shared" si="1164"/>
        <v>0</v>
      </c>
      <c r="C2309" s="228"/>
      <c r="D2309" s="79" t="str">
        <f t="shared" si="1165"/>
        <v/>
      </c>
      <c r="E2309" s="221"/>
      <c r="F2309" s="118">
        <f t="shared" si="1166"/>
        <v>0</v>
      </c>
      <c r="G2309" s="118">
        <f t="shared" si="1167"/>
        <v>0</v>
      </c>
    </row>
    <row r="2310" spans="1:7" ht="20.100000000000001" customHeight="1">
      <c r="A2310" s="116" t="str">
        <f t="shared" si="1163"/>
        <v/>
      </c>
      <c r="B2310" s="181">
        <f t="shared" si="1164"/>
        <v>0</v>
      </c>
      <c r="C2310" s="228"/>
      <c r="D2310" s="79" t="str">
        <f t="shared" si="1165"/>
        <v/>
      </c>
      <c r="E2310" s="220"/>
      <c r="F2310" s="118">
        <f t="shared" si="1166"/>
        <v>0</v>
      </c>
      <c r="G2310" s="118">
        <f t="shared" si="1167"/>
        <v>0</v>
      </c>
    </row>
    <row r="2311" spans="1:7" ht="20.100000000000001" customHeight="1">
      <c r="A2311" s="116" t="str">
        <f t="shared" si="1163"/>
        <v/>
      </c>
      <c r="B2311" s="181">
        <f t="shared" si="1164"/>
        <v>0</v>
      </c>
      <c r="C2311" s="227"/>
      <c r="D2311" s="79" t="str">
        <f t="shared" si="1165"/>
        <v/>
      </c>
      <c r="E2311" s="221"/>
      <c r="F2311" s="118">
        <f t="shared" si="1166"/>
        <v>0</v>
      </c>
      <c r="G2311" s="118">
        <f t="shared" si="1167"/>
        <v>0</v>
      </c>
    </row>
    <row r="2312" spans="1:7" ht="20.100000000000001" customHeight="1">
      <c r="A2312" s="116" t="str">
        <f t="shared" si="1163"/>
        <v/>
      </c>
      <c r="B2312" s="181">
        <f t="shared" si="1164"/>
        <v>0</v>
      </c>
      <c r="C2312" s="228"/>
      <c r="D2312" s="79" t="str">
        <f t="shared" si="1165"/>
        <v/>
      </c>
      <c r="E2312" s="221"/>
      <c r="F2312" s="118">
        <f t="shared" si="1166"/>
        <v>0</v>
      </c>
      <c r="G2312" s="118">
        <f t="shared" si="1167"/>
        <v>0</v>
      </c>
    </row>
    <row r="2313" spans="1:7" ht="20.100000000000001" customHeight="1">
      <c r="A2313" s="116" t="str">
        <f t="shared" si="1163"/>
        <v/>
      </c>
      <c r="B2313" s="181">
        <f t="shared" si="1164"/>
        <v>0</v>
      </c>
      <c r="C2313" s="228"/>
      <c r="D2313" s="79" t="str">
        <f t="shared" si="1165"/>
        <v/>
      </c>
      <c r="E2313" s="221"/>
      <c r="F2313" s="118">
        <f t="shared" si="1166"/>
        <v>0</v>
      </c>
      <c r="G2313" s="118">
        <f t="shared" si="1167"/>
        <v>0</v>
      </c>
    </row>
    <row r="2314" spans="1:7" ht="20.100000000000001" customHeight="1">
      <c r="A2314" s="116" t="str">
        <f t="shared" si="1163"/>
        <v/>
      </c>
      <c r="B2314" s="181">
        <f t="shared" si="1164"/>
        <v>0</v>
      </c>
      <c r="C2314" s="228"/>
      <c r="D2314" s="79" t="str">
        <f t="shared" si="1165"/>
        <v/>
      </c>
      <c r="E2314" s="221"/>
      <c r="F2314" s="118">
        <f t="shared" si="1166"/>
        <v>0</v>
      </c>
      <c r="G2314" s="118">
        <f t="shared" si="1167"/>
        <v>0</v>
      </c>
    </row>
    <row r="2315" spans="1:7" ht="20.100000000000001" customHeight="1">
      <c r="A2315" s="116" t="str">
        <f t="shared" si="1163"/>
        <v/>
      </c>
      <c r="B2315" s="181">
        <f t="shared" si="1164"/>
        <v>0</v>
      </c>
      <c r="C2315" s="228"/>
      <c r="D2315" s="79" t="str">
        <f t="shared" si="1165"/>
        <v/>
      </c>
      <c r="E2315" s="221"/>
      <c r="F2315" s="118">
        <f t="shared" si="1166"/>
        <v>0</v>
      </c>
      <c r="G2315" s="118">
        <f t="shared" si="1167"/>
        <v>0</v>
      </c>
    </row>
    <row r="2316" spans="1:7" ht="20.100000000000001" customHeight="1">
      <c r="A2316" s="116" t="str">
        <f t="shared" si="1163"/>
        <v/>
      </c>
      <c r="B2316" s="181">
        <f t="shared" si="1164"/>
        <v>0</v>
      </c>
      <c r="C2316" s="228"/>
      <c r="D2316" s="79" t="str">
        <f t="shared" si="1165"/>
        <v/>
      </c>
      <c r="E2316" s="221"/>
      <c r="F2316" s="118">
        <f t="shared" si="1166"/>
        <v>0</v>
      </c>
      <c r="G2316" s="118">
        <f t="shared" si="1167"/>
        <v>0</v>
      </c>
    </row>
    <row r="2317" spans="1:7" ht="20.100000000000001" customHeight="1">
      <c r="A2317" s="184"/>
      <c r="B2317" s="185"/>
      <c r="C2317" s="243"/>
      <c r="D2317" s="161"/>
      <c r="E2317" s="212"/>
      <c r="F2317" s="488" t="s">
        <v>35</v>
      </c>
      <c r="G2317" s="201">
        <f>SUBTOTAL(9,G2291:G2316)</f>
        <v>0</v>
      </c>
    </row>
    <row r="2318" spans="1:7" ht="20.100000000000001" customHeight="1">
      <c r="A2318" s="184"/>
      <c r="B2318" s="185"/>
      <c r="C2318" s="244" t="s">
        <v>731</v>
      </c>
      <c r="D2318" s="161"/>
      <c r="E2318" s="212"/>
      <c r="F2318" s="163"/>
      <c r="G2318" s="186"/>
    </row>
    <row r="2319" spans="1:7" ht="20.100000000000001" customHeight="1">
      <c r="A2319" s="116" t="str">
        <f t="shared" ref="A2319:A2321" si="1168">IFERROR(VLOOKUP(C2319,Tabla_Compatibilidad,4,FALSE),"")</f>
        <v/>
      </c>
      <c r="B2319" s="181">
        <f t="shared" ref="B2319:B2321" si="1169">IF(A2319=0,0,VLOOKUP(A2319,Tabla_Indices,5,FALSE))</f>
        <v>0</v>
      </c>
      <c r="C2319" s="227"/>
      <c r="D2319" s="79" t="str">
        <f t="shared" ref="D2319:D2321" si="1170">IFERROR(VLOOKUP(C2319,Tabla_Compatibilidad,2,FALSE),"")</f>
        <v/>
      </c>
      <c r="E2319" s="221"/>
      <c r="F2319" s="118">
        <f t="shared" ref="F2319:F2321" si="1171">IFERROR(VLOOKUP(C2319,Tabla_Compatibilidad,3,FALSE),0)</f>
        <v>0</v>
      </c>
      <c r="G2319" s="118">
        <f t="shared" ref="G2319:G2321" si="1172">ROUND(E2319*F2319,2)</f>
        <v>0</v>
      </c>
    </row>
    <row r="2320" spans="1:7" ht="20.100000000000001" customHeight="1">
      <c r="A2320" s="116" t="str">
        <f t="shared" si="1168"/>
        <v/>
      </c>
      <c r="B2320" s="181">
        <f t="shared" si="1169"/>
        <v>0</v>
      </c>
      <c r="C2320" s="227"/>
      <c r="D2320" s="79" t="str">
        <f t="shared" si="1170"/>
        <v/>
      </c>
      <c r="E2320" s="221"/>
      <c r="F2320" s="118">
        <f t="shared" si="1171"/>
        <v>0</v>
      </c>
      <c r="G2320" s="118">
        <f t="shared" si="1172"/>
        <v>0</v>
      </c>
    </row>
    <row r="2321" spans="1:7" ht="20.100000000000001" customHeight="1">
      <c r="A2321" s="116" t="str">
        <f t="shared" si="1168"/>
        <v/>
      </c>
      <c r="B2321" s="181">
        <f t="shared" si="1169"/>
        <v>0</v>
      </c>
      <c r="C2321" s="227"/>
      <c r="D2321" s="79" t="str">
        <f t="shared" si="1170"/>
        <v/>
      </c>
      <c r="E2321" s="221"/>
      <c r="F2321" s="118">
        <f t="shared" si="1171"/>
        <v>0</v>
      </c>
      <c r="G2321" s="118">
        <f t="shared" si="1172"/>
        <v>0</v>
      </c>
    </row>
    <row r="2322" spans="1:7" ht="20.100000000000001" customHeight="1">
      <c r="A2322" s="116" t="str">
        <f t="shared" ref="A2322:A2326" si="1173">IFERROR(VLOOKUP(C2322,Tabla_Compatibilidad,4,FALSE),"")</f>
        <v/>
      </c>
      <c r="B2322" s="181">
        <f t="shared" ref="B2322:B2326" si="1174">IF(A2322=0,0,VLOOKUP(A2322,Tabla_Indices,5,FALSE))</f>
        <v>0</v>
      </c>
      <c r="C2322" s="227"/>
      <c r="D2322" s="79" t="str">
        <f t="shared" ref="D2322:D2326" si="1175">IFERROR(VLOOKUP(C2322,Tabla_Compatibilidad,2,FALSE),"")</f>
        <v/>
      </c>
      <c r="E2322" s="221"/>
      <c r="F2322" s="118">
        <f t="shared" ref="F2322:F2326" si="1176">IFERROR(VLOOKUP(C2322,Tabla_Compatibilidad,3,FALSE),0)</f>
        <v>0</v>
      </c>
      <c r="G2322" s="118">
        <f t="shared" ref="G2322:G2326" si="1177">ROUND(E2322*F2322,2)</f>
        <v>0</v>
      </c>
    </row>
    <row r="2323" spans="1:7" ht="20.100000000000001" customHeight="1">
      <c r="A2323" s="116" t="str">
        <f t="shared" si="1173"/>
        <v/>
      </c>
      <c r="B2323" s="181">
        <f t="shared" si="1174"/>
        <v>0</v>
      </c>
      <c r="C2323" s="228"/>
      <c r="D2323" s="79" t="str">
        <f t="shared" si="1175"/>
        <v/>
      </c>
      <c r="E2323" s="221"/>
      <c r="F2323" s="118">
        <f t="shared" si="1176"/>
        <v>0</v>
      </c>
      <c r="G2323" s="118">
        <f t="shared" si="1177"/>
        <v>0</v>
      </c>
    </row>
    <row r="2324" spans="1:7" ht="20.100000000000001" customHeight="1">
      <c r="A2324" s="116" t="str">
        <f t="shared" si="1173"/>
        <v/>
      </c>
      <c r="B2324" s="181">
        <f t="shared" si="1174"/>
        <v>0</v>
      </c>
      <c r="C2324" s="228"/>
      <c r="D2324" s="79" t="str">
        <f t="shared" si="1175"/>
        <v/>
      </c>
      <c r="E2324" s="221"/>
      <c r="F2324" s="118">
        <f t="shared" si="1176"/>
        <v>0</v>
      </c>
      <c r="G2324" s="118">
        <f t="shared" si="1177"/>
        <v>0</v>
      </c>
    </row>
    <row r="2325" spans="1:7" ht="20.100000000000001" customHeight="1">
      <c r="A2325" s="116" t="str">
        <f t="shared" si="1173"/>
        <v/>
      </c>
      <c r="B2325" s="181">
        <f t="shared" si="1174"/>
        <v>0</v>
      </c>
      <c r="C2325" s="228"/>
      <c r="D2325" s="79" t="str">
        <f t="shared" si="1175"/>
        <v/>
      </c>
      <c r="E2325" s="221"/>
      <c r="F2325" s="118">
        <f t="shared" si="1176"/>
        <v>0</v>
      </c>
      <c r="G2325" s="118">
        <f t="shared" si="1177"/>
        <v>0</v>
      </c>
    </row>
    <row r="2326" spans="1:7" ht="20.100000000000001" customHeight="1">
      <c r="A2326" s="116" t="str">
        <f t="shared" si="1173"/>
        <v/>
      </c>
      <c r="B2326" s="181">
        <f t="shared" si="1174"/>
        <v>0</v>
      </c>
      <c r="C2326" s="228"/>
      <c r="D2326" s="79" t="str">
        <f t="shared" si="1175"/>
        <v/>
      </c>
      <c r="E2326" s="221"/>
      <c r="F2326" s="118">
        <f t="shared" si="1176"/>
        <v>0</v>
      </c>
      <c r="G2326" s="118">
        <f t="shared" si="1177"/>
        <v>0</v>
      </c>
    </row>
    <row r="2327" spans="1:7" ht="20.100000000000001" customHeight="1">
      <c r="A2327" s="184"/>
      <c r="B2327" s="185"/>
      <c r="C2327" s="243"/>
      <c r="D2327" s="161"/>
      <c r="E2327" s="212"/>
      <c r="F2327" s="488" t="s">
        <v>36</v>
      </c>
      <c r="G2327" s="201">
        <f>SUBTOTAL(9,G2319:G2326)</f>
        <v>0</v>
      </c>
    </row>
    <row r="2328" spans="1:7" ht="20.100000000000001" customHeight="1">
      <c r="A2328" s="184"/>
      <c r="B2328" s="185"/>
      <c r="C2328" s="244" t="s">
        <v>732</v>
      </c>
      <c r="D2328" s="161"/>
      <c r="E2328" s="212"/>
      <c r="F2328" s="163"/>
      <c r="G2328" s="186"/>
    </row>
    <row r="2329" spans="1:7" ht="20.100000000000001" customHeight="1">
      <c r="A2329" s="116" t="str">
        <f>IFERROR(VLOOKUP(C2329,Tabla_Compatibilidad,4,FALSE),"")</f>
        <v/>
      </c>
      <c r="B2329" s="181">
        <f t="shared" ref="B2329:B2331" si="1178">IF(A2329=0,0,VLOOKUP(A2329,Tabla_Indices,5,FALSE))</f>
        <v>0</v>
      </c>
      <c r="C2329" s="237"/>
      <c r="D2329" s="79" t="str">
        <f>IFERROR(VLOOKUP(C2329,Tabla_Compatibilidad,2,FALSE),"")</f>
        <v/>
      </c>
      <c r="E2329" s="223"/>
      <c r="F2329" s="118">
        <f>IFERROR(VLOOKUP(C2329,Tabla_Compatibilidad,3,FALSE),0)</f>
        <v>0</v>
      </c>
      <c r="G2329" s="118">
        <f t="shared" ref="G2329:G2331" si="1179">ROUND(E2329*F2329,2)</f>
        <v>0</v>
      </c>
    </row>
    <row r="2330" spans="1:7" ht="20.100000000000001" customHeight="1">
      <c r="A2330" s="116" t="str">
        <f>IFERROR(VLOOKUP(C2330,Tabla_Compatibilidad,4,FALSE),"")</f>
        <v/>
      </c>
      <c r="B2330" s="181">
        <f t="shared" si="1178"/>
        <v>0</v>
      </c>
      <c r="C2330" s="237"/>
      <c r="D2330" s="79" t="str">
        <f>IFERROR(VLOOKUP(C2330,Tabla_Compatibilidad,2,FALSE),"")</f>
        <v/>
      </c>
      <c r="E2330" s="223"/>
      <c r="F2330" s="118">
        <f>IFERROR(VLOOKUP(C2330,Tabla_Compatibilidad,3,FALSE),0)</f>
        <v>0</v>
      </c>
      <c r="G2330" s="118">
        <f t="shared" si="1179"/>
        <v>0</v>
      </c>
    </row>
    <row r="2331" spans="1:7" ht="20.100000000000001" customHeight="1">
      <c r="A2331" s="116" t="str">
        <f>IFERROR(VLOOKUP(C2331,Tabla_Compatibilidad,4,FALSE),"")</f>
        <v/>
      </c>
      <c r="B2331" s="181">
        <f t="shared" si="1178"/>
        <v>0</v>
      </c>
      <c r="C2331" s="237"/>
      <c r="D2331" s="79" t="str">
        <f>IFERROR(VLOOKUP(C2331,Tabla_Compatibilidad,2,FALSE),"")</f>
        <v/>
      </c>
      <c r="E2331" s="223"/>
      <c r="F2331" s="118">
        <f>IFERROR(VLOOKUP(C2331,Tabla_Compatibilidad,3,FALSE),0)</f>
        <v>0</v>
      </c>
      <c r="G2331" s="118">
        <f t="shared" si="1179"/>
        <v>0</v>
      </c>
    </row>
    <row r="2332" spans="1:7" ht="20.100000000000001" customHeight="1">
      <c r="A2332" s="116" t="str">
        <f>IFERROR(VLOOKUP(C2332,Tabla_Compatibilidad,4,FALSE),"")</f>
        <v/>
      </c>
      <c r="B2332" s="181">
        <f t="shared" ref="B2332:B2336" si="1180">IF(A2332=0,0,VLOOKUP(A2332,Tabla_Indices,5,FALSE))</f>
        <v>0</v>
      </c>
      <c r="C2332" s="237"/>
      <c r="D2332" s="79" t="str">
        <f>IFERROR(VLOOKUP(C2332,Tabla_Compatibilidad,2,FALSE),"")</f>
        <v/>
      </c>
      <c r="E2332" s="223"/>
      <c r="F2332" s="118">
        <f>IFERROR(VLOOKUP(C2332,Tabla_Compatibilidad,3,FALSE),0)</f>
        <v>0</v>
      </c>
      <c r="G2332" s="118">
        <f t="shared" ref="G2332:G2336" si="1181">ROUND(E2332*F2332,2)</f>
        <v>0</v>
      </c>
    </row>
    <row r="2333" spans="1:7" ht="20.100000000000001" customHeight="1">
      <c r="A2333" s="116" t="str">
        <f>IFERROR(VLOOKUP(C2333,Tabla_Compatibilidad,4,FALSE),"")</f>
        <v/>
      </c>
      <c r="B2333" s="181">
        <f t="shared" si="1180"/>
        <v>0</v>
      </c>
      <c r="C2333" s="237"/>
      <c r="D2333" s="79" t="str">
        <f>IFERROR(VLOOKUP(C2333,Tabla_Compatibilidad,2,FALSE),"")</f>
        <v/>
      </c>
      <c r="E2333" s="221"/>
      <c r="F2333" s="118"/>
      <c r="G2333" s="118">
        <f t="shared" si="1181"/>
        <v>0</v>
      </c>
    </row>
    <row r="2334" spans="1:7" ht="20.100000000000001" customHeight="1">
      <c r="A2334" s="116" t="str">
        <f t="shared" ref="A2334:A2336" si="1182">IFERROR(VLOOKUP(C2334,Tabla_Compatibilidad,4,FALSE),"")</f>
        <v/>
      </c>
      <c r="B2334" s="181">
        <f t="shared" si="1180"/>
        <v>0</v>
      </c>
      <c r="C2334" s="229"/>
      <c r="D2334" s="79" t="str">
        <f t="shared" ref="D2334:D2336" si="1183">IFERROR(VLOOKUP(C2334,Tabla_Compatibilidad,2,FALSE),"")</f>
        <v/>
      </c>
      <c r="E2334" s="221"/>
      <c r="F2334" s="118">
        <f t="shared" ref="F2334:F2336" si="1184">IFERROR(VLOOKUP(C2334,Tabla_Compatibilidad,3,FALSE),0)</f>
        <v>0</v>
      </c>
      <c r="G2334" s="118">
        <f t="shared" si="1181"/>
        <v>0</v>
      </c>
    </row>
    <row r="2335" spans="1:7" ht="20.100000000000001" customHeight="1">
      <c r="A2335" s="116" t="str">
        <f t="shared" si="1182"/>
        <v/>
      </c>
      <c r="B2335" s="181">
        <f t="shared" si="1180"/>
        <v>0</v>
      </c>
      <c r="C2335" s="228"/>
      <c r="D2335" s="79" t="str">
        <f t="shared" si="1183"/>
        <v/>
      </c>
      <c r="E2335" s="221"/>
      <c r="F2335" s="118">
        <f t="shared" si="1184"/>
        <v>0</v>
      </c>
      <c r="G2335" s="118">
        <f t="shared" si="1181"/>
        <v>0</v>
      </c>
    </row>
    <row r="2336" spans="1:7" ht="20.100000000000001" customHeight="1">
      <c r="A2336" s="116" t="str">
        <f t="shared" si="1182"/>
        <v/>
      </c>
      <c r="B2336" s="181">
        <f t="shared" si="1180"/>
        <v>0</v>
      </c>
      <c r="C2336" s="228"/>
      <c r="D2336" s="79" t="str">
        <f t="shared" si="1183"/>
        <v/>
      </c>
      <c r="E2336" s="221"/>
      <c r="F2336" s="118">
        <f t="shared" si="1184"/>
        <v>0</v>
      </c>
      <c r="G2336" s="118">
        <f t="shared" si="1181"/>
        <v>0</v>
      </c>
    </row>
    <row r="2337" spans="1:7" ht="20.100000000000001" customHeight="1">
      <c r="A2337" s="187"/>
      <c r="B2337" s="188"/>
      <c r="C2337" s="243"/>
      <c r="D2337" s="161"/>
      <c r="E2337" s="212"/>
      <c r="F2337" s="488" t="s">
        <v>37</v>
      </c>
      <c r="G2337" s="201">
        <f>SUBTOTAL(9,G2329:G2336)</f>
        <v>0</v>
      </c>
    </row>
    <row r="2338" spans="1:7" ht="20.100000000000001" customHeight="1" thickBot="1">
      <c r="A2338" s="189"/>
      <c r="B2338" s="190"/>
      <c r="C2338" s="245"/>
      <c r="D2338" s="191"/>
      <c r="E2338" s="213"/>
      <c r="F2338" s="192"/>
      <c r="G2338" s="193"/>
    </row>
    <row r="2339" spans="1:7" ht="20.100000000000001" customHeight="1" thickBot="1">
      <c r="A2339" s="194">
        <f>B2287</f>
        <v>39</v>
      </c>
      <c r="B2339" s="195" t="str">
        <f>C2287</f>
        <v>Limpieza de terreno, demolición y  erradicación de árboles</v>
      </c>
      <c r="C2339" s="246"/>
      <c r="D2339" s="196" t="s">
        <v>38</v>
      </c>
      <c r="E2339" s="214"/>
      <c r="F2339" s="197" t="s">
        <v>39</v>
      </c>
      <c r="G2339" s="202">
        <f>SUBTOTAL(9,G2291:G2338)</f>
        <v>0</v>
      </c>
    </row>
    <row r="2340" spans="1:7" ht="20.100000000000001" customHeight="1" thickTop="1" thickBot="1">
      <c r="C2340" s="247"/>
      <c r="D2340" s="198"/>
      <c r="E2340" s="215"/>
      <c r="G2340" s="200"/>
    </row>
    <row r="2341" spans="1:7" ht="20.100000000000001" customHeight="1" thickTop="1">
      <c r="A2341" s="145" t="s">
        <v>41</v>
      </c>
      <c r="B2341" s="146"/>
      <c r="C2341" s="248"/>
      <c r="D2341" s="146"/>
      <c r="E2341" s="216"/>
      <c r="F2341" s="148"/>
      <c r="G2341" s="149"/>
    </row>
    <row r="2342" spans="1:7" ht="20.100000000000001" customHeight="1">
      <c r="A2342" s="150" t="s">
        <v>728</v>
      </c>
      <c r="B2342" s="144" t="str">
        <f>Comitente</f>
        <v>INSTITUTO PROVINCIAL DE LA VIVIENDA</v>
      </c>
      <c r="C2342" s="249"/>
      <c r="D2342" s="152"/>
      <c r="E2342" s="217"/>
      <c r="F2342" s="154"/>
      <c r="G2342" s="155"/>
    </row>
    <row r="2343" spans="1:7" ht="20.100000000000001" customHeight="1">
      <c r="A2343" s="150" t="s">
        <v>729</v>
      </c>
      <c r="B2343" s="144">
        <f>Contratista</f>
        <v>0</v>
      </c>
      <c r="C2343" s="250"/>
      <c r="D2343" s="156"/>
      <c r="E2343" s="217"/>
      <c r="F2343" s="157"/>
      <c r="G2343" s="158"/>
    </row>
    <row r="2344" spans="1:7" ht="20.100000000000001" customHeight="1">
      <c r="A2344" s="150" t="s">
        <v>28</v>
      </c>
      <c r="B2344" s="144" t="str">
        <f>Obra</f>
        <v>BARRIO NUESTRA SEÑORA DEL ROSARIO - 22 VIVIENDAS</v>
      </c>
      <c r="C2344" s="250"/>
      <c r="D2344" s="156"/>
      <c r="E2344" s="217"/>
      <c r="F2344" s="157" t="s">
        <v>42</v>
      </c>
      <c r="G2344" s="542">
        <f>+$G$4</f>
        <v>0</v>
      </c>
    </row>
    <row r="2345" spans="1:7" ht="20.100000000000001" customHeight="1">
      <c r="A2345" s="159" t="s">
        <v>727</v>
      </c>
      <c r="B2345" s="144" t="str">
        <f>Ubicación</f>
        <v>9 DE JULIO</v>
      </c>
      <c r="C2345" s="251"/>
      <c r="D2345" s="161"/>
      <c r="E2345" s="212"/>
      <c r="F2345" s="163"/>
      <c r="G2345" s="164"/>
    </row>
    <row r="2346" spans="1:7" ht="20.100000000000001" customHeight="1">
      <c r="A2346" s="159" t="s">
        <v>43</v>
      </c>
      <c r="B2346" s="165" t="s">
        <v>1161</v>
      </c>
      <c r="C2346" s="243" t="s">
        <v>1160</v>
      </c>
      <c r="D2346" s="167"/>
      <c r="E2346" s="218"/>
      <c r="F2346" s="163"/>
      <c r="G2346" s="164"/>
    </row>
    <row r="2347" spans="1:7" ht="20.100000000000001" customHeight="1">
      <c r="A2347" s="159" t="s">
        <v>29</v>
      </c>
      <c r="B2347" s="169">
        <v>40</v>
      </c>
      <c r="C2347" s="243" t="str">
        <f>+VLOOKUP(B2347,Infra!$B$13:$F$86,2,FALSE)</f>
        <v>Excavación no clasificada</v>
      </c>
      <c r="D2347" s="161"/>
      <c r="E2347" s="212"/>
      <c r="F2347" s="157" t="s">
        <v>30</v>
      </c>
      <c r="G2347" s="253" t="str">
        <f>+VLOOKUP(B2347,Infra!$B$13:$F$86,3,FALSE)</f>
        <v>m3</v>
      </c>
    </row>
    <row r="2348" spans="1:7" ht="20.100000000000001" customHeight="1">
      <c r="A2348" s="203" t="s">
        <v>590</v>
      </c>
      <c r="B2348" s="204"/>
      <c r="C2348" s="604" t="s">
        <v>0</v>
      </c>
      <c r="D2348" s="606" t="s">
        <v>31</v>
      </c>
      <c r="E2348" s="600" t="s">
        <v>32</v>
      </c>
      <c r="F2348" s="608" t="s">
        <v>33</v>
      </c>
      <c r="G2348" s="610" t="s">
        <v>34</v>
      </c>
    </row>
    <row r="2349" spans="1:7" s="110" customFormat="1" ht="20.100000000000001" customHeight="1">
      <c r="A2349" s="172" t="s">
        <v>591</v>
      </c>
      <c r="B2349" s="173" t="s">
        <v>592</v>
      </c>
      <c r="C2349" s="605"/>
      <c r="D2349" s="607"/>
      <c r="E2349" s="601"/>
      <c r="F2349" s="609"/>
      <c r="G2349" s="611"/>
    </row>
    <row r="2350" spans="1:7" ht="20.100000000000001" customHeight="1">
      <c r="A2350" s="174"/>
      <c r="B2350" s="175"/>
      <c r="C2350" s="252" t="s">
        <v>730</v>
      </c>
      <c r="D2350" s="177"/>
      <c r="E2350" s="219"/>
      <c r="F2350" s="179"/>
      <c r="G2350" s="180"/>
    </row>
    <row r="2351" spans="1:7" ht="20.100000000000001" customHeight="1">
      <c r="A2351" s="116" t="str">
        <f t="shared" ref="A2351:A2374" si="1185">IFERROR(VLOOKUP(C2351,Tabla_Compatibilidad,4,FALSE),"")</f>
        <v/>
      </c>
      <c r="B2351" s="181">
        <f t="shared" ref="B2351:B2374" si="1186">IF(A2351=0,0,VLOOKUP(A2351,Tabla_Indices,5,FALSE))</f>
        <v>0</v>
      </c>
      <c r="C2351" s="230"/>
      <c r="D2351" s="79" t="str">
        <f t="shared" ref="D2351:D2374" si="1187">IFERROR(VLOOKUP(C2351,Tabla_Compatibilidad,2,FALSE),"")</f>
        <v/>
      </c>
      <c r="E2351" s="220"/>
      <c r="F2351" s="118"/>
      <c r="G2351" s="118">
        <f t="shared" ref="G2351:G2374" si="1188">ROUND(E2351*F2351,2)</f>
        <v>0</v>
      </c>
    </row>
    <row r="2352" spans="1:7" ht="20.100000000000001" customHeight="1">
      <c r="A2352" s="116" t="str">
        <f t="shared" si="1185"/>
        <v/>
      </c>
      <c r="B2352" s="181">
        <f t="shared" si="1186"/>
        <v>0</v>
      </c>
      <c r="C2352" s="227"/>
      <c r="D2352" s="79" t="str">
        <f t="shared" si="1187"/>
        <v/>
      </c>
      <c r="E2352" s="220"/>
      <c r="F2352" s="118">
        <f t="shared" ref="F2352:F2374" si="1189">IFERROR(VLOOKUP(C2352,Tabla_Compatibilidad,3,FALSE),0)</f>
        <v>0</v>
      </c>
      <c r="G2352" s="118">
        <f t="shared" si="1188"/>
        <v>0</v>
      </c>
    </row>
    <row r="2353" spans="1:7" ht="20.100000000000001" customHeight="1">
      <c r="A2353" s="116" t="str">
        <f t="shared" si="1185"/>
        <v/>
      </c>
      <c r="B2353" s="181">
        <f t="shared" si="1186"/>
        <v>0</v>
      </c>
      <c r="C2353" s="227"/>
      <c r="D2353" s="79" t="str">
        <f t="shared" si="1187"/>
        <v/>
      </c>
      <c r="E2353" s="220"/>
      <c r="F2353" s="118">
        <f t="shared" si="1189"/>
        <v>0</v>
      </c>
      <c r="G2353" s="118">
        <f t="shared" si="1188"/>
        <v>0</v>
      </c>
    </row>
    <row r="2354" spans="1:7" ht="20.100000000000001" customHeight="1">
      <c r="A2354" s="116" t="str">
        <f t="shared" si="1185"/>
        <v/>
      </c>
      <c r="B2354" s="181">
        <f t="shared" si="1186"/>
        <v>0</v>
      </c>
      <c r="C2354" s="228"/>
      <c r="D2354" s="79" t="str">
        <f t="shared" si="1187"/>
        <v/>
      </c>
      <c r="E2354" s="221"/>
      <c r="F2354" s="118">
        <f t="shared" si="1189"/>
        <v>0</v>
      </c>
      <c r="G2354" s="118">
        <f t="shared" si="1188"/>
        <v>0</v>
      </c>
    </row>
    <row r="2355" spans="1:7" ht="20.100000000000001" customHeight="1">
      <c r="A2355" s="116" t="str">
        <f t="shared" si="1185"/>
        <v/>
      </c>
      <c r="B2355" s="181">
        <f t="shared" si="1186"/>
        <v>0</v>
      </c>
      <c r="C2355" s="228"/>
      <c r="D2355" s="79" t="str">
        <f t="shared" si="1187"/>
        <v/>
      </c>
      <c r="E2355" s="221"/>
      <c r="F2355" s="118">
        <f t="shared" si="1189"/>
        <v>0</v>
      </c>
      <c r="G2355" s="118">
        <f t="shared" si="1188"/>
        <v>0</v>
      </c>
    </row>
    <row r="2356" spans="1:7" ht="20.100000000000001" customHeight="1">
      <c r="A2356" s="116" t="str">
        <f t="shared" si="1185"/>
        <v/>
      </c>
      <c r="B2356" s="181">
        <f t="shared" si="1186"/>
        <v>0</v>
      </c>
      <c r="C2356" s="228"/>
      <c r="D2356" s="79" t="str">
        <f t="shared" si="1187"/>
        <v/>
      </c>
      <c r="E2356" s="221"/>
      <c r="F2356" s="118">
        <f t="shared" si="1189"/>
        <v>0</v>
      </c>
      <c r="G2356" s="118">
        <f t="shared" si="1188"/>
        <v>0</v>
      </c>
    </row>
    <row r="2357" spans="1:7" ht="20.100000000000001" customHeight="1">
      <c r="A2357" s="116" t="str">
        <f t="shared" si="1185"/>
        <v/>
      </c>
      <c r="B2357" s="181">
        <f t="shared" si="1186"/>
        <v>0</v>
      </c>
      <c r="C2357" s="228"/>
      <c r="D2357" s="79" t="str">
        <f t="shared" si="1187"/>
        <v/>
      </c>
      <c r="E2357" s="221"/>
      <c r="F2357" s="118">
        <f t="shared" si="1189"/>
        <v>0</v>
      </c>
      <c r="G2357" s="118">
        <f t="shared" si="1188"/>
        <v>0</v>
      </c>
    </row>
    <row r="2358" spans="1:7" ht="20.100000000000001" customHeight="1">
      <c r="A2358" s="116" t="str">
        <f t="shared" si="1185"/>
        <v/>
      </c>
      <c r="B2358" s="181">
        <f t="shared" si="1186"/>
        <v>0</v>
      </c>
      <c r="C2358" s="228"/>
      <c r="D2358" s="79" t="str">
        <f t="shared" si="1187"/>
        <v/>
      </c>
      <c r="E2358" s="221"/>
      <c r="F2358" s="118">
        <f t="shared" si="1189"/>
        <v>0</v>
      </c>
      <c r="G2358" s="118">
        <f t="shared" si="1188"/>
        <v>0</v>
      </c>
    </row>
    <row r="2359" spans="1:7" ht="20.100000000000001" customHeight="1">
      <c r="A2359" s="116" t="str">
        <f t="shared" si="1185"/>
        <v/>
      </c>
      <c r="B2359" s="181">
        <f t="shared" si="1186"/>
        <v>0</v>
      </c>
      <c r="C2359" s="228"/>
      <c r="D2359" s="79" t="str">
        <f t="shared" si="1187"/>
        <v/>
      </c>
      <c r="E2359" s="221"/>
      <c r="F2359" s="118">
        <f t="shared" si="1189"/>
        <v>0</v>
      </c>
      <c r="G2359" s="118">
        <f t="shared" si="1188"/>
        <v>0</v>
      </c>
    </row>
    <row r="2360" spans="1:7" ht="20.100000000000001" customHeight="1">
      <c r="A2360" s="116" t="str">
        <f t="shared" si="1185"/>
        <v/>
      </c>
      <c r="B2360" s="181">
        <f t="shared" si="1186"/>
        <v>0</v>
      </c>
      <c r="C2360" s="228"/>
      <c r="D2360" s="79" t="str">
        <f t="shared" si="1187"/>
        <v/>
      </c>
      <c r="E2360" s="221"/>
      <c r="F2360" s="118">
        <f t="shared" si="1189"/>
        <v>0</v>
      </c>
      <c r="G2360" s="118">
        <f t="shared" si="1188"/>
        <v>0</v>
      </c>
    </row>
    <row r="2361" spans="1:7" ht="20.100000000000001" customHeight="1">
      <c r="A2361" s="116" t="str">
        <f t="shared" si="1185"/>
        <v/>
      </c>
      <c r="B2361" s="181">
        <f t="shared" si="1186"/>
        <v>0</v>
      </c>
      <c r="C2361" s="228"/>
      <c r="D2361" s="79" t="str">
        <f t="shared" si="1187"/>
        <v/>
      </c>
      <c r="E2361" s="221"/>
      <c r="F2361" s="118">
        <f t="shared" si="1189"/>
        <v>0</v>
      </c>
      <c r="G2361" s="118">
        <f t="shared" si="1188"/>
        <v>0</v>
      </c>
    </row>
    <row r="2362" spans="1:7" ht="20.100000000000001" customHeight="1">
      <c r="A2362" s="116" t="str">
        <f t="shared" si="1185"/>
        <v/>
      </c>
      <c r="B2362" s="181">
        <f t="shared" si="1186"/>
        <v>0</v>
      </c>
      <c r="C2362" s="228"/>
      <c r="D2362" s="79" t="str">
        <f t="shared" si="1187"/>
        <v/>
      </c>
      <c r="E2362" s="221"/>
      <c r="F2362" s="118">
        <f t="shared" si="1189"/>
        <v>0</v>
      </c>
      <c r="G2362" s="118">
        <f t="shared" si="1188"/>
        <v>0</v>
      </c>
    </row>
    <row r="2363" spans="1:7" ht="20.100000000000001" customHeight="1">
      <c r="A2363" s="116" t="str">
        <f t="shared" si="1185"/>
        <v/>
      </c>
      <c r="B2363" s="181">
        <f t="shared" si="1186"/>
        <v>0</v>
      </c>
      <c r="C2363" s="228"/>
      <c r="D2363" s="79" t="str">
        <f t="shared" si="1187"/>
        <v/>
      </c>
      <c r="E2363" s="221"/>
      <c r="F2363" s="118">
        <f t="shared" si="1189"/>
        <v>0</v>
      </c>
      <c r="G2363" s="118">
        <f t="shared" si="1188"/>
        <v>0</v>
      </c>
    </row>
    <row r="2364" spans="1:7" ht="20.100000000000001" customHeight="1">
      <c r="A2364" s="116" t="str">
        <f t="shared" si="1185"/>
        <v/>
      </c>
      <c r="B2364" s="181">
        <f t="shared" si="1186"/>
        <v>0</v>
      </c>
      <c r="C2364" s="228"/>
      <c r="D2364" s="79" t="str">
        <f t="shared" si="1187"/>
        <v/>
      </c>
      <c r="E2364" s="221"/>
      <c r="F2364" s="118">
        <f t="shared" si="1189"/>
        <v>0</v>
      </c>
      <c r="G2364" s="118">
        <f t="shared" si="1188"/>
        <v>0</v>
      </c>
    </row>
    <row r="2365" spans="1:7" ht="20.100000000000001" customHeight="1">
      <c r="A2365" s="116" t="str">
        <f t="shared" si="1185"/>
        <v/>
      </c>
      <c r="B2365" s="181">
        <f t="shared" si="1186"/>
        <v>0</v>
      </c>
      <c r="C2365" s="227"/>
      <c r="D2365" s="79" t="str">
        <f t="shared" si="1187"/>
        <v/>
      </c>
      <c r="E2365" s="220"/>
      <c r="F2365" s="118">
        <f t="shared" si="1189"/>
        <v>0</v>
      </c>
      <c r="G2365" s="118">
        <f t="shared" si="1188"/>
        <v>0</v>
      </c>
    </row>
    <row r="2366" spans="1:7" ht="20.100000000000001" customHeight="1">
      <c r="A2366" s="116" t="str">
        <f t="shared" si="1185"/>
        <v/>
      </c>
      <c r="B2366" s="181">
        <f t="shared" si="1186"/>
        <v>0</v>
      </c>
      <c r="C2366" s="228"/>
      <c r="D2366" s="79" t="str">
        <f t="shared" si="1187"/>
        <v/>
      </c>
      <c r="E2366" s="221"/>
      <c r="F2366" s="118">
        <f t="shared" si="1189"/>
        <v>0</v>
      </c>
      <c r="G2366" s="118">
        <f t="shared" si="1188"/>
        <v>0</v>
      </c>
    </row>
    <row r="2367" spans="1:7" ht="20.100000000000001" customHeight="1">
      <c r="A2367" s="116" t="str">
        <f t="shared" si="1185"/>
        <v/>
      </c>
      <c r="B2367" s="181">
        <f t="shared" si="1186"/>
        <v>0</v>
      </c>
      <c r="C2367" s="228"/>
      <c r="D2367" s="79" t="str">
        <f t="shared" si="1187"/>
        <v/>
      </c>
      <c r="E2367" s="221"/>
      <c r="F2367" s="118">
        <f t="shared" si="1189"/>
        <v>0</v>
      </c>
      <c r="G2367" s="118">
        <f t="shared" si="1188"/>
        <v>0</v>
      </c>
    </row>
    <row r="2368" spans="1:7" ht="20.100000000000001" customHeight="1">
      <c r="A2368" s="116" t="str">
        <f t="shared" si="1185"/>
        <v/>
      </c>
      <c r="B2368" s="181">
        <f t="shared" si="1186"/>
        <v>0</v>
      </c>
      <c r="C2368" s="228"/>
      <c r="D2368" s="79" t="str">
        <f t="shared" si="1187"/>
        <v/>
      </c>
      <c r="E2368" s="221"/>
      <c r="F2368" s="118">
        <f t="shared" si="1189"/>
        <v>0</v>
      </c>
      <c r="G2368" s="118">
        <f t="shared" si="1188"/>
        <v>0</v>
      </c>
    </row>
    <row r="2369" spans="1:7" ht="20.100000000000001" customHeight="1">
      <c r="A2369" s="116" t="str">
        <f t="shared" si="1185"/>
        <v/>
      </c>
      <c r="B2369" s="181">
        <f t="shared" si="1186"/>
        <v>0</v>
      </c>
      <c r="C2369" s="228"/>
      <c r="D2369" s="79" t="str">
        <f t="shared" si="1187"/>
        <v/>
      </c>
      <c r="E2369" s="221"/>
      <c r="F2369" s="118">
        <f t="shared" si="1189"/>
        <v>0</v>
      </c>
      <c r="G2369" s="118">
        <f t="shared" si="1188"/>
        <v>0</v>
      </c>
    </row>
    <row r="2370" spans="1:7" ht="20.100000000000001" customHeight="1">
      <c r="A2370" s="116" t="str">
        <f t="shared" si="1185"/>
        <v/>
      </c>
      <c r="B2370" s="181">
        <f t="shared" si="1186"/>
        <v>0</v>
      </c>
      <c r="C2370" s="228"/>
      <c r="D2370" s="79" t="str">
        <f t="shared" si="1187"/>
        <v/>
      </c>
      <c r="E2370" s="221"/>
      <c r="F2370" s="118">
        <f t="shared" si="1189"/>
        <v>0</v>
      </c>
      <c r="G2370" s="118">
        <f t="shared" si="1188"/>
        <v>0</v>
      </c>
    </row>
    <row r="2371" spans="1:7" ht="20.100000000000001" customHeight="1">
      <c r="A2371" s="116" t="str">
        <f t="shared" si="1185"/>
        <v/>
      </c>
      <c r="B2371" s="181">
        <f t="shared" si="1186"/>
        <v>0</v>
      </c>
      <c r="C2371" s="228"/>
      <c r="D2371" s="79" t="str">
        <f t="shared" si="1187"/>
        <v/>
      </c>
      <c r="E2371" s="221"/>
      <c r="F2371" s="118">
        <f t="shared" si="1189"/>
        <v>0</v>
      </c>
      <c r="G2371" s="118">
        <f t="shared" si="1188"/>
        <v>0</v>
      </c>
    </row>
    <row r="2372" spans="1:7" ht="20.100000000000001" customHeight="1">
      <c r="A2372" s="116" t="str">
        <f t="shared" si="1185"/>
        <v/>
      </c>
      <c r="B2372" s="181">
        <f t="shared" si="1186"/>
        <v>0</v>
      </c>
      <c r="C2372" s="228"/>
      <c r="D2372" s="79" t="str">
        <f t="shared" si="1187"/>
        <v/>
      </c>
      <c r="E2372" s="221"/>
      <c r="F2372" s="118">
        <f t="shared" si="1189"/>
        <v>0</v>
      </c>
      <c r="G2372" s="118">
        <f t="shared" si="1188"/>
        <v>0</v>
      </c>
    </row>
    <row r="2373" spans="1:7" ht="20.100000000000001" customHeight="1">
      <c r="A2373" s="116" t="str">
        <f t="shared" si="1185"/>
        <v/>
      </c>
      <c r="B2373" s="181">
        <f t="shared" si="1186"/>
        <v>0</v>
      </c>
      <c r="C2373" s="228"/>
      <c r="D2373" s="79" t="str">
        <f t="shared" si="1187"/>
        <v/>
      </c>
      <c r="E2373" s="221"/>
      <c r="F2373" s="118">
        <f t="shared" si="1189"/>
        <v>0</v>
      </c>
      <c r="G2373" s="118">
        <f t="shared" si="1188"/>
        <v>0</v>
      </c>
    </row>
    <row r="2374" spans="1:7" ht="20.100000000000001" customHeight="1">
      <c r="A2374" s="116" t="str">
        <f t="shared" si="1185"/>
        <v/>
      </c>
      <c r="B2374" s="181">
        <f t="shared" si="1186"/>
        <v>0</v>
      </c>
      <c r="C2374" s="228"/>
      <c r="D2374" s="79" t="str">
        <f t="shared" si="1187"/>
        <v/>
      </c>
      <c r="E2374" s="221"/>
      <c r="F2374" s="118">
        <f t="shared" si="1189"/>
        <v>0</v>
      </c>
      <c r="G2374" s="118">
        <f t="shared" si="1188"/>
        <v>0</v>
      </c>
    </row>
    <row r="2375" spans="1:7" ht="20.100000000000001" customHeight="1">
      <c r="A2375" s="184"/>
      <c r="B2375" s="185"/>
      <c r="C2375" s="243"/>
      <c r="D2375" s="161"/>
      <c r="E2375" s="212"/>
      <c r="F2375" s="488" t="s">
        <v>35</v>
      </c>
      <c r="G2375" s="201">
        <f>SUBTOTAL(9,G2351:G2374)</f>
        <v>0</v>
      </c>
    </row>
    <row r="2376" spans="1:7" ht="20.100000000000001" customHeight="1">
      <c r="A2376" s="184"/>
      <c r="B2376" s="185"/>
      <c r="C2376" s="244" t="s">
        <v>731</v>
      </c>
      <c r="D2376" s="161"/>
      <c r="E2376" s="212"/>
      <c r="F2376" s="163"/>
      <c r="G2376" s="186"/>
    </row>
    <row r="2377" spans="1:7" ht="20.100000000000001" customHeight="1">
      <c r="A2377" s="116" t="str">
        <f t="shared" ref="A2377:A2378" si="1190">IFERROR(VLOOKUP(C2377,Tabla_Compatibilidad,4,FALSE),"")</f>
        <v/>
      </c>
      <c r="B2377" s="181">
        <f t="shared" ref="B2377:B2378" si="1191">IF(A2377=0,0,VLOOKUP(A2377,Tabla_Indices,5,FALSE))</f>
        <v>0</v>
      </c>
      <c r="C2377" s="227"/>
      <c r="D2377" s="79" t="str">
        <f t="shared" ref="D2377:D2378" si="1192">IFERROR(VLOOKUP(C2377,Tabla_Compatibilidad,2,FALSE),"")</f>
        <v/>
      </c>
      <c r="E2377" s="221"/>
      <c r="F2377" s="118">
        <f t="shared" ref="F2377:F2378" si="1193">IFERROR(VLOOKUP(C2377,Tabla_Compatibilidad,3,FALSE),0)</f>
        <v>0</v>
      </c>
      <c r="G2377" s="118">
        <f t="shared" ref="G2377:G2378" si="1194">ROUND(E2377*F2377,2)</f>
        <v>0</v>
      </c>
    </row>
    <row r="2378" spans="1:7" ht="20.100000000000001" customHeight="1">
      <c r="A2378" s="116" t="str">
        <f t="shared" si="1190"/>
        <v/>
      </c>
      <c r="B2378" s="181">
        <f t="shared" si="1191"/>
        <v>0</v>
      </c>
      <c r="C2378" s="227"/>
      <c r="D2378" s="79" t="str">
        <f t="shared" si="1192"/>
        <v/>
      </c>
      <c r="E2378" s="221"/>
      <c r="F2378" s="118">
        <f t="shared" si="1193"/>
        <v>0</v>
      </c>
      <c r="G2378" s="118">
        <f t="shared" si="1194"/>
        <v>0</v>
      </c>
    </row>
    <row r="2379" spans="1:7" ht="20.100000000000001" customHeight="1">
      <c r="A2379" s="116" t="str">
        <f t="shared" ref="A2379:A2385" si="1195">IFERROR(VLOOKUP(C2379,Tabla_Compatibilidad,4,FALSE),"")</f>
        <v/>
      </c>
      <c r="B2379" s="181">
        <f t="shared" ref="B2379:B2385" si="1196">IF(A2379=0,0,VLOOKUP(A2379,Tabla_Indices,5,FALSE))</f>
        <v>0</v>
      </c>
      <c r="C2379" s="227"/>
      <c r="D2379" s="79" t="str">
        <f t="shared" ref="D2379:D2384" si="1197">IFERROR(VLOOKUP(C2379,Tabla_Compatibilidad,2,FALSE),"")</f>
        <v/>
      </c>
      <c r="E2379" s="221"/>
      <c r="F2379" s="118">
        <f t="shared" ref="F2379:F2385" si="1198">IFERROR(VLOOKUP(C2379,Tabla_Compatibilidad,3,FALSE),0)</f>
        <v>0</v>
      </c>
      <c r="G2379" s="118">
        <f t="shared" ref="G2379:G2385" si="1199">ROUND(E2379*F2379,2)</f>
        <v>0</v>
      </c>
    </row>
    <row r="2380" spans="1:7" ht="20.100000000000001" customHeight="1">
      <c r="A2380" s="116"/>
      <c r="B2380" s="181"/>
      <c r="C2380" s="227"/>
      <c r="D2380" s="79"/>
      <c r="E2380" s="221"/>
      <c r="F2380" s="118"/>
      <c r="G2380" s="118"/>
    </row>
    <row r="2381" spans="1:7" ht="20.100000000000001" customHeight="1">
      <c r="A2381" s="116" t="str">
        <f t="shared" si="1195"/>
        <v/>
      </c>
      <c r="B2381" s="181">
        <f t="shared" si="1196"/>
        <v>0</v>
      </c>
      <c r="C2381" s="228"/>
      <c r="D2381" s="79" t="str">
        <f t="shared" si="1197"/>
        <v/>
      </c>
      <c r="E2381" s="221"/>
      <c r="F2381" s="118">
        <f t="shared" si="1198"/>
        <v>0</v>
      </c>
      <c r="G2381" s="118">
        <f t="shared" si="1199"/>
        <v>0</v>
      </c>
    </row>
    <row r="2382" spans="1:7" ht="20.100000000000001" customHeight="1">
      <c r="A2382" s="116"/>
      <c r="B2382" s="181"/>
      <c r="C2382" s="228"/>
      <c r="D2382" s="79"/>
      <c r="E2382" s="221"/>
      <c r="F2382" s="118"/>
      <c r="G2382" s="118"/>
    </row>
    <row r="2383" spans="1:7" ht="20.100000000000001" customHeight="1">
      <c r="A2383" s="116" t="str">
        <f t="shared" si="1195"/>
        <v/>
      </c>
      <c r="B2383" s="181">
        <f t="shared" si="1196"/>
        <v>0</v>
      </c>
      <c r="C2383" s="228"/>
      <c r="D2383" s="79" t="str">
        <f t="shared" si="1197"/>
        <v/>
      </c>
      <c r="E2383" s="221"/>
      <c r="F2383" s="118">
        <f t="shared" si="1198"/>
        <v>0</v>
      </c>
      <c r="G2383" s="118">
        <f t="shared" si="1199"/>
        <v>0</v>
      </c>
    </row>
    <row r="2384" spans="1:7" ht="20.100000000000001" customHeight="1">
      <c r="A2384" s="116" t="str">
        <f t="shared" si="1195"/>
        <v/>
      </c>
      <c r="B2384" s="181">
        <f t="shared" si="1196"/>
        <v>0</v>
      </c>
      <c r="C2384" s="228"/>
      <c r="D2384" s="79" t="str">
        <f t="shared" si="1197"/>
        <v/>
      </c>
      <c r="E2384" s="221"/>
      <c r="F2384" s="118">
        <f t="shared" si="1198"/>
        <v>0</v>
      </c>
      <c r="G2384" s="118">
        <f t="shared" si="1199"/>
        <v>0</v>
      </c>
    </row>
    <row r="2385" spans="1:7" ht="20.100000000000001" customHeight="1">
      <c r="A2385" s="116" t="str">
        <f t="shared" si="1195"/>
        <v/>
      </c>
      <c r="B2385" s="181">
        <f t="shared" si="1196"/>
        <v>0</v>
      </c>
      <c r="C2385" s="228"/>
      <c r="D2385" s="79"/>
      <c r="E2385" s="221"/>
      <c r="F2385" s="118">
        <f t="shared" si="1198"/>
        <v>0</v>
      </c>
      <c r="G2385" s="118">
        <f t="shared" si="1199"/>
        <v>0</v>
      </c>
    </row>
    <row r="2386" spans="1:7" ht="20.100000000000001" customHeight="1">
      <c r="A2386" s="184"/>
      <c r="B2386" s="185"/>
      <c r="C2386" s="243"/>
      <c r="D2386" s="161"/>
      <c r="E2386" s="212"/>
      <c r="F2386" s="488" t="s">
        <v>36</v>
      </c>
      <c r="G2386" s="201">
        <f>SUBTOTAL(9,G2377:G2385)</f>
        <v>0</v>
      </c>
    </row>
    <row r="2387" spans="1:7" ht="20.100000000000001" customHeight="1">
      <c r="A2387" s="184"/>
      <c r="B2387" s="185"/>
      <c r="C2387" s="244" t="s">
        <v>732</v>
      </c>
      <c r="D2387" s="161"/>
      <c r="E2387" s="212"/>
      <c r="F2387" s="163"/>
      <c r="G2387" s="186"/>
    </row>
    <row r="2388" spans="1:7" ht="20.100000000000001" customHeight="1">
      <c r="A2388" s="116" t="str">
        <f>IFERROR(VLOOKUP(C2388,Tabla_Compatibilidad,4,FALSE),"")</f>
        <v/>
      </c>
      <c r="B2388" s="181">
        <f t="shared" ref="B2388:B2389" si="1200">IF(A2388=0,0,VLOOKUP(A2388,Tabla_Indices,5,FALSE))</f>
        <v>0</v>
      </c>
      <c r="C2388" s="231"/>
      <c r="D2388" s="79" t="str">
        <f t="shared" ref="D2388:D2389" si="1201">IFERROR(VLOOKUP(C2388,Tabla_Compatibilidad,2,FALSE),"")</f>
        <v/>
      </c>
      <c r="E2388" s="223"/>
      <c r="F2388" s="118">
        <f>IFERROR(VLOOKUP(C2388,Tabla_Compatibilidad,3,FALSE),0)</f>
        <v>0</v>
      </c>
      <c r="G2388" s="118">
        <f t="shared" ref="G2388:G2389" si="1202">ROUND(E2388*F2388,2)</f>
        <v>0</v>
      </c>
    </row>
    <row r="2389" spans="1:7" ht="20.100000000000001" customHeight="1">
      <c r="A2389" s="116" t="str">
        <f>IFERROR(VLOOKUP(C2389,Tabla_Compatibilidad,4,FALSE),"")</f>
        <v/>
      </c>
      <c r="B2389" s="181">
        <f t="shared" si="1200"/>
        <v>0</v>
      </c>
      <c r="C2389" s="231"/>
      <c r="D2389" s="79" t="str">
        <f t="shared" si="1201"/>
        <v/>
      </c>
      <c r="E2389" s="223"/>
      <c r="F2389" s="118">
        <f>IFERROR(VLOOKUP(C2389,Tabla_Compatibilidad,3,FALSE),0)</f>
        <v>0</v>
      </c>
      <c r="G2389" s="118">
        <f t="shared" si="1202"/>
        <v>0</v>
      </c>
    </row>
    <row r="2390" spans="1:7" ht="20.100000000000001" customHeight="1">
      <c r="A2390" s="116" t="str">
        <f>IFERROR(VLOOKUP(C2390,Tabla_Compatibilidad,4,FALSE),"")</f>
        <v/>
      </c>
      <c r="B2390" s="181">
        <f t="shared" ref="B2390:B2396" si="1203">IF(A2390=0,0,VLOOKUP(A2390,Tabla_Indices,5,FALSE))</f>
        <v>0</v>
      </c>
      <c r="C2390" s="231"/>
      <c r="D2390" s="79" t="str">
        <f t="shared" ref="D2390:D2393" si="1204">IFERROR(VLOOKUP(C2390,Tabla_Compatibilidad,2,FALSE),"")</f>
        <v/>
      </c>
      <c r="E2390" s="223"/>
      <c r="F2390" s="118">
        <f>IFERROR(VLOOKUP(C2390,Tabla_Compatibilidad,3,FALSE),0)</f>
        <v>0</v>
      </c>
      <c r="G2390" s="118">
        <f t="shared" ref="G2390:G2396" si="1205">ROUND(E2390*F2390,2)</f>
        <v>0</v>
      </c>
    </row>
    <row r="2391" spans="1:7" ht="20.100000000000001" customHeight="1">
      <c r="A2391" s="116" t="str">
        <f>IFERROR(VLOOKUP(C2391,Tabla_Compatibilidad,4,FALSE),"")</f>
        <v/>
      </c>
      <c r="B2391" s="181">
        <f t="shared" si="1203"/>
        <v>0</v>
      </c>
      <c r="C2391" s="237"/>
      <c r="D2391" s="79" t="str">
        <f t="shared" si="1204"/>
        <v/>
      </c>
      <c r="E2391" s="223"/>
      <c r="F2391" s="118">
        <f>IFERROR(VLOOKUP(C2391,Tabla_Compatibilidad,3,FALSE),0)</f>
        <v>0</v>
      </c>
      <c r="G2391" s="118">
        <f t="shared" si="1205"/>
        <v>0</v>
      </c>
    </row>
    <row r="2392" spans="1:7" ht="20.100000000000001" customHeight="1">
      <c r="A2392" s="116" t="str">
        <f>IFERROR(VLOOKUP(C2392,Tabla_Compatibilidad,4,FALSE),"")</f>
        <v/>
      </c>
      <c r="B2392" s="181">
        <f t="shared" si="1203"/>
        <v>0</v>
      </c>
      <c r="C2392" s="237"/>
      <c r="D2392" s="79" t="str">
        <f t="shared" si="1204"/>
        <v/>
      </c>
      <c r="E2392" s="221"/>
      <c r="F2392" s="118"/>
      <c r="G2392" s="118">
        <f t="shared" si="1205"/>
        <v>0</v>
      </c>
    </row>
    <row r="2393" spans="1:7" ht="20.100000000000001" customHeight="1">
      <c r="A2393" s="116" t="str">
        <f t="shared" ref="A2393:A2396" si="1206">IFERROR(VLOOKUP(C2393,Tabla_Compatibilidad,4,FALSE),"")</f>
        <v/>
      </c>
      <c r="B2393" s="181">
        <f t="shared" si="1203"/>
        <v>0</v>
      </c>
      <c r="C2393" s="229"/>
      <c r="D2393" s="79" t="str">
        <f t="shared" si="1204"/>
        <v/>
      </c>
      <c r="E2393" s="221"/>
      <c r="F2393" s="118">
        <f t="shared" ref="F2393:F2396" si="1207">IFERROR(VLOOKUP(C2393,Tabla_Compatibilidad,3,FALSE),0)</f>
        <v>0</v>
      </c>
      <c r="G2393" s="118">
        <f t="shared" si="1205"/>
        <v>0</v>
      </c>
    </row>
    <row r="2394" spans="1:7" ht="20.100000000000001" customHeight="1">
      <c r="A2394" s="116" t="str">
        <f t="shared" si="1206"/>
        <v/>
      </c>
      <c r="B2394" s="181">
        <f t="shared" si="1203"/>
        <v>0</v>
      </c>
      <c r="C2394" s="229"/>
      <c r="D2394" s="79" t="str">
        <f t="shared" ref="D2394:D2396" si="1208">IFERROR(VLOOKUP(C2394,Tabla_Compatibilidad,2,FALSE),"")</f>
        <v/>
      </c>
      <c r="E2394" s="221"/>
      <c r="F2394" s="118">
        <f t="shared" si="1207"/>
        <v>0</v>
      </c>
      <c r="G2394" s="118">
        <f t="shared" si="1205"/>
        <v>0</v>
      </c>
    </row>
    <row r="2395" spans="1:7" ht="20.100000000000001" customHeight="1">
      <c r="A2395" s="116" t="str">
        <f t="shared" si="1206"/>
        <v/>
      </c>
      <c r="B2395" s="181">
        <f t="shared" si="1203"/>
        <v>0</v>
      </c>
      <c r="C2395" s="228"/>
      <c r="D2395" s="79" t="str">
        <f t="shared" si="1208"/>
        <v/>
      </c>
      <c r="E2395" s="221"/>
      <c r="F2395" s="118">
        <f t="shared" si="1207"/>
        <v>0</v>
      </c>
      <c r="G2395" s="118">
        <f t="shared" si="1205"/>
        <v>0</v>
      </c>
    </row>
    <row r="2396" spans="1:7" ht="20.100000000000001" customHeight="1">
      <c r="A2396" s="116" t="str">
        <f t="shared" si="1206"/>
        <v/>
      </c>
      <c r="B2396" s="181">
        <f t="shared" si="1203"/>
        <v>0</v>
      </c>
      <c r="C2396" s="228"/>
      <c r="D2396" s="79" t="str">
        <f t="shared" si="1208"/>
        <v/>
      </c>
      <c r="E2396" s="221"/>
      <c r="F2396" s="118">
        <f t="shared" si="1207"/>
        <v>0</v>
      </c>
      <c r="G2396" s="118">
        <f t="shared" si="1205"/>
        <v>0</v>
      </c>
    </row>
    <row r="2397" spans="1:7" ht="20.100000000000001" customHeight="1">
      <c r="A2397" s="187"/>
      <c r="B2397" s="188"/>
      <c r="C2397" s="243"/>
      <c r="D2397" s="161"/>
      <c r="E2397" s="212"/>
      <c r="F2397" s="488" t="s">
        <v>37</v>
      </c>
      <c r="G2397" s="201">
        <f>SUBTOTAL(9,G2388:G2396)</f>
        <v>0</v>
      </c>
    </row>
    <row r="2398" spans="1:7" ht="20.100000000000001" customHeight="1" thickBot="1">
      <c r="A2398" s="189"/>
      <c r="B2398" s="190"/>
      <c r="C2398" s="245"/>
      <c r="D2398" s="191"/>
      <c r="E2398" s="213"/>
      <c r="F2398" s="192"/>
      <c r="G2398" s="193"/>
    </row>
    <row r="2399" spans="1:7" ht="20.100000000000001" customHeight="1" thickBot="1">
      <c r="A2399" s="194">
        <f>B2347</f>
        <v>40</v>
      </c>
      <c r="B2399" s="195" t="str">
        <f>C2347</f>
        <v>Excavación no clasificada</v>
      </c>
      <c r="C2399" s="246"/>
      <c r="D2399" s="196" t="s">
        <v>38</v>
      </c>
      <c r="E2399" s="214"/>
      <c r="F2399" s="197" t="s">
        <v>39</v>
      </c>
      <c r="G2399" s="202">
        <f>SUBTOTAL(9,G2351:G2398)</f>
        <v>0</v>
      </c>
    </row>
    <row r="2400" spans="1:7" ht="20.100000000000001" customHeight="1" thickTop="1" thickBot="1">
      <c r="C2400" s="247"/>
      <c r="D2400" s="198"/>
      <c r="E2400" s="215"/>
      <c r="G2400" s="200"/>
    </row>
    <row r="2401" spans="1:7" ht="20.100000000000001" customHeight="1" thickTop="1">
      <c r="A2401" s="145" t="s">
        <v>41</v>
      </c>
      <c r="B2401" s="146"/>
      <c r="C2401" s="248"/>
      <c r="D2401" s="146"/>
      <c r="E2401" s="216"/>
      <c r="F2401" s="148"/>
      <c r="G2401" s="149"/>
    </row>
    <row r="2402" spans="1:7" ht="20.100000000000001" customHeight="1">
      <c r="A2402" s="150" t="s">
        <v>728</v>
      </c>
      <c r="B2402" s="144" t="str">
        <f>Comitente</f>
        <v>INSTITUTO PROVINCIAL DE LA VIVIENDA</v>
      </c>
      <c r="C2402" s="249"/>
      <c r="D2402" s="152"/>
      <c r="E2402" s="217"/>
      <c r="F2402" s="154"/>
      <c r="G2402" s="155"/>
    </row>
    <row r="2403" spans="1:7" ht="20.100000000000001" customHeight="1">
      <c r="A2403" s="150" t="s">
        <v>729</v>
      </c>
      <c r="B2403" s="144">
        <f>Contratista</f>
        <v>0</v>
      </c>
      <c r="C2403" s="250"/>
      <c r="D2403" s="156"/>
      <c r="E2403" s="217"/>
      <c r="F2403" s="157"/>
      <c r="G2403" s="158"/>
    </row>
    <row r="2404" spans="1:7" ht="20.100000000000001" customHeight="1">
      <c r="A2404" s="150" t="s">
        <v>28</v>
      </c>
      <c r="B2404" s="144" t="str">
        <f>Obra</f>
        <v>BARRIO NUESTRA SEÑORA DEL ROSARIO - 22 VIVIENDAS</v>
      </c>
      <c r="C2404" s="250"/>
      <c r="D2404" s="156"/>
      <c r="E2404" s="217"/>
      <c r="F2404" s="157" t="s">
        <v>42</v>
      </c>
      <c r="G2404" s="542">
        <f>+$G$4</f>
        <v>0</v>
      </c>
    </row>
    <row r="2405" spans="1:7" ht="20.100000000000001" customHeight="1">
      <c r="A2405" s="159" t="s">
        <v>727</v>
      </c>
      <c r="B2405" s="144" t="str">
        <f>Ubicación</f>
        <v>9 DE JULIO</v>
      </c>
      <c r="C2405" s="251"/>
      <c r="D2405" s="161"/>
      <c r="E2405" s="212"/>
      <c r="F2405" s="163"/>
      <c r="G2405" s="164"/>
    </row>
    <row r="2406" spans="1:7" ht="20.100000000000001" customHeight="1">
      <c r="A2406" s="159" t="s">
        <v>43</v>
      </c>
      <c r="B2406" s="165" t="s">
        <v>1161</v>
      </c>
      <c r="C2406" s="243" t="s">
        <v>1160</v>
      </c>
      <c r="D2406" s="167"/>
      <c r="E2406" s="218"/>
      <c r="F2406" s="163"/>
      <c r="G2406" s="164"/>
    </row>
    <row r="2407" spans="1:7" s="110" customFormat="1" ht="20.100000000000001" customHeight="1">
      <c r="A2407" s="159" t="s">
        <v>29</v>
      </c>
      <c r="B2407" s="169">
        <v>41</v>
      </c>
      <c r="C2407" s="243" t="str">
        <f>+VLOOKUP(B2407,Infra!$B$13:$F$86,2,FALSE)</f>
        <v>Ejecución de base (0,25)</v>
      </c>
      <c r="D2407" s="161"/>
      <c r="E2407" s="212"/>
      <c r="F2407" s="157" t="s">
        <v>30</v>
      </c>
      <c r="G2407" s="253" t="str">
        <f>+VLOOKUP(B2407,Infra!$B$13:$F$86,3,FALSE)</f>
        <v>gl</v>
      </c>
    </row>
    <row r="2408" spans="1:7" ht="20.100000000000001" customHeight="1">
      <c r="A2408" s="203" t="s">
        <v>590</v>
      </c>
      <c r="B2408" s="204"/>
      <c r="C2408" s="604" t="s">
        <v>0</v>
      </c>
      <c r="D2408" s="606" t="s">
        <v>31</v>
      </c>
      <c r="E2408" s="600" t="s">
        <v>32</v>
      </c>
      <c r="F2408" s="608" t="s">
        <v>33</v>
      </c>
      <c r="G2408" s="610" t="s">
        <v>34</v>
      </c>
    </row>
    <row r="2409" spans="1:7" ht="20.100000000000001" customHeight="1">
      <c r="A2409" s="172" t="s">
        <v>591</v>
      </c>
      <c r="B2409" s="173" t="s">
        <v>592</v>
      </c>
      <c r="C2409" s="605"/>
      <c r="D2409" s="607"/>
      <c r="E2409" s="601"/>
      <c r="F2409" s="609"/>
      <c r="G2409" s="611"/>
    </row>
    <row r="2410" spans="1:7" ht="20.100000000000001" customHeight="1">
      <c r="A2410" s="174"/>
      <c r="B2410" s="175"/>
      <c r="C2410" s="252" t="s">
        <v>730</v>
      </c>
      <c r="D2410" s="177"/>
      <c r="E2410" s="219"/>
      <c r="F2410" s="179"/>
      <c r="G2410" s="180"/>
    </row>
    <row r="2411" spans="1:7" ht="20.100000000000001" customHeight="1">
      <c r="A2411" s="116" t="str">
        <f t="shared" ref="A2411" si="1209">IFERROR(VLOOKUP(C2411,Tabla_Compatibilidad,4,FALSE),"")</f>
        <v/>
      </c>
      <c r="B2411" s="181">
        <f t="shared" ref="B2411" si="1210">IF(A2411=0,0,VLOOKUP(A2411,Tabla_Indices,5,FALSE))</f>
        <v>0</v>
      </c>
      <c r="C2411" s="227"/>
      <c r="D2411" s="79" t="str">
        <f>IFERROR(VLOOKUP(C2411,Tabla_Compatibilidad,2,FALSE),"")</f>
        <v/>
      </c>
      <c r="E2411" s="220"/>
      <c r="F2411" s="118">
        <f t="shared" ref="F2411" si="1211">IFERROR(VLOOKUP(C2411,Tabla_Compatibilidad,3,FALSE),0)</f>
        <v>0</v>
      </c>
      <c r="G2411" s="118">
        <f t="shared" ref="G2411" si="1212">ROUND(E2411*F2411,2)</f>
        <v>0</v>
      </c>
    </row>
    <row r="2412" spans="1:7" ht="20.100000000000001" customHeight="1">
      <c r="A2412" s="116" t="str">
        <f t="shared" ref="A2412" si="1213">IFERROR(VLOOKUP(C2412,Tabla_Compatibilidad,4,FALSE),"")</f>
        <v/>
      </c>
      <c r="B2412" s="181">
        <f t="shared" ref="B2412" si="1214">IF(A2412=0,0,VLOOKUP(A2412,Tabla_Indices,5,FALSE))</f>
        <v>0</v>
      </c>
      <c r="C2412" s="227"/>
      <c r="D2412" s="79" t="str">
        <f>IFERROR(VLOOKUP(C2412,Tabla_Compatibilidad,2,FALSE),"")</f>
        <v/>
      </c>
      <c r="E2412" s="220"/>
      <c r="F2412" s="118">
        <f t="shared" ref="F2412:F2434" si="1215">IFERROR(VLOOKUP(C2412,Tabla_Compatibilidad,3,FALSE),0)</f>
        <v>0</v>
      </c>
      <c r="G2412" s="118">
        <f t="shared" ref="G2412:G2434" si="1216">ROUND(E2412*F2412,2)</f>
        <v>0</v>
      </c>
    </row>
    <row r="2413" spans="1:7" ht="20.100000000000001" customHeight="1">
      <c r="A2413" s="116" t="str">
        <f t="shared" ref="A2413:A2434" si="1217">IFERROR(VLOOKUP(C2413,Tabla_Compatibilidad,4,FALSE),"")</f>
        <v/>
      </c>
      <c r="B2413" s="181">
        <f t="shared" ref="B2413:B2434" si="1218">IF(A2413=0,0,VLOOKUP(A2413,Tabla_Indices,5,FALSE))</f>
        <v>0</v>
      </c>
      <c r="C2413" s="227"/>
      <c r="D2413" s="79" t="str">
        <f t="shared" ref="D2413:D2434" si="1219">IFERROR(VLOOKUP(C2413,Tabla_Compatibilidad,2,FALSE),"")</f>
        <v/>
      </c>
      <c r="E2413" s="220"/>
      <c r="F2413" s="118">
        <f t="shared" si="1215"/>
        <v>0</v>
      </c>
      <c r="G2413" s="118">
        <f t="shared" si="1216"/>
        <v>0</v>
      </c>
    </row>
    <row r="2414" spans="1:7" ht="20.100000000000001" customHeight="1">
      <c r="A2414" s="116" t="str">
        <f t="shared" si="1217"/>
        <v/>
      </c>
      <c r="B2414" s="181">
        <f t="shared" si="1218"/>
        <v>0</v>
      </c>
      <c r="C2414" s="228"/>
      <c r="D2414" s="79" t="str">
        <f t="shared" si="1219"/>
        <v/>
      </c>
      <c r="E2414" s="221"/>
      <c r="F2414" s="118">
        <f t="shared" si="1215"/>
        <v>0</v>
      </c>
      <c r="G2414" s="118">
        <f t="shared" si="1216"/>
        <v>0</v>
      </c>
    </row>
    <row r="2415" spans="1:7" ht="20.100000000000001" customHeight="1">
      <c r="A2415" s="116" t="str">
        <f t="shared" si="1217"/>
        <v/>
      </c>
      <c r="B2415" s="181">
        <f t="shared" si="1218"/>
        <v>0</v>
      </c>
      <c r="C2415" s="228"/>
      <c r="D2415" s="79" t="str">
        <f t="shared" si="1219"/>
        <v/>
      </c>
      <c r="E2415" s="221"/>
      <c r="F2415" s="118">
        <f t="shared" si="1215"/>
        <v>0</v>
      </c>
      <c r="G2415" s="118">
        <f t="shared" si="1216"/>
        <v>0</v>
      </c>
    </row>
    <row r="2416" spans="1:7" ht="20.100000000000001" customHeight="1">
      <c r="A2416" s="116" t="str">
        <f t="shared" si="1217"/>
        <v/>
      </c>
      <c r="B2416" s="181">
        <f t="shared" si="1218"/>
        <v>0</v>
      </c>
      <c r="C2416" s="228"/>
      <c r="D2416" s="79" t="str">
        <f t="shared" si="1219"/>
        <v/>
      </c>
      <c r="E2416" s="221"/>
      <c r="F2416" s="118">
        <f t="shared" si="1215"/>
        <v>0</v>
      </c>
      <c r="G2416" s="118">
        <f t="shared" si="1216"/>
        <v>0</v>
      </c>
    </row>
    <row r="2417" spans="1:12" ht="20.100000000000001" customHeight="1">
      <c r="A2417" s="116" t="str">
        <f t="shared" si="1217"/>
        <v/>
      </c>
      <c r="B2417" s="181">
        <f t="shared" si="1218"/>
        <v>0</v>
      </c>
      <c r="C2417" s="228"/>
      <c r="D2417" s="79" t="str">
        <f t="shared" si="1219"/>
        <v/>
      </c>
      <c r="E2417" s="221"/>
      <c r="F2417" s="118">
        <f t="shared" si="1215"/>
        <v>0</v>
      </c>
      <c r="G2417" s="118">
        <f t="shared" si="1216"/>
        <v>0</v>
      </c>
    </row>
    <row r="2418" spans="1:12" ht="20.100000000000001" customHeight="1">
      <c r="A2418" s="116" t="str">
        <f t="shared" si="1217"/>
        <v/>
      </c>
      <c r="B2418" s="181">
        <f t="shared" si="1218"/>
        <v>0</v>
      </c>
      <c r="C2418" s="228"/>
      <c r="D2418" s="79" t="str">
        <f t="shared" si="1219"/>
        <v/>
      </c>
      <c r="E2418" s="221"/>
      <c r="F2418" s="118">
        <f t="shared" si="1215"/>
        <v>0</v>
      </c>
      <c r="G2418" s="118">
        <f t="shared" si="1216"/>
        <v>0</v>
      </c>
    </row>
    <row r="2419" spans="1:12" ht="20.100000000000001" customHeight="1">
      <c r="A2419" s="116" t="str">
        <f t="shared" si="1217"/>
        <v/>
      </c>
      <c r="B2419" s="181">
        <f t="shared" si="1218"/>
        <v>0</v>
      </c>
      <c r="C2419" s="228"/>
      <c r="D2419" s="79" t="str">
        <f t="shared" si="1219"/>
        <v/>
      </c>
      <c r="E2419" s="221"/>
      <c r="F2419" s="118">
        <f t="shared" si="1215"/>
        <v>0</v>
      </c>
      <c r="G2419" s="118">
        <f t="shared" si="1216"/>
        <v>0</v>
      </c>
    </row>
    <row r="2420" spans="1:12" ht="20.100000000000001" customHeight="1">
      <c r="A2420" s="116" t="str">
        <f t="shared" si="1217"/>
        <v/>
      </c>
      <c r="B2420" s="181">
        <f t="shared" si="1218"/>
        <v>0</v>
      </c>
      <c r="C2420" s="228"/>
      <c r="D2420" s="79" t="str">
        <f t="shared" si="1219"/>
        <v/>
      </c>
      <c r="E2420" s="221"/>
      <c r="F2420" s="118">
        <f t="shared" si="1215"/>
        <v>0</v>
      </c>
      <c r="G2420" s="118">
        <f t="shared" si="1216"/>
        <v>0</v>
      </c>
    </row>
    <row r="2421" spans="1:12" ht="20.100000000000001" customHeight="1">
      <c r="A2421" s="116" t="str">
        <f t="shared" si="1217"/>
        <v/>
      </c>
      <c r="B2421" s="181">
        <f t="shared" si="1218"/>
        <v>0</v>
      </c>
      <c r="C2421" s="228"/>
      <c r="D2421" s="79" t="str">
        <f t="shared" si="1219"/>
        <v/>
      </c>
      <c r="E2421" s="221"/>
      <c r="F2421" s="118">
        <f t="shared" si="1215"/>
        <v>0</v>
      </c>
      <c r="G2421" s="118">
        <f t="shared" si="1216"/>
        <v>0</v>
      </c>
    </row>
    <row r="2422" spans="1:12" ht="20.100000000000001" customHeight="1">
      <c r="A2422" s="116" t="str">
        <f t="shared" si="1217"/>
        <v/>
      </c>
      <c r="B2422" s="181">
        <f t="shared" si="1218"/>
        <v>0</v>
      </c>
      <c r="C2422" s="228"/>
      <c r="D2422" s="79" t="str">
        <f t="shared" si="1219"/>
        <v/>
      </c>
      <c r="E2422" s="221"/>
      <c r="F2422" s="118">
        <f t="shared" si="1215"/>
        <v>0</v>
      </c>
      <c r="G2422" s="118">
        <f t="shared" si="1216"/>
        <v>0</v>
      </c>
    </row>
    <row r="2423" spans="1:12" ht="20.100000000000001" customHeight="1">
      <c r="A2423" s="116" t="str">
        <f t="shared" si="1217"/>
        <v/>
      </c>
      <c r="B2423" s="181">
        <f t="shared" si="1218"/>
        <v>0</v>
      </c>
      <c r="C2423" s="228"/>
      <c r="D2423" s="79" t="str">
        <f t="shared" si="1219"/>
        <v/>
      </c>
      <c r="E2423" s="221"/>
      <c r="F2423" s="118">
        <f t="shared" si="1215"/>
        <v>0</v>
      </c>
      <c r="G2423" s="118">
        <f t="shared" si="1216"/>
        <v>0</v>
      </c>
    </row>
    <row r="2424" spans="1:12" ht="20.100000000000001" customHeight="1">
      <c r="A2424" s="116" t="str">
        <f t="shared" si="1217"/>
        <v/>
      </c>
      <c r="B2424" s="181">
        <f t="shared" si="1218"/>
        <v>0</v>
      </c>
      <c r="C2424" s="228"/>
      <c r="D2424" s="79" t="str">
        <f t="shared" si="1219"/>
        <v/>
      </c>
      <c r="E2424" s="221"/>
      <c r="F2424" s="118">
        <f t="shared" si="1215"/>
        <v>0</v>
      </c>
      <c r="G2424" s="118">
        <f t="shared" si="1216"/>
        <v>0</v>
      </c>
    </row>
    <row r="2425" spans="1:12" ht="20.100000000000001" customHeight="1">
      <c r="A2425" s="116" t="str">
        <f t="shared" si="1217"/>
        <v/>
      </c>
      <c r="B2425" s="181">
        <f t="shared" si="1218"/>
        <v>0</v>
      </c>
      <c r="C2425" s="227"/>
      <c r="D2425" s="79" t="str">
        <f t="shared" si="1219"/>
        <v/>
      </c>
      <c r="E2425" s="220"/>
      <c r="F2425" s="118">
        <f t="shared" si="1215"/>
        <v>0</v>
      </c>
      <c r="G2425" s="118">
        <f t="shared" si="1216"/>
        <v>0</v>
      </c>
    </row>
    <row r="2426" spans="1:12" ht="20.100000000000001" customHeight="1">
      <c r="A2426" s="116" t="str">
        <f t="shared" si="1217"/>
        <v/>
      </c>
      <c r="B2426" s="181">
        <f t="shared" si="1218"/>
        <v>0</v>
      </c>
      <c r="C2426" s="228"/>
      <c r="D2426" s="79" t="str">
        <f t="shared" si="1219"/>
        <v/>
      </c>
      <c r="E2426" s="221"/>
      <c r="F2426" s="118">
        <f t="shared" si="1215"/>
        <v>0</v>
      </c>
      <c r="G2426" s="118">
        <f t="shared" si="1216"/>
        <v>0</v>
      </c>
    </row>
    <row r="2427" spans="1:12" ht="20.100000000000001" customHeight="1">
      <c r="A2427" s="116" t="str">
        <f t="shared" si="1217"/>
        <v/>
      </c>
      <c r="B2427" s="181">
        <f t="shared" si="1218"/>
        <v>0</v>
      </c>
      <c r="C2427" s="228"/>
      <c r="D2427" s="79" t="str">
        <f t="shared" si="1219"/>
        <v/>
      </c>
      <c r="E2427" s="221"/>
      <c r="F2427" s="118">
        <f t="shared" si="1215"/>
        <v>0</v>
      </c>
      <c r="G2427" s="118">
        <f t="shared" si="1216"/>
        <v>0</v>
      </c>
    </row>
    <row r="2428" spans="1:12" ht="20.100000000000001" customHeight="1">
      <c r="A2428" s="116" t="str">
        <f t="shared" si="1217"/>
        <v/>
      </c>
      <c r="B2428" s="181">
        <f t="shared" si="1218"/>
        <v>0</v>
      </c>
      <c r="C2428" s="228"/>
      <c r="D2428" s="79" t="str">
        <f t="shared" si="1219"/>
        <v/>
      </c>
      <c r="E2428" s="221"/>
      <c r="F2428" s="118">
        <f t="shared" si="1215"/>
        <v>0</v>
      </c>
      <c r="G2428" s="118">
        <f t="shared" si="1216"/>
        <v>0</v>
      </c>
    </row>
    <row r="2429" spans="1:12" ht="20.100000000000001" customHeight="1">
      <c r="A2429" s="116" t="str">
        <f t="shared" si="1217"/>
        <v/>
      </c>
      <c r="B2429" s="181">
        <f t="shared" si="1218"/>
        <v>0</v>
      </c>
      <c r="C2429" s="228"/>
      <c r="D2429" s="79" t="str">
        <f t="shared" si="1219"/>
        <v/>
      </c>
      <c r="E2429" s="221"/>
      <c r="F2429" s="118">
        <f t="shared" si="1215"/>
        <v>0</v>
      </c>
      <c r="G2429" s="118">
        <f t="shared" si="1216"/>
        <v>0</v>
      </c>
    </row>
    <row r="2430" spans="1:12" ht="20.100000000000001" customHeight="1">
      <c r="A2430" s="116" t="str">
        <f t="shared" si="1217"/>
        <v/>
      </c>
      <c r="B2430" s="181">
        <f t="shared" si="1218"/>
        <v>0</v>
      </c>
      <c r="C2430" s="228"/>
      <c r="D2430" s="79" t="str">
        <f t="shared" si="1219"/>
        <v/>
      </c>
      <c r="E2430" s="221"/>
      <c r="F2430" s="118">
        <f t="shared" si="1215"/>
        <v>0</v>
      </c>
      <c r="G2430" s="118">
        <f t="shared" si="1216"/>
        <v>0</v>
      </c>
    </row>
    <row r="2431" spans="1:12" ht="20.100000000000001" customHeight="1">
      <c r="A2431" s="116" t="str">
        <f t="shared" si="1217"/>
        <v/>
      </c>
      <c r="B2431" s="181">
        <f t="shared" si="1218"/>
        <v>0</v>
      </c>
      <c r="C2431" s="228"/>
      <c r="D2431" s="79" t="str">
        <f t="shared" si="1219"/>
        <v/>
      </c>
      <c r="E2431" s="221"/>
      <c r="F2431" s="118">
        <f t="shared" si="1215"/>
        <v>0</v>
      </c>
      <c r="G2431" s="118">
        <f t="shared" si="1216"/>
        <v>0</v>
      </c>
    </row>
    <row r="2432" spans="1:12" ht="20.100000000000001" customHeight="1">
      <c r="A2432" s="116" t="str">
        <f t="shared" si="1217"/>
        <v/>
      </c>
      <c r="B2432" s="181">
        <f t="shared" si="1218"/>
        <v>0</v>
      </c>
      <c r="C2432" s="228"/>
      <c r="D2432" s="79" t="str">
        <f t="shared" si="1219"/>
        <v/>
      </c>
      <c r="E2432" s="221"/>
      <c r="F2432" s="118">
        <f t="shared" si="1215"/>
        <v>0</v>
      </c>
      <c r="G2432" s="118">
        <f t="shared" si="1216"/>
        <v>0</v>
      </c>
      <c r="J2432" s="124"/>
      <c r="K2432" s="124"/>
      <c r="L2432" s="124"/>
    </row>
    <row r="2433" spans="1:12" ht="20.100000000000001" customHeight="1">
      <c r="A2433" s="116" t="str">
        <f t="shared" si="1217"/>
        <v/>
      </c>
      <c r="B2433" s="181">
        <f t="shared" si="1218"/>
        <v>0</v>
      </c>
      <c r="C2433" s="228"/>
      <c r="D2433" s="79" t="str">
        <f t="shared" si="1219"/>
        <v/>
      </c>
      <c r="E2433" s="221"/>
      <c r="F2433" s="118">
        <f t="shared" si="1215"/>
        <v>0</v>
      </c>
      <c r="G2433" s="118">
        <f t="shared" si="1216"/>
        <v>0</v>
      </c>
      <c r="J2433" s="124"/>
      <c r="K2433" s="124"/>
      <c r="L2433" s="124"/>
    </row>
    <row r="2434" spans="1:12" ht="20.100000000000001" customHeight="1">
      <c r="A2434" s="116" t="str">
        <f t="shared" si="1217"/>
        <v/>
      </c>
      <c r="B2434" s="181">
        <f t="shared" si="1218"/>
        <v>0</v>
      </c>
      <c r="C2434" s="228"/>
      <c r="D2434" s="79" t="str">
        <f t="shared" si="1219"/>
        <v/>
      </c>
      <c r="E2434" s="221"/>
      <c r="F2434" s="118">
        <f t="shared" si="1215"/>
        <v>0</v>
      </c>
      <c r="G2434" s="118">
        <f t="shared" si="1216"/>
        <v>0</v>
      </c>
      <c r="J2434" s="124"/>
      <c r="K2434" s="124"/>
      <c r="L2434" s="124"/>
    </row>
    <row r="2435" spans="1:12" ht="20.100000000000001" customHeight="1">
      <c r="A2435" s="184"/>
      <c r="B2435" s="185"/>
      <c r="C2435" s="243"/>
      <c r="D2435" s="161"/>
      <c r="E2435" s="212"/>
      <c r="F2435" s="488" t="s">
        <v>35</v>
      </c>
      <c r="G2435" s="201">
        <f>SUBTOTAL(9,G2411:G2434)</f>
        <v>0</v>
      </c>
      <c r="J2435" s="124"/>
      <c r="K2435" s="124"/>
      <c r="L2435" s="124"/>
    </row>
    <row r="2436" spans="1:12" ht="20.100000000000001" customHeight="1">
      <c r="A2436" s="184"/>
      <c r="B2436" s="185"/>
      <c r="C2436" s="244" t="s">
        <v>731</v>
      </c>
      <c r="D2436" s="161"/>
      <c r="E2436" s="212"/>
      <c r="F2436" s="163"/>
      <c r="G2436" s="186"/>
      <c r="J2436" s="124"/>
      <c r="K2436" s="124"/>
      <c r="L2436" s="124"/>
    </row>
    <row r="2437" spans="1:12" ht="20.100000000000001" customHeight="1">
      <c r="A2437" s="116" t="str">
        <f t="shared" ref="A2437:A2439" si="1220">IFERROR(VLOOKUP(C2437,Tabla_Compatibilidad,4,FALSE),"")</f>
        <v/>
      </c>
      <c r="B2437" s="181">
        <f t="shared" ref="B2437:B2439" si="1221">IF(A2437=0,0,VLOOKUP(A2437,Tabla_Indices,5,FALSE))</f>
        <v>0</v>
      </c>
      <c r="C2437" s="227"/>
      <c r="D2437" s="79" t="str">
        <f t="shared" ref="D2437:D2439" si="1222">IFERROR(VLOOKUP(C2437,Tabla_Compatibilidad,2,FALSE),"")</f>
        <v/>
      </c>
      <c r="E2437" s="221"/>
      <c r="F2437" s="118">
        <f t="shared" ref="F2437:F2439" si="1223">IFERROR(VLOOKUP(C2437,Tabla_Compatibilidad,3,FALSE),0)</f>
        <v>0</v>
      </c>
      <c r="G2437" s="118">
        <f t="shared" ref="G2437:G2439" si="1224">ROUND(E2437*F2437,2)</f>
        <v>0</v>
      </c>
      <c r="J2437" s="125"/>
      <c r="K2437" s="124"/>
      <c r="L2437" s="124"/>
    </row>
    <row r="2438" spans="1:12" ht="20.100000000000001" customHeight="1">
      <c r="A2438" s="116" t="str">
        <f t="shared" si="1220"/>
        <v/>
      </c>
      <c r="B2438" s="181">
        <f t="shared" si="1221"/>
        <v>0</v>
      </c>
      <c r="C2438" s="227"/>
      <c r="D2438" s="79" t="str">
        <f t="shared" si="1222"/>
        <v/>
      </c>
      <c r="E2438" s="221"/>
      <c r="F2438" s="118">
        <f t="shared" si="1223"/>
        <v>0</v>
      </c>
      <c r="G2438" s="118">
        <f t="shared" si="1224"/>
        <v>0</v>
      </c>
      <c r="J2438" s="125"/>
      <c r="K2438" s="124"/>
      <c r="L2438" s="124"/>
    </row>
    <row r="2439" spans="1:12" ht="20.100000000000001" customHeight="1">
      <c r="A2439" s="116" t="str">
        <f t="shared" si="1220"/>
        <v/>
      </c>
      <c r="B2439" s="181">
        <f t="shared" si="1221"/>
        <v>0</v>
      </c>
      <c r="C2439" s="227"/>
      <c r="D2439" s="79" t="str">
        <f t="shared" si="1222"/>
        <v/>
      </c>
      <c r="E2439" s="221"/>
      <c r="F2439" s="118">
        <f t="shared" si="1223"/>
        <v>0</v>
      </c>
      <c r="G2439" s="118">
        <f t="shared" si="1224"/>
        <v>0</v>
      </c>
      <c r="J2439" s="125"/>
      <c r="K2439" s="124"/>
      <c r="L2439" s="124"/>
    </row>
    <row r="2440" spans="1:12" ht="20.100000000000001" customHeight="1">
      <c r="A2440" s="116" t="str">
        <f t="shared" ref="A2440:A2444" si="1225">IFERROR(VLOOKUP(C2440,Tabla_Compatibilidad,4,FALSE),"")</f>
        <v/>
      </c>
      <c r="B2440" s="181">
        <f t="shared" ref="B2440:B2444" si="1226">IF(A2440=0,0,VLOOKUP(A2440,Tabla_Indices,5,FALSE))</f>
        <v>0</v>
      </c>
      <c r="C2440" s="227"/>
      <c r="D2440" s="79" t="str">
        <f t="shared" ref="D2440:D2444" si="1227">IFERROR(VLOOKUP(C2440,Tabla_Compatibilidad,2,FALSE),"")</f>
        <v/>
      </c>
      <c r="E2440" s="221"/>
      <c r="F2440" s="118">
        <f t="shared" ref="F2440:F2444" si="1228">IFERROR(VLOOKUP(C2440,Tabla_Compatibilidad,3,FALSE),0)</f>
        <v>0</v>
      </c>
      <c r="G2440" s="118">
        <f t="shared" ref="G2440:G2444" si="1229">ROUND(E2440*F2440,2)</f>
        <v>0</v>
      </c>
      <c r="J2440" s="124"/>
      <c r="K2440" s="124"/>
      <c r="L2440" s="124"/>
    </row>
    <row r="2441" spans="1:12" ht="20.100000000000001" customHeight="1">
      <c r="A2441" s="116" t="str">
        <f t="shared" si="1225"/>
        <v/>
      </c>
      <c r="B2441" s="181">
        <f t="shared" si="1226"/>
        <v>0</v>
      </c>
      <c r="C2441" s="228"/>
      <c r="D2441" s="79" t="str">
        <f t="shared" si="1227"/>
        <v/>
      </c>
      <c r="E2441" s="221"/>
      <c r="F2441" s="118">
        <f t="shared" si="1228"/>
        <v>0</v>
      </c>
      <c r="G2441" s="118">
        <f t="shared" si="1229"/>
        <v>0</v>
      </c>
      <c r="J2441" s="124"/>
      <c r="K2441" s="124"/>
      <c r="L2441" s="124"/>
    </row>
    <row r="2442" spans="1:12" ht="20.100000000000001" customHeight="1">
      <c r="A2442" s="116" t="str">
        <f t="shared" si="1225"/>
        <v/>
      </c>
      <c r="B2442" s="181">
        <f t="shared" si="1226"/>
        <v>0</v>
      </c>
      <c r="C2442" s="228"/>
      <c r="D2442" s="79" t="str">
        <f t="shared" si="1227"/>
        <v/>
      </c>
      <c r="E2442" s="221"/>
      <c r="F2442" s="118">
        <f t="shared" si="1228"/>
        <v>0</v>
      </c>
      <c r="G2442" s="118">
        <f t="shared" si="1229"/>
        <v>0</v>
      </c>
      <c r="J2442" s="124"/>
      <c r="K2442" s="124"/>
      <c r="L2442" s="124"/>
    </row>
    <row r="2443" spans="1:12" ht="20.100000000000001" customHeight="1">
      <c r="A2443" s="116" t="str">
        <f t="shared" si="1225"/>
        <v/>
      </c>
      <c r="B2443" s="181">
        <f t="shared" si="1226"/>
        <v>0</v>
      </c>
      <c r="C2443" s="228"/>
      <c r="D2443" s="79" t="str">
        <f t="shared" si="1227"/>
        <v/>
      </c>
      <c r="E2443" s="221"/>
      <c r="F2443" s="118">
        <f t="shared" si="1228"/>
        <v>0</v>
      </c>
      <c r="G2443" s="118">
        <f t="shared" si="1229"/>
        <v>0</v>
      </c>
      <c r="J2443" s="124"/>
      <c r="K2443" s="124"/>
      <c r="L2443" s="124"/>
    </row>
    <row r="2444" spans="1:12" ht="20.100000000000001" customHeight="1">
      <c r="A2444" s="116" t="str">
        <f t="shared" si="1225"/>
        <v/>
      </c>
      <c r="B2444" s="181">
        <f t="shared" si="1226"/>
        <v>0</v>
      </c>
      <c r="C2444" s="228"/>
      <c r="D2444" s="79" t="str">
        <f t="shared" si="1227"/>
        <v/>
      </c>
      <c r="E2444" s="221"/>
      <c r="F2444" s="118">
        <f t="shared" si="1228"/>
        <v>0</v>
      </c>
      <c r="G2444" s="118">
        <f t="shared" si="1229"/>
        <v>0</v>
      </c>
    </row>
    <row r="2445" spans="1:12" ht="20.100000000000001" customHeight="1">
      <c r="A2445" s="184"/>
      <c r="B2445" s="185"/>
      <c r="C2445" s="243"/>
      <c r="D2445" s="161"/>
      <c r="E2445" s="212"/>
      <c r="F2445" s="488" t="s">
        <v>36</v>
      </c>
      <c r="G2445" s="201">
        <f>SUBTOTAL(9,G2437:G2444)</f>
        <v>0</v>
      </c>
    </row>
    <row r="2446" spans="1:12" ht="20.100000000000001" customHeight="1">
      <c r="A2446" s="184"/>
      <c r="B2446" s="185"/>
      <c r="C2446" s="244" t="s">
        <v>732</v>
      </c>
      <c r="D2446" s="161"/>
      <c r="E2446" s="212"/>
      <c r="F2446" s="163"/>
      <c r="G2446" s="186"/>
    </row>
    <row r="2447" spans="1:12" ht="20.100000000000001" customHeight="1">
      <c r="A2447" s="116" t="str">
        <f t="shared" ref="A2447:A2450" si="1230">IFERROR(VLOOKUP(C2447,Tabla_Compatibilidad,4,FALSE),"")</f>
        <v/>
      </c>
      <c r="B2447" s="181">
        <f t="shared" ref="B2447:B2450" si="1231">IF(A2447=0,0,VLOOKUP(A2447,Tabla_Indices,5,FALSE))</f>
        <v>0</v>
      </c>
      <c r="C2447" s="229"/>
      <c r="D2447" s="79" t="str">
        <f t="shared" ref="D2447:D2450" si="1232">IFERROR(VLOOKUP(C2447,Tabla_Compatibilidad,2,FALSE),"")</f>
        <v/>
      </c>
      <c r="E2447" s="221"/>
      <c r="F2447" s="118">
        <f t="shared" ref="F2447:F2450" si="1233">IFERROR(VLOOKUP(C2447,Tabla_Compatibilidad,3,FALSE),0)</f>
        <v>0</v>
      </c>
      <c r="G2447" s="118">
        <f t="shared" ref="G2447:G2450" si="1234">ROUND(E2447*F2447,2)</f>
        <v>0</v>
      </c>
    </row>
    <row r="2448" spans="1:12" ht="20.100000000000001" customHeight="1">
      <c r="A2448" s="116" t="str">
        <f t="shared" si="1230"/>
        <v/>
      </c>
      <c r="B2448" s="181">
        <f t="shared" si="1231"/>
        <v>0</v>
      </c>
      <c r="C2448" s="229"/>
      <c r="D2448" s="79" t="str">
        <f t="shared" si="1232"/>
        <v/>
      </c>
      <c r="E2448" s="221"/>
      <c r="F2448" s="118">
        <f t="shared" si="1233"/>
        <v>0</v>
      </c>
      <c r="G2448" s="118">
        <f t="shared" si="1234"/>
        <v>0</v>
      </c>
    </row>
    <row r="2449" spans="1:7" ht="20.100000000000001" customHeight="1">
      <c r="A2449" s="116" t="str">
        <f t="shared" si="1230"/>
        <v/>
      </c>
      <c r="B2449" s="181">
        <f t="shared" si="1231"/>
        <v>0</v>
      </c>
      <c r="C2449" s="229"/>
      <c r="D2449" s="79" t="str">
        <f t="shared" si="1232"/>
        <v/>
      </c>
      <c r="E2449" s="221"/>
      <c r="F2449" s="118">
        <f t="shared" si="1233"/>
        <v>0</v>
      </c>
      <c r="G2449" s="118">
        <f t="shared" si="1234"/>
        <v>0</v>
      </c>
    </row>
    <row r="2450" spans="1:7" ht="20.100000000000001" customHeight="1">
      <c r="A2450" s="116" t="str">
        <f t="shared" si="1230"/>
        <v/>
      </c>
      <c r="B2450" s="181">
        <f t="shared" si="1231"/>
        <v>0</v>
      </c>
      <c r="C2450" s="229"/>
      <c r="D2450" s="79" t="str">
        <f t="shared" si="1232"/>
        <v/>
      </c>
      <c r="E2450" s="221"/>
      <c r="F2450" s="118">
        <f t="shared" si="1233"/>
        <v>0</v>
      </c>
      <c r="G2450" s="118">
        <f t="shared" si="1234"/>
        <v>0</v>
      </c>
    </row>
    <row r="2451" spans="1:7" ht="20.100000000000001" customHeight="1">
      <c r="A2451" s="116" t="str">
        <f t="shared" ref="A2451:A2456" si="1235">IFERROR(VLOOKUP(C2451,Tabla_Compatibilidad,4,FALSE),"")</f>
        <v/>
      </c>
      <c r="B2451" s="181">
        <f t="shared" ref="B2451:B2456" si="1236">IF(A2451=0,0,VLOOKUP(A2451,Tabla_Indices,5,FALSE))</f>
        <v>0</v>
      </c>
      <c r="C2451" s="229"/>
      <c r="D2451" s="79" t="str">
        <f t="shared" ref="D2451:D2456" si="1237">IFERROR(VLOOKUP(C2451,Tabla_Compatibilidad,2,FALSE),"")</f>
        <v/>
      </c>
      <c r="E2451" s="221"/>
      <c r="F2451" s="118">
        <f t="shared" ref="F2451:F2456" si="1238">IFERROR(VLOOKUP(C2451,Tabla_Compatibilidad,3,FALSE),0)</f>
        <v>0</v>
      </c>
      <c r="G2451" s="118">
        <f t="shared" ref="G2451:G2456" si="1239">ROUND(E2451*F2451,2)</f>
        <v>0</v>
      </c>
    </row>
    <row r="2452" spans="1:7" ht="20.100000000000001" customHeight="1">
      <c r="A2452" s="116" t="str">
        <f t="shared" si="1235"/>
        <v/>
      </c>
      <c r="B2452" s="181">
        <f t="shared" si="1236"/>
        <v>0</v>
      </c>
      <c r="C2452" s="229"/>
      <c r="D2452" s="79" t="str">
        <f t="shared" si="1237"/>
        <v/>
      </c>
      <c r="E2452" s="221"/>
      <c r="F2452" s="118">
        <f t="shared" si="1238"/>
        <v>0</v>
      </c>
      <c r="G2452" s="118">
        <f t="shared" si="1239"/>
        <v>0</v>
      </c>
    </row>
    <row r="2453" spans="1:7" ht="20.100000000000001" customHeight="1">
      <c r="A2453" s="116" t="str">
        <f t="shared" si="1235"/>
        <v/>
      </c>
      <c r="B2453" s="181">
        <f t="shared" si="1236"/>
        <v>0</v>
      </c>
      <c r="C2453" s="229"/>
      <c r="D2453" s="79" t="str">
        <f t="shared" si="1237"/>
        <v/>
      </c>
      <c r="E2453" s="221"/>
      <c r="F2453" s="118">
        <f t="shared" si="1238"/>
        <v>0</v>
      </c>
      <c r="G2453" s="118">
        <f t="shared" si="1239"/>
        <v>0</v>
      </c>
    </row>
    <row r="2454" spans="1:7" ht="20.100000000000001" customHeight="1">
      <c r="A2454" s="116" t="str">
        <f t="shared" si="1235"/>
        <v/>
      </c>
      <c r="B2454" s="181">
        <f t="shared" si="1236"/>
        <v>0</v>
      </c>
      <c r="C2454" s="228"/>
      <c r="D2454" s="79" t="str">
        <f t="shared" si="1237"/>
        <v/>
      </c>
      <c r="E2454" s="221"/>
      <c r="F2454" s="118">
        <f t="shared" si="1238"/>
        <v>0</v>
      </c>
      <c r="G2454" s="118">
        <f t="shared" si="1239"/>
        <v>0</v>
      </c>
    </row>
    <row r="2455" spans="1:7" ht="20.100000000000001" customHeight="1">
      <c r="A2455" s="116" t="str">
        <f t="shared" si="1235"/>
        <v/>
      </c>
      <c r="B2455" s="181">
        <f t="shared" si="1236"/>
        <v>0</v>
      </c>
      <c r="C2455" s="228"/>
      <c r="D2455" s="79" t="str">
        <f t="shared" si="1237"/>
        <v/>
      </c>
      <c r="E2455" s="221"/>
      <c r="F2455" s="118">
        <f t="shared" si="1238"/>
        <v>0</v>
      </c>
      <c r="G2455" s="118">
        <f t="shared" si="1239"/>
        <v>0</v>
      </c>
    </row>
    <row r="2456" spans="1:7" ht="20.100000000000001" customHeight="1">
      <c r="A2456" s="116" t="str">
        <f t="shared" si="1235"/>
        <v/>
      </c>
      <c r="B2456" s="181">
        <f t="shared" si="1236"/>
        <v>0</v>
      </c>
      <c r="C2456" s="228"/>
      <c r="D2456" s="79" t="str">
        <f t="shared" si="1237"/>
        <v/>
      </c>
      <c r="E2456" s="221"/>
      <c r="F2456" s="118">
        <f t="shared" si="1238"/>
        <v>0</v>
      </c>
      <c r="G2456" s="118">
        <f t="shared" si="1239"/>
        <v>0</v>
      </c>
    </row>
    <row r="2457" spans="1:7" ht="20.100000000000001" customHeight="1">
      <c r="A2457" s="187"/>
      <c r="B2457" s="188"/>
      <c r="C2457" s="243"/>
      <c r="D2457" s="161"/>
      <c r="E2457" s="212"/>
      <c r="F2457" s="488" t="s">
        <v>37</v>
      </c>
      <c r="G2457" s="201">
        <f>SUBTOTAL(9,G2447:G2456)</f>
        <v>0</v>
      </c>
    </row>
    <row r="2458" spans="1:7" ht="20.100000000000001" customHeight="1" thickBot="1">
      <c r="A2458" s="189"/>
      <c r="B2458" s="190"/>
      <c r="C2458" s="245"/>
      <c r="D2458" s="191"/>
      <c r="E2458" s="213"/>
      <c r="F2458" s="192"/>
      <c r="G2458" s="193"/>
    </row>
    <row r="2459" spans="1:7" ht="20.100000000000001" customHeight="1" thickBot="1">
      <c r="A2459" s="194">
        <f>B2407</f>
        <v>41</v>
      </c>
      <c r="B2459" s="195" t="str">
        <f>C2407</f>
        <v>Ejecución de base (0,25)</v>
      </c>
      <c r="C2459" s="246"/>
      <c r="D2459" s="196" t="s">
        <v>38</v>
      </c>
      <c r="E2459" s="214"/>
      <c r="F2459" s="197" t="s">
        <v>39</v>
      </c>
      <c r="G2459" s="202">
        <f>SUBTOTAL(9,G2411:G2458)</f>
        <v>0</v>
      </c>
    </row>
    <row r="2460" spans="1:7" ht="20.100000000000001" customHeight="1" thickTop="1" thickBot="1">
      <c r="C2460" s="247"/>
      <c r="D2460" s="198"/>
      <c r="E2460" s="215"/>
      <c r="G2460" s="200"/>
    </row>
    <row r="2461" spans="1:7" ht="20.100000000000001" customHeight="1" thickTop="1">
      <c r="A2461" s="145" t="s">
        <v>41</v>
      </c>
      <c r="B2461" s="146"/>
      <c r="C2461" s="248"/>
      <c r="D2461" s="146"/>
      <c r="E2461" s="216"/>
      <c r="F2461" s="148"/>
      <c r="G2461" s="149"/>
    </row>
    <row r="2462" spans="1:7" ht="20.100000000000001" customHeight="1">
      <c r="A2462" s="150" t="s">
        <v>728</v>
      </c>
      <c r="B2462" s="144" t="str">
        <f>Comitente</f>
        <v>INSTITUTO PROVINCIAL DE LA VIVIENDA</v>
      </c>
      <c r="C2462" s="249"/>
      <c r="D2462" s="152"/>
      <c r="E2462" s="217"/>
      <c r="F2462" s="154"/>
      <c r="G2462" s="155"/>
    </row>
    <row r="2463" spans="1:7" ht="20.100000000000001" customHeight="1">
      <c r="A2463" s="150" t="s">
        <v>729</v>
      </c>
      <c r="B2463" s="144">
        <f>Contratista</f>
        <v>0</v>
      </c>
      <c r="C2463" s="250"/>
      <c r="D2463" s="156"/>
      <c r="E2463" s="217"/>
      <c r="F2463" s="157"/>
      <c r="G2463" s="158"/>
    </row>
    <row r="2464" spans="1:7" ht="20.100000000000001" customHeight="1">
      <c r="A2464" s="150" t="s">
        <v>28</v>
      </c>
      <c r="B2464" s="144" t="str">
        <f>Obra</f>
        <v>BARRIO NUESTRA SEÑORA DEL ROSARIO - 22 VIVIENDAS</v>
      </c>
      <c r="C2464" s="250"/>
      <c r="D2464" s="156"/>
      <c r="E2464" s="217"/>
      <c r="F2464" s="157" t="s">
        <v>42</v>
      </c>
      <c r="G2464" s="542">
        <f>+$G$4</f>
        <v>0</v>
      </c>
    </row>
    <row r="2465" spans="1:7" ht="20.100000000000001" customHeight="1">
      <c r="A2465" s="159" t="s">
        <v>727</v>
      </c>
      <c r="B2465" s="144" t="str">
        <f>Ubicación</f>
        <v>9 DE JULIO</v>
      </c>
      <c r="C2465" s="251"/>
      <c r="D2465" s="161"/>
      <c r="E2465" s="212"/>
      <c r="F2465" s="163"/>
      <c r="G2465" s="164"/>
    </row>
    <row r="2466" spans="1:7" ht="20.100000000000001" customHeight="1">
      <c r="A2466" s="159" t="s">
        <v>43</v>
      </c>
      <c r="B2466" s="165" t="s">
        <v>1161</v>
      </c>
      <c r="C2466" s="243" t="s">
        <v>1160</v>
      </c>
      <c r="D2466" s="167"/>
      <c r="E2466" s="218"/>
      <c r="F2466" s="163"/>
      <c r="G2466" s="164"/>
    </row>
    <row r="2467" spans="1:7" s="110" customFormat="1" ht="20.100000000000001" customHeight="1">
      <c r="A2467" s="159" t="s">
        <v>29</v>
      </c>
      <c r="B2467" s="169">
        <v>42</v>
      </c>
      <c r="C2467" s="243" t="str">
        <f>+VLOOKUP(B2467,Infra!$B$13:$F$86,2,FALSE)</f>
        <v>Ejecución de cuneta en tierra</v>
      </c>
      <c r="D2467" s="161"/>
      <c r="E2467" s="212"/>
      <c r="F2467" s="157" t="s">
        <v>30</v>
      </c>
      <c r="G2467" s="253" t="str">
        <f>+VLOOKUP(B2467,Infra!$B$13:$F$86,3,FALSE)</f>
        <v>ml</v>
      </c>
    </row>
    <row r="2468" spans="1:7" ht="20.100000000000001" customHeight="1">
      <c r="A2468" s="203" t="s">
        <v>590</v>
      </c>
      <c r="B2468" s="204"/>
      <c r="C2468" s="604" t="s">
        <v>0</v>
      </c>
      <c r="D2468" s="606" t="s">
        <v>31</v>
      </c>
      <c r="E2468" s="600" t="s">
        <v>32</v>
      </c>
      <c r="F2468" s="608" t="s">
        <v>33</v>
      </c>
      <c r="G2468" s="610" t="s">
        <v>34</v>
      </c>
    </row>
    <row r="2469" spans="1:7" ht="20.100000000000001" customHeight="1">
      <c r="A2469" s="172" t="s">
        <v>591</v>
      </c>
      <c r="B2469" s="173" t="s">
        <v>592</v>
      </c>
      <c r="C2469" s="605"/>
      <c r="D2469" s="607"/>
      <c r="E2469" s="601"/>
      <c r="F2469" s="609"/>
      <c r="G2469" s="611"/>
    </row>
    <row r="2470" spans="1:7" ht="20.100000000000001" customHeight="1">
      <c r="A2470" s="174"/>
      <c r="B2470" s="175"/>
      <c r="C2470" s="252" t="s">
        <v>730</v>
      </c>
      <c r="D2470" s="177"/>
      <c r="E2470" s="219"/>
      <c r="F2470" s="179"/>
      <c r="G2470" s="180"/>
    </row>
    <row r="2471" spans="1:7" ht="20.100000000000001" customHeight="1">
      <c r="A2471" s="116" t="str">
        <f t="shared" ref="A2471" si="1240">IFERROR(VLOOKUP(C2471,Tabla_Compatibilidad,4,FALSE),"")</f>
        <v/>
      </c>
      <c r="B2471" s="181">
        <f t="shared" ref="B2471" si="1241">IF(A2471=0,0,VLOOKUP(A2471,Tabla_Indices,5,FALSE))</f>
        <v>0</v>
      </c>
      <c r="C2471" s="227"/>
      <c r="D2471" s="79" t="str">
        <f>IFERROR(VLOOKUP(C2471,Tabla_Compatibilidad,2,FALSE),"")</f>
        <v/>
      </c>
      <c r="E2471" s="220"/>
      <c r="F2471" s="118"/>
      <c r="G2471" s="118">
        <f t="shared" ref="G2471:G2494" si="1242">ROUND(E2471*F2471,2)</f>
        <v>0</v>
      </c>
    </row>
    <row r="2472" spans="1:7" ht="20.100000000000001" customHeight="1">
      <c r="A2472" s="116" t="str">
        <f t="shared" ref="A2472:A2490" si="1243">IFERROR(VLOOKUP(C2472,Tabla_Compatibilidad,4,FALSE),"")</f>
        <v/>
      </c>
      <c r="B2472" s="181">
        <f t="shared" ref="B2472:B2490" si="1244">IF(A2472=0,0,VLOOKUP(A2472,Tabla_Indices,5,FALSE))</f>
        <v>0</v>
      </c>
      <c r="C2472" s="227"/>
      <c r="D2472" s="79" t="str">
        <f t="shared" ref="D2472" si="1245">IFERROR(VLOOKUP(C2472,Tabla_Compatibilidad,2,FALSE),"")</f>
        <v/>
      </c>
      <c r="E2472" s="220"/>
      <c r="F2472" s="118">
        <f t="shared" ref="F2472:F2494" si="1246">IFERROR(VLOOKUP(C2472,Tabla_Compatibilidad,3,FALSE),0)</f>
        <v>0</v>
      </c>
      <c r="G2472" s="118">
        <f t="shared" si="1242"/>
        <v>0</v>
      </c>
    </row>
    <row r="2473" spans="1:7" ht="20.100000000000001" customHeight="1">
      <c r="A2473" s="116" t="str">
        <f t="shared" si="1243"/>
        <v/>
      </c>
      <c r="B2473" s="181">
        <f t="shared" si="1244"/>
        <v>0</v>
      </c>
      <c r="C2473" s="227"/>
      <c r="D2473" s="79" t="str">
        <f t="shared" ref="D2473:D2494" si="1247">IFERROR(VLOOKUP(C2473,Tabla_Compatibilidad,2,FALSE),"")</f>
        <v/>
      </c>
      <c r="E2473" s="220"/>
      <c r="F2473" s="118">
        <f t="shared" si="1246"/>
        <v>0</v>
      </c>
      <c r="G2473" s="118">
        <f t="shared" si="1242"/>
        <v>0</v>
      </c>
    </row>
    <row r="2474" spans="1:7" ht="20.100000000000001" customHeight="1">
      <c r="A2474" s="116" t="str">
        <f t="shared" si="1243"/>
        <v/>
      </c>
      <c r="B2474" s="181">
        <f t="shared" si="1244"/>
        <v>0</v>
      </c>
      <c r="C2474" s="228"/>
      <c r="D2474" s="79" t="str">
        <f t="shared" si="1247"/>
        <v/>
      </c>
      <c r="E2474" s="221"/>
      <c r="F2474" s="118">
        <f t="shared" si="1246"/>
        <v>0</v>
      </c>
      <c r="G2474" s="118">
        <f t="shared" si="1242"/>
        <v>0</v>
      </c>
    </row>
    <row r="2475" spans="1:7" ht="20.100000000000001" customHeight="1">
      <c r="A2475" s="116" t="str">
        <f t="shared" si="1243"/>
        <v/>
      </c>
      <c r="B2475" s="181">
        <f t="shared" si="1244"/>
        <v>0</v>
      </c>
      <c r="C2475" s="228"/>
      <c r="D2475" s="79" t="str">
        <f t="shared" si="1247"/>
        <v/>
      </c>
      <c r="E2475" s="221"/>
      <c r="F2475" s="118">
        <f t="shared" si="1246"/>
        <v>0</v>
      </c>
      <c r="G2475" s="118">
        <f t="shared" si="1242"/>
        <v>0</v>
      </c>
    </row>
    <row r="2476" spans="1:7" ht="20.100000000000001" customHeight="1">
      <c r="A2476" s="116" t="str">
        <f t="shared" si="1243"/>
        <v/>
      </c>
      <c r="B2476" s="181">
        <f t="shared" si="1244"/>
        <v>0</v>
      </c>
      <c r="C2476" s="228"/>
      <c r="D2476" s="79" t="str">
        <f t="shared" si="1247"/>
        <v/>
      </c>
      <c r="E2476" s="221"/>
      <c r="F2476" s="118">
        <f t="shared" si="1246"/>
        <v>0</v>
      </c>
      <c r="G2476" s="118">
        <f t="shared" si="1242"/>
        <v>0</v>
      </c>
    </row>
    <row r="2477" spans="1:7" ht="20.100000000000001" customHeight="1">
      <c r="A2477" s="116" t="str">
        <f t="shared" si="1243"/>
        <v/>
      </c>
      <c r="B2477" s="181">
        <f t="shared" si="1244"/>
        <v>0</v>
      </c>
      <c r="C2477" s="228"/>
      <c r="D2477" s="79" t="str">
        <f t="shared" si="1247"/>
        <v/>
      </c>
      <c r="E2477" s="221"/>
      <c r="F2477" s="118">
        <f t="shared" si="1246"/>
        <v>0</v>
      </c>
      <c r="G2477" s="118">
        <f t="shared" si="1242"/>
        <v>0</v>
      </c>
    </row>
    <row r="2478" spans="1:7" ht="20.100000000000001" customHeight="1">
      <c r="A2478" s="116" t="str">
        <f t="shared" si="1243"/>
        <v/>
      </c>
      <c r="B2478" s="181">
        <f t="shared" si="1244"/>
        <v>0</v>
      </c>
      <c r="C2478" s="228"/>
      <c r="D2478" s="79" t="str">
        <f t="shared" si="1247"/>
        <v/>
      </c>
      <c r="E2478" s="221"/>
      <c r="F2478" s="118">
        <f t="shared" si="1246"/>
        <v>0</v>
      </c>
      <c r="G2478" s="118">
        <f t="shared" si="1242"/>
        <v>0</v>
      </c>
    </row>
    <row r="2479" spans="1:7" ht="20.100000000000001" customHeight="1">
      <c r="A2479" s="116" t="str">
        <f t="shared" si="1243"/>
        <v/>
      </c>
      <c r="B2479" s="181">
        <f t="shared" si="1244"/>
        <v>0</v>
      </c>
      <c r="C2479" s="228"/>
      <c r="D2479" s="79" t="str">
        <f t="shared" si="1247"/>
        <v/>
      </c>
      <c r="E2479" s="221"/>
      <c r="F2479" s="118">
        <f t="shared" si="1246"/>
        <v>0</v>
      </c>
      <c r="G2479" s="118">
        <f t="shared" si="1242"/>
        <v>0</v>
      </c>
    </row>
    <row r="2480" spans="1:7" ht="20.100000000000001" customHeight="1">
      <c r="A2480" s="116" t="str">
        <f t="shared" si="1243"/>
        <v/>
      </c>
      <c r="B2480" s="181">
        <f t="shared" si="1244"/>
        <v>0</v>
      </c>
      <c r="C2480" s="228"/>
      <c r="D2480" s="79" t="str">
        <f t="shared" si="1247"/>
        <v/>
      </c>
      <c r="E2480" s="221"/>
      <c r="F2480" s="118">
        <f t="shared" si="1246"/>
        <v>0</v>
      </c>
      <c r="G2480" s="118">
        <f t="shared" si="1242"/>
        <v>0</v>
      </c>
    </row>
    <row r="2481" spans="1:7" ht="20.100000000000001" customHeight="1">
      <c r="A2481" s="116" t="str">
        <f t="shared" si="1243"/>
        <v/>
      </c>
      <c r="B2481" s="181">
        <f t="shared" si="1244"/>
        <v>0</v>
      </c>
      <c r="C2481" s="228"/>
      <c r="D2481" s="79" t="str">
        <f t="shared" si="1247"/>
        <v/>
      </c>
      <c r="E2481" s="221"/>
      <c r="F2481" s="118">
        <f t="shared" si="1246"/>
        <v>0</v>
      </c>
      <c r="G2481" s="118">
        <f t="shared" si="1242"/>
        <v>0</v>
      </c>
    </row>
    <row r="2482" spans="1:7" ht="20.100000000000001" customHeight="1">
      <c r="A2482" s="116" t="str">
        <f t="shared" si="1243"/>
        <v/>
      </c>
      <c r="B2482" s="181">
        <f t="shared" si="1244"/>
        <v>0</v>
      </c>
      <c r="C2482" s="228"/>
      <c r="D2482" s="79" t="str">
        <f t="shared" si="1247"/>
        <v/>
      </c>
      <c r="E2482" s="221"/>
      <c r="F2482" s="118">
        <f t="shared" si="1246"/>
        <v>0</v>
      </c>
      <c r="G2482" s="118">
        <f t="shared" si="1242"/>
        <v>0</v>
      </c>
    </row>
    <row r="2483" spans="1:7" ht="20.100000000000001" customHeight="1">
      <c r="A2483" s="116" t="str">
        <f t="shared" si="1243"/>
        <v/>
      </c>
      <c r="B2483" s="181">
        <f t="shared" si="1244"/>
        <v>0</v>
      </c>
      <c r="C2483" s="228"/>
      <c r="D2483" s="79" t="str">
        <f t="shared" si="1247"/>
        <v/>
      </c>
      <c r="E2483" s="221"/>
      <c r="F2483" s="118">
        <f t="shared" si="1246"/>
        <v>0</v>
      </c>
      <c r="G2483" s="118">
        <f t="shared" si="1242"/>
        <v>0</v>
      </c>
    </row>
    <row r="2484" spans="1:7" ht="20.100000000000001" customHeight="1">
      <c r="A2484" s="116" t="str">
        <f t="shared" si="1243"/>
        <v/>
      </c>
      <c r="B2484" s="181">
        <f t="shared" si="1244"/>
        <v>0</v>
      </c>
      <c r="C2484" s="228"/>
      <c r="D2484" s="79" t="str">
        <f t="shared" si="1247"/>
        <v/>
      </c>
      <c r="E2484" s="221"/>
      <c r="F2484" s="118">
        <f t="shared" si="1246"/>
        <v>0</v>
      </c>
      <c r="G2484" s="118">
        <f t="shared" si="1242"/>
        <v>0</v>
      </c>
    </row>
    <row r="2485" spans="1:7" ht="20.100000000000001" customHeight="1">
      <c r="A2485" s="116" t="str">
        <f t="shared" si="1243"/>
        <v/>
      </c>
      <c r="B2485" s="181">
        <f t="shared" si="1244"/>
        <v>0</v>
      </c>
      <c r="C2485" s="227"/>
      <c r="D2485" s="79" t="str">
        <f t="shared" si="1247"/>
        <v/>
      </c>
      <c r="E2485" s="220"/>
      <c r="F2485" s="118">
        <f t="shared" si="1246"/>
        <v>0</v>
      </c>
      <c r="G2485" s="118">
        <f t="shared" si="1242"/>
        <v>0</v>
      </c>
    </row>
    <row r="2486" spans="1:7" ht="20.100000000000001" customHeight="1">
      <c r="A2486" s="116" t="str">
        <f t="shared" si="1243"/>
        <v/>
      </c>
      <c r="B2486" s="181">
        <f t="shared" si="1244"/>
        <v>0</v>
      </c>
      <c r="C2486" s="228"/>
      <c r="D2486" s="79" t="str">
        <f t="shared" si="1247"/>
        <v/>
      </c>
      <c r="E2486" s="221"/>
      <c r="F2486" s="118">
        <f t="shared" si="1246"/>
        <v>0</v>
      </c>
      <c r="G2486" s="118">
        <f t="shared" si="1242"/>
        <v>0</v>
      </c>
    </row>
    <row r="2487" spans="1:7" ht="20.100000000000001" customHeight="1">
      <c r="A2487" s="116" t="str">
        <f t="shared" si="1243"/>
        <v/>
      </c>
      <c r="B2487" s="181">
        <f t="shared" si="1244"/>
        <v>0</v>
      </c>
      <c r="C2487" s="228"/>
      <c r="D2487" s="79" t="str">
        <f t="shared" si="1247"/>
        <v/>
      </c>
      <c r="E2487" s="221"/>
      <c r="F2487" s="118">
        <f t="shared" si="1246"/>
        <v>0</v>
      </c>
      <c r="G2487" s="118">
        <f t="shared" si="1242"/>
        <v>0</v>
      </c>
    </row>
    <row r="2488" spans="1:7" ht="20.100000000000001" customHeight="1">
      <c r="A2488" s="116" t="str">
        <f t="shared" si="1243"/>
        <v/>
      </c>
      <c r="B2488" s="181">
        <f t="shared" si="1244"/>
        <v>0</v>
      </c>
      <c r="C2488" s="228"/>
      <c r="D2488" s="79" t="str">
        <f t="shared" si="1247"/>
        <v/>
      </c>
      <c r="E2488" s="221"/>
      <c r="F2488" s="118">
        <f t="shared" si="1246"/>
        <v>0</v>
      </c>
      <c r="G2488" s="118">
        <f t="shared" si="1242"/>
        <v>0</v>
      </c>
    </row>
    <row r="2489" spans="1:7" ht="20.100000000000001" customHeight="1">
      <c r="A2489" s="116" t="str">
        <f t="shared" si="1243"/>
        <v/>
      </c>
      <c r="B2489" s="181">
        <f t="shared" si="1244"/>
        <v>0</v>
      </c>
      <c r="C2489" s="228"/>
      <c r="D2489" s="79" t="str">
        <f t="shared" si="1247"/>
        <v/>
      </c>
      <c r="E2489" s="221"/>
      <c r="F2489" s="118">
        <f t="shared" si="1246"/>
        <v>0</v>
      </c>
      <c r="G2489" s="118">
        <f t="shared" si="1242"/>
        <v>0</v>
      </c>
    </row>
    <row r="2490" spans="1:7" ht="20.100000000000001" customHeight="1">
      <c r="A2490" s="116" t="str">
        <f t="shared" si="1243"/>
        <v/>
      </c>
      <c r="B2490" s="181">
        <f t="shared" si="1244"/>
        <v>0</v>
      </c>
      <c r="C2490" s="228"/>
      <c r="D2490" s="79" t="str">
        <f t="shared" si="1247"/>
        <v/>
      </c>
      <c r="E2490" s="221"/>
      <c r="F2490" s="118">
        <f t="shared" si="1246"/>
        <v>0</v>
      </c>
      <c r="G2490" s="118">
        <f t="shared" si="1242"/>
        <v>0</v>
      </c>
    </row>
    <row r="2491" spans="1:7" ht="20.100000000000001" customHeight="1">
      <c r="A2491" s="116" t="str">
        <f t="shared" ref="A2491:A2494" si="1248">IFERROR(VLOOKUP(C2491,Tabla_Compatibilidad,4,FALSE),"")</f>
        <v/>
      </c>
      <c r="B2491" s="181">
        <f t="shared" ref="B2491:B2494" si="1249">IF(A2491=0,0,VLOOKUP(A2491,Tabla_Indices,5,FALSE))</f>
        <v>0</v>
      </c>
      <c r="C2491" s="228"/>
      <c r="D2491" s="79" t="str">
        <f t="shared" si="1247"/>
        <v/>
      </c>
      <c r="E2491" s="221"/>
      <c r="F2491" s="118">
        <f t="shared" si="1246"/>
        <v>0</v>
      </c>
      <c r="G2491" s="118">
        <f t="shared" si="1242"/>
        <v>0</v>
      </c>
    </row>
    <row r="2492" spans="1:7" ht="20.100000000000001" customHeight="1">
      <c r="A2492" s="116" t="str">
        <f t="shared" si="1248"/>
        <v/>
      </c>
      <c r="B2492" s="181">
        <f t="shared" si="1249"/>
        <v>0</v>
      </c>
      <c r="C2492" s="228"/>
      <c r="D2492" s="79" t="str">
        <f t="shared" si="1247"/>
        <v/>
      </c>
      <c r="E2492" s="221"/>
      <c r="F2492" s="118">
        <f t="shared" si="1246"/>
        <v>0</v>
      </c>
      <c r="G2492" s="118">
        <f t="shared" si="1242"/>
        <v>0</v>
      </c>
    </row>
    <row r="2493" spans="1:7" ht="20.100000000000001" customHeight="1">
      <c r="A2493" s="116" t="str">
        <f t="shared" si="1248"/>
        <v/>
      </c>
      <c r="B2493" s="181">
        <f t="shared" si="1249"/>
        <v>0</v>
      </c>
      <c r="C2493" s="228"/>
      <c r="D2493" s="79" t="str">
        <f t="shared" si="1247"/>
        <v/>
      </c>
      <c r="E2493" s="221"/>
      <c r="F2493" s="118">
        <f t="shared" si="1246"/>
        <v>0</v>
      </c>
      <c r="G2493" s="118">
        <f t="shared" si="1242"/>
        <v>0</v>
      </c>
    </row>
    <row r="2494" spans="1:7" ht="20.100000000000001" customHeight="1">
      <c r="A2494" s="116" t="str">
        <f t="shared" si="1248"/>
        <v/>
      </c>
      <c r="B2494" s="181">
        <f t="shared" si="1249"/>
        <v>0</v>
      </c>
      <c r="C2494" s="228"/>
      <c r="D2494" s="79" t="str">
        <f t="shared" si="1247"/>
        <v/>
      </c>
      <c r="E2494" s="221"/>
      <c r="F2494" s="118">
        <f t="shared" si="1246"/>
        <v>0</v>
      </c>
      <c r="G2494" s="118">
        <f t="shared" si="1242"/>
        <v>0</v>
      </c>
    </row>
    <row r="2495" spans="1:7" ht="20.100000000000001" customHeight="1">
      <c r="A2495" s="184"/>
      <c r="B2495" s="185"/>
      <c r="C2495" s="243"/>
      <c r="D2495" s="161"/>
      <c r="E2495" s="212"/>
      <c r="F2495" s="488" t="s">
        <v>35</v>
      </c>
      <c r="G2495" s="201">
        <f>SUBTOTAL(9,G2471:G2494)</f>
        <v>0</v>
      </c>
    </row>
    <row r="2496" spans="1:7" ht="20.100000000000001" customHeight="1">
      <c r="A2496" s="184"/>
      <c r="B2496" s="185"/>
      <c r="C2496" s="244" t="s">
        <v>731</v>
      </c>
      <c r="D2496" s="161"/>
      <c r="E2496" s="212"/>
      <c r="F2496" s="163"/>
      <c r="G2496" s="186"/>
    </row>
    <row r="2497" spans="1:7" ht="20.100000000000001" customHeight="1">
      <c r="A2497" s="116" t="str">
        <f t="shared" ref="A2497:A2498" si="1250">IFERROR(VLOOKUP(C2497,Tabla_Compatibilidad,4,FALSE),"")</f>
        <v/>
      </c>
      <c r="B2497" s="181">
        <f t="shared" ref="B2497:B2498" si="1251">IF(A2497=0,0,VLOOKUP(A2497,Tabla_Indices,5,FALSE))</f>
        <v>0</v>
      </c>
      <c r="C2497" s="228"/>
      <c r="D2497" s="79" t="str">
        <f t="shared" ref="D2497:D2498" si="1252">IFERROR(VLOOKUP(C2497,Tabla_Compatibilidad,2,FALSE),"")</f>
        <v/>
      </c>
      <c r="E2497" s="221"/>
      <c r="F2497" s="118">
        <f t="shared" ref="F2497:F2498" si="1253">IFERROR(VLOOKUP(C2497,Tabla_Compatibilidad,3,FALSE),0)</f>
        <v>0</v>
      </c>
      <c r="G2497" s="118">
        <f t="shared" ref="G2497:G2498" si="1254">ROUND(E2497*F2497,2)</f>
        <v>0</v>
      </c>
    </row>
    <row r="2498" spans="1:7" ht="20.100000000000001" customHeight="1">
      <c r="A2498" s="116" t="str">
        <f t="shared" si="1250"/>
        <v/>
      </c>
      <c r="B2498" s="181">
        <f t="shared" si="1251"/>
        <v>0</v>
      </c>
      <c r="C2498" s="228"/>
      <c r="D2498" s="79" t="str">
        <f t="shared" si="1252"/>
        <v/>
      </c>
      <c r="E2498" s="221"/>
      <c r="F2498" s="118">
        <f t="shared" si="1253"/>
        <v>0</v>
      </c>
      <c r="G2498" s="118">
        <f t="shared" si="1254"/>
        <v>0</v>
      </c>
    </row>
    <row r="2499" spans="1:7" ht="20.100000000000001" customHeight="1">
      <c r="A2499" s="116" t="str">
        <f t="shared" ref="A2499" si="1255">IFERROR(VLOOKUP(C2499,Tabla_Compatibilidad,4,FALSE),"")</f>
        <v/>
      </c>
      <c r="B2499" s="181">
        <f t="shared" ref="B2499" si="1256">IF(A2499=0,0,VLOOKUP(A2499,Tabla_Indices,5,FALSE))</f>
        <v>0</v>
      </c>
      <c r="C2499" s="228"/>
      <c r="D2499" s="79" t="str">
        <f t="shared" ref="D2499" si="1257">IFERROR(VLOOKUP(C2499,Tabla_Compatibilidad,2,FALSE),"")</f>
        <v/>
      </c>
      <c r="E2499" s="221"/>
      <c r="F2499" s="118">
        <f t="shared" ref="F2499" si="1258">IFERROR(VLOOKUP(C2499,Tabla_Compatibilidad,3,FALSE),0)</f>
        <v>0</v>
      </c>
      <c r="G2499" s="118">
        <f t="shared" ref="G2499" si="1259">ROUND(E2499*F2499,2)</f>
        <v>0</v>
      </c>
    </row>
    <row r="2500" spans="1:7" ht="20.100000000000001" customHeight="1">
      <c r="A2500" s="116" t="str">
        <f t="shared" ref="A2500:A2504" si="1260">IFERROR(VLOOKUP(C2500,Tabla_Compatibilidad,4,FALSE),"")</f>
        <v/>
      </c>
      <c r="B2500" s="181">
        <f t="shared" ref="B2500:B2504" si="1261">IF(A2500=0,0,VLOOKUP(A2500,Tabla_Indices,5,FALSE))</f>
        <v>0</v>
      </c>
      <c r="C2500" s="227"/>
      <c r="D2500" s="79" t="str">
        <f t="shared" ref="D2500:D2504" si="1262">IFERROR(VLOOKUP(C2500,Tabla_Compatibilidad,2,FALSE),"")</f>
        <v/>
      </c>
      <c r="E2500" s="221"/>
      <c r="F2500" s="118">
        <f t="shared" ref="F2500:F2504" si="1263">IFERROR(VLOOKUP(C2500,Tabla_Compatibilidad,3,FALSE),0)</f>
        <v>0</v>
      </c>
      <c r="G2500" s="118">
        <f t="shared" ref="G2500:G2504" si="1264">ROUND(E2500*F2500,2)</f>
        <v>0</v>
      </c>
    </row>
    <row r="2501" spans="1:7" ht="20.100000000000001" customHeight="1">
      <c r="A2501" s="116" t="str">
        <f t="shared" si="1260"/>
        <v/>
      </c>
      <c r="B2501" s="181">
        <f t="shared" si="1261"/>
        <v>0</v>
      </c>
      <c r="C2501" s="228"/>
      <c r="D2501" s="79" t="str">
        <f t="shared" si="1262"/>
        <v/>
      </c>
      <c r="E2501" s="221"/>
      <c r="F2501" s="118">
        <f t="shared" si="1263"/>
        <v>0</v>
      </c>
      <c r="G2501" s="118">
        <f t="shared" si="1264"/>
        <v>0</v>
      </c>
    </row>
    <row r="2502" spans="1:7" ht="20.100000000000001" customHeight="1">
      <c r="A2502" s="116" t="str">
        <f t="shared" si="1260"/>
        <v/>
      </c>
      <c r="B2502" s="181">
        <f t="shared" si="1261"/>
        <v>0</v>
      </c>
      <c r="C2502" s="228"/>
      <c r="D2502" s="79" t="str">
        <f t="shared" si="1262"/>
        <v/>
      </c>
      <c r="E2502" s="221"/>
      <c r="F2502" s="118">
        <f t="shared" si="1263"/>
        <v>0</v>
      </c>
      <c r="G2502" s="118">
        <f t="shared" si="1264"/>
        <v>0</v>
      </c>
    </row>
    <row r="2503" spans="1:7" ht="20.100000000000001" customHeight="1">
      <c r="A2503" s="116" t="str">
        <f t="shared" si="1260"/>
        <v/>
      </c>
      <c r="B2503" s="181">
        <f t="shared" si="1261"/>
        <v>0</v>
      </c>
      <c r="C2503" s="228"/>
      <c r="D2503" s="79" t="str">
        <f t="shared" si="1262"/>
        <v/>
      </c>
      <c r="E2503" s="221"/>
      <c r="F2503" s="118">
        <f t="shared" si="1263"/>
        <v>0</v>
      </c>
      <c r="G2503" s="118">
        <f t="shared" si="1264"/>
        <v>0</v>
      </c>
    </row>
    <row r="2504" spans="1:7" ht="20.100000000000001" customHeight="1">
      <c r="A2504" s="116" t="str">
        <f t="shared" si="1260"/>
        <v/>
      </c>
      <c r="B2504" s="181">
        <f t="shared" si="1261"/>
        <v>0</v>
      </c>
      <c r="C2504" s="228"/>
      <c r="D2504" s="79" t="str">
        <f t="shared" si="1262"/>
        <v/>
      </c>
      <c r="E2504" s="221"/>
      <c r="F2504" s="118">
        <f t="shared" si="1263"/>
        <v>0</v>
      </c>
      <c r="G2504" s="118">
        <f t="shared" si="1264"/>
        <v>0</v>
      </c>
    </row>
    <row r="2505" spans="1:7" ht="20.100000000000001" customHeight="1">
      <c r="A2505" s="184"/>
      <c r="B2505" s="185"/>
      <c r="C2505" s="243"/>
      <c r="D2505" s="161"/>
      <c r="E2505" s="212"/>
      <c r="F2505" s="488" t="s">
        <v>36</v>
      </c>
      <c r="G2505" s="201">
        <f>SUBTOTAL(9,G2497:G2504)</f>
        <v>0</v>
      </c>
    </row>
    <row r="2506" spans="1:7" ht="20.100000000000001" customHeight="1">
      <c r="A2506" s="184"/>
      <c r="B2506" s="185"/>
      <c r="C2506" s="244" t="s">
        <v>732</v>
      </c>
      <c r="D2506" s="161"/>
      <c r="E2506" s="212"/>
      <c r="F2506" s="163"/>
      <c r="G2506" s="186"/>
    </row>
    <row r="2507" spans="1:7" ht="20.100000000000001" customHeight="1">
      <c r="A2507" s="116" t="str">
        <f t="shared" ref="A2507" si="1265">IFERROR(VLOOKUP(C2507,Tabla_Compatibilidad,4,FALSE),"")</f>
        <v/>
      </c>
      <c r="B2507" s="181">
        <f t="shared" ref="B2507" si="1266">IF(A2507=0,0,VLOOKUP(A2507,Tabla_Indices,5,FALSE))</f>
        <v>0</v>
      </c>
      <c r="C2507" s="231"/>
      <c r="D2507" s="79" t="str">
        <f t="shared" ref="D2507" si="1267">IFERROR(VLOOKUP(C2507,Tabla_Compatibilidad,2,FALSE),"")</f>
        <v/>
      </c>
      <c r="E2507" s="224"/>
      <c r="F2507" s="118">
        <f t="shared" ref="F2507" si="1268">IFERROR(VLOOKUP(C2507,Tabla_Compatibilidad,3,FALSE),0)</f>
        <v>0</v>
      </c>
      <c r="G2507" s="118">
        <f t="shared" ref="G2507" si="1269">ROUND(E2507*F2507,2)</f>
        <v>0</v>
      </c>
    </row>
    <row r="2508" spans="1:7" ht="20.100000000000001" customHeight="1">
      <c r="A2508" s="116" t="str">
        <f t="shared" ref="A2508:A2516" si="1270">IFERROR(VLOOKUP(C2508,Tabla_Compatibilidad,4,FALSE),"")</f>
        <v/>
      </c>
      <c r="B2508" s="181">
        <f t="shared" ref="B2508:B2516" si="1271">IF(A2508=0,0,VLOOKUP(A2508,Tabla_Indices,5,FALSE))</f>
        <v>0</v>
      </c>
      <c r="C2508" s="231"/>
      <c r="D2508" s="79" t="str">
        <f t="shared" ref="D2508:D2516" si="1272">IFERROR(VLOOKUP(C2508,Tabla_Compatibilidad,2,FALSE),"")</f>
        <v/>
      </c>
      <c r="E2508" s="224"/>
      <c r="F2508" s="118">
        <f t="shared" ref="F2508:F2516" si="1273">IFERROR(VLOOKUP(C2508,Tabla_Compatibilidad,3,FALSE),0)</f>
        <v>0</v>
      </c>
      <c r="G2508" s="118">
        <f t="shared" ref="G2508:G2516" si="1274">ROUND(E2508*F2508,2)</f>
        <v>0</v>
      </c>
    </row>
    <row r="2509" spans="1:7" ht="20.100000000000001" customHeight="1">
      <c r="A2509" s="116" t="str">
        <f t="shared" si="1270"/>
        <v/>
      </c>
      <c r="B2509" s="181">
        <f t="shared" si="1271"/>
        <v>0</v>
      </c>
      <c r="C2509" s="231"/>
      <c r="D2509" s="79" t="str">
        <f t="shared" si="1272"/>
        <v/>
      </c>
      <c r="E2509" s="223"/>
      <c r="F2509" s="118">
        <f t="shared" si="1273"/>
        <v>0</v>
      </c>
      <c r="G2509" s="118">
        <f t="shared" si="1274"/>
        <v>0</v>
      </c>
    </row>
    <row r="2510" spans="1:7" ht="20.100000000000001" customHeight="1">
      <c r="A2510" s="116" t="str">
        <f t="shared" si="1270"/>
        <v/>
      </c>
      <c r="B2510" s="181">
        <f t="shared" si="1271"/>
        <v>0</v>
      </c>
      <c r="C2510" s="229"/>
      <c r="D2510" s="79" t="str">
        <f t="shared" si="1272"/>
        <v/>
      </c>
      <c r="E2510" s="223"/>
      <c r="F2510" s="118">
        <f t="shared" si="1273"/>
        <v>0</v>
      </c>
      <c r="G2510" s="118">
        <f t="shared" si="1274"/>
        <v>0</v>
      </c>
    </row>
    <row r="2511" spans="1:7" ht="20.100000000000001" customHeight="1">
      <c r="A2511" s="116" t="str">
        <f t="shared" si="1270"/>
        <v/>
      </c>
      <c r="B2511" s="181">
        <f t="shared" si="1271"/>
        <v>0</v>
      </c>
      <c r="C2511" s="229"/>
      <c r="D2511" s="79" t="str">
        <f t="shared" si="1272"/>
        <v/>
      </c>
      <c r="E2511" s="221"/>
      <c r="F2511" s="118">
        <f t="shared" si="1273"/>
        <v>0</v>
      </c>
      <c r="G2511" s="118">
        <f t="shared" si="1274"/>
        <v>0</v>
      </c>
    </row>
    <row r="2512" spans="1:7" ht="20.100000000000001" customHeight="1">
      <c r="A2512" s="116" t="str">
        <f t="shared" si="1270"/>
        <v/>
      </c>
      <c r="B2512" s="181">
        <f t="shared" si="1271"/>
        <v>0</v>
      </c>
      <c r="C2512" s="229"/>
      <c r="D2512" s="79" t="str">
        <f t="shared" si="1272"/>
        <v/>
      </c>
      <c r="E2512" s="221"/>
      <c r="F2512" s="118">
        <f t="shared" si="1273"/>
        <v>0</v>
      </c>
      <c r="G2512" s="118">
        <f t="shared" si="1274"/>
        <v>0</v>
      </c>
    </row>
    <row r="2513" spans="1:7" ht="20.100000000000001" customHeight="1">
      <c r="A2513" s="116" t="str">
        <f t="shared" si="1270"/>
        <v/>
      </c>
      <c r="B2513" s="181">
        <f t="shared" si="1271"/>
        <v>0</v>
      </c>
      <c r="C2513" s="229"/>
      <c r="D2513" s="79" t="str">
        <f t="shared" si="1272"/>
        <v/>
      </c>
      <c r="E2513" s="221"/>
      <c r="F2513" s="118">
        <f t="shared" si="1273"/>
        <v>0</v>
      </c>
      <c r="G2513" s="118">
        <f t="shared" si="1274"/>
        <v>0</v>
      </c>
    </row>
    <row r="2514" spans="1:7" ht="20.100000000000001" customHeight="1">
      <c r="A2514" s="116" t="str">
        <f t="shared" si="1270"/>
        <v/>
      </c>
      <c r="B2514" s="181">
        <f t="shared" si="1271"/>
        <v>0</v>
      </c>
      <c r="C2514" s="228"/>
      <c r="D2514" s="79" t="str">
        <f t="shared" si="1272"/>
        <v/>
      </c>
      <c r="E2514" s="221"/>
      <c r="F2514" s="118">
        <f t="shared" si="1273"/>
        <v>0</v>
      </c>
      <c r="G2514" s="118">
        <f t="shared" si="1274"/>
        <v>0</v>
      </c>
    </row>
    <row r="2515" spans="1:7" ht="20.100000000000001" customHeight="1">
      <c r="A2515" s="116" t="str">
        <f t="shared" si="1270"/>
        <v/>
      </c>
      <c r="B2515" s="181">
        <f t="shared" si="1271"/>
        <v>0</v>
      </c>
      <c r="C2515" s="228"/>
      <c r="D2515" s="79" t="str">
        <f t="shared" si="1272"/>
        <v/>
      </c>
      <c r="E2515" s="221"/>
      <c r="F2515" s="118">
        <f t="shared" si="1273"/>
        <v>0</v>
      </c>
      <c r="G2515" s="118">
        <f t="shared" si="1274"/>
        <v>0</v>
      </c>
    </row>
    <row r="2516" spans="1:7" ht="20.100000000000001" customHeight="1">
      <c r="A2516" s="116" t="str">
        <f t="shared" si="1270"/>
        <v/>
      </c>
      <c r="B2516" s="181">
        <f t="shared" si="1271"/>
        <v>0</v>
      </c>
      <c r="C2516" s="228"/>
      <c r="D2516" s="79" t="str">
        <f t="shared" si="1272"/>
        <v/>
      </c>
      <c r="E2516" s="221"/>
      <c r="F2516" s="118">
        <f t="shared" si="1273"/>
        <v>0</v>
      </c>
      <c r="G2516" s="118">
        <f t="shared" si="1274"/>
        <v>0</v>
      </c>
    </row>
    <row r="2517" spans="1:7" ht="20.100000000000001" customHeight="1">
      <c r="A2517" s="187"/>
      <c r="B2517" s="188"/>
      <c r="C2517" s="243"/>
      <c r="D2517" s="161"/>
      <c r="E2517" s="212"/>
      <c r="F2517" s="488" t="s">
        <v>37</v>
      </c>
      <c r="G2517" s="201">
        <f>SUBTOTAL(9,G2507:G2516)</f>
        <v>0</v>
      </c>
    </row>
    <row r="2518" spans="1:7" ht="20.100000000000001" customHeight="1" thickBot="1">
      <c r="A2518" s="189"/>
      <c r="B2518" s="190"/>
      <c r="C2518" s="245"/>
      <c r="D2518" s="191"/>
      <c r="E2518" s="213"/>
      <c r="F2518" s="192"/>
      <c r="G2518" s="193"/>
    </row>
    <row r="2519" spans="1:7" ht="20.100000000000001" customHeight="1" thickBot="1">
      <c r="A2519" s="194">
        <f>B2467</f>
        <v>42</v>
      </c>
      <c r="B2519" s="195" t="str">
        <f>C2467</f>
        <v>Ejecución de cuneta en tierra</v>
      </c>
      <c r="C2519" s="246"/>
      <c r="D2519" s="196" t="s">
        <v>38</v>
      </c>
      <c r="E2519" s="214"/>
      <c r="F2519" s="197" t="s">
        <v>39</v>
      </c>
      <c r="G2519" s="202">
        <f>SUBTOTAL(9,G2471:G2518)</f>
        <v>0</v>
      </c>
    </row>
    <row r="2520" spans="1:7" ht="20.100000000000001" customHeight="1" thickTop="1" thickBot="1">
      <c r="C2520" s="247"/>
      <c r="D2520" s="198"/>
      <c r="E2520" s="215"/>
      <c r="G2520" s="200"/>
    </row>
    <row r="2521" spans="1:7" ht="20.100000000000001" customHeight="1" thickTop="1">
      <c r="A2521" s="145" t="s">
        <v>41</v>
      </c>
      <c r="B2521" s="146"/>
      <c r="C2521" s="248"/>
      <c r="D2521" s="146"/>
      <c r="E2521" s="216"/>
      <c r="F2521" s="148"/>
      <c r="G2521" s="149"/>
    </row>
    <row r="2522" spans="1:7" ht="20.100000000000001" customHeight="1">
      <c r="A2522" s="150" t="s">
        <v>728</v>
      </c>
      <c r="B2522" s="144" t="str">
        <f>Comitente</f>
        <v>INSTITUTO PROVINCIAL DE LA VIVIENDA</v>
      </c>
      <c r="C2522" s="249"/>
      <c r="D2522" s="152"/>
      <c r="E2522" s="217"/>
      <c r="F2522" s="154"/>
      <c r="G2522" s="155"/>
    </row>
    <row r="2523" spans="1:7" ht="20.100000000000001" customHeight="1">
      <c r="A2523" s="150" t="s">
        <v>729</v>
      </c>
      <c r="B2523" s="144">
        <f>Contratista</f>
        <v>0</v>
      </c>
      <c r="C2523" s="250"/>
      <c r="D2523" s="156"/>
      <c r="E2523" s="217"/>
      <c r="F2523" s="157"/>
      <c r="G2523" s="158"/>
    </row>
    <row r="2524" spans="1:7" ht="20.100000000000001" customHeight="1">
      <c r="A2524" s="150" t="s">
        <v>28</v>
      </c>
      <c r="B2524" s="144" t="str">
        <f>Obra</f>
        <v>BARRIO NUESTRA SEÑORA DEL ROSARIO - 22 VIVIENDAS</v>
      </c>
      <c r="C2524" s="250"/>
      <c r="D2524" s="156"/>
      <c r="E2524" s="217"/>
      <c r="F2524" s="157" t="s">
        <v>42</v>
      </c>
      <c r="G2524" s="542">
        <f>+$G$4</f>
        <v>0</v>
      </c>
    </row>
    <row r="2525" spans="1:7" ht="20.100000000000001" customHeight="1">
      <c r="A2525" s="159" t="s">
        <v>727</v>
      </c>
      <c r="B2525" s="144" t="str">
        <f>Ubicación</f>
        <v>9 DE JULIO</v>
      </c>
      <c r="C2525" s="251"/>
      <c r="D2525" s="161"/>
      <c r="E2525" s="212"/>
      <c r="F2525" s="163"/>
      <c r="G2525" s="164"/>
    </row>
    <row r="2526" spans="1:7" ht="20.100000000000001" customHeight="1">
      <c r="A2526" s="159" t="s">
        <v>43</v>
      </c>
      <c r="B2526" s="165" t="s">
        <v>1161</v>
      </c>
      <c r="C2526" s="243" t="s">
        <v>1160</v>
      </c>
      <c r="D2526" s="167"/>
      <c r="E2526" s="218"/>
      <c r="F2526" s="163"/>
      <c r="G2526" s="164"/>
    </row>
    <row r="2527" spans="1:7" s="110" customFormat="1" ht="20.100000000000001" customHeight="1">
      <c r="A2527" s="159" t="s">
        <v>29</v>
      </c>
      <c r="B2527" s="169">
        <v>43</v>
      </c>
      <c r="C2527" s="243" t="str">
        <f>+VLOOKUP(B2527,Infra!$B$13:$F$86,2,FALSE)</f>
        <v>Ejecución de cuneta impermeabilizada y obra de toma</v>
      </c>
      <c r="D2527" s="161"/>
      <c r="E2527" s="212"/>
      <c r="F2527" s="157" t="s">
        <v>30</v>
      </c>
      <c r="G2527" s="253" t="str">
        <f>+VLOOKUP(B2527,Infra!$B$13:$F$86,3,FALSE)</f>
        <v>ml</v>
      </c>
    </row>
    <row r="2528" spans="1:7" ht="20.100000000000001" customHeight="1">
      <c r="A2528" s="203" t="s">
        <v>590</v>
      </c>
      <c r="B2528" s="204"/>
      <c r="C2528" s="604" t="s">
        <v>0</v>
      </c>
      <c r="D2528" s="606" t="s">
        <v>31</v>
      </c>
      <c r="E2528" s="602" t="s">
        <v>32</v>
      </c>
      <c r="F2528" s="608" t="s">
        <v>33</v>
      </c>
      <c r="G2528" s="610" t="s">
        <v>34</v>
      </c>
    </row>
    <row r="2529" spans="1:7" ht="20.100000000000001" customHeight="1">
      <c r="A2529" s="172" t="s">
        <v>591</v>
      </c>
      <c r="B2529" s="173" t="s">
        <v>592</v>
      </c>
      <c r="C2529" s="605"/>
      <c r="D2529" s="607"/>
      <c r="E2529" s="603"/>
      <c r="F2529" s="609"/>
      <c r="G2529" s="611"/>
    </row>
    <row r="2530" spans="1:7" ht="20.100000000000001" customHeight="1">
      <c r="A2530" s="174"/>
      <c r="B2530" s="175"/>
      <c r="C2530" s="252" t="s">
        <v>730</v>
      </c>
      <c r="D2530" s="177"/>
      <c r="E2530" s="219"/>
      <c r="F2530" s="179"/>
      <c r="G2530" s="180"/>
    </row>
    <row r="2531" spans="1:7" ht="20.100000000000001" customHeight="1">
      <c r="A2531" s="116" t="str">
        <f t="shared" ref="A2531:A2537" si="1275">IFERROR(VLOOKUP(C2531,Tabla_Compatibilidad,4,FALSE),"")</f>
        <v/>
      </c>
      <c r="B2531" s="181">
        <f t="shared" ref="B2531:B2537" si="1276">IF(A2531=0,0,VLOOKUP(A2531,Tabla_Indices,5,FALSE))</f>
        <v>0</v>
      </c>
      <c r="C2531" s="228"/>
      <c r="D2531" s="79" t="str">
        <f t="shared" ref="D2531:D2537" si="1277">IFERROR(VLOOKUP(C2531,Tabla_Compatibilidad,2,FALSE),"")</f>
        <v/>
      </c>
      <c r="E2531" s="221"/>
      <c r="F2531" s="118">
        <f t="shared" ref="F2531:F2537" si="1278">IFERROR(VLOOKUP(C2531,Tabla_Compatibilidad,3,FALSE),0)</f>
        <v>0</v>
      </c>
      <c r="G2531" s="118">
        <f t="shared" ref="G2531:G2537" si="1279">ROUND(E2531*F2531,2)</f>
        <v>0</v>
      </c>
    </row>
    <row r="2532" spans="1:7" ht="20.100000000000001" customHeight="1">
      <c r="A2532" s="116" t="str">
        <f t="shared" si="1275"/>
        <v/>
      </c>
      <c r="B2532" s="181">
        <f t="shared" si="1276"/>
        <v>0</v>
      </c>
      <c r="C2532" s="228"/>
      <c r="D2532" s="79" t="str">
        <f t="shared" si="1277"/>
        <v/>
      </c>
      <c r="E2532" s="221"/>
      <c r="F2532" s="118">
        <f t="shared" si="1278"/>
        <v>0</v>
      </c>
      <c r="G2532" s="118">
        <f t="shared" si="1279"/>
        <v>0</v>
      </c>
    </row>
    <row r="2533" spans="1:7" ht="20.100000000000001" customHeight="1">
      <c r="A2533" s="116" t="str">
        <f t="shared" si="1275"/>
        <v/>
      </c>
      <c r="B2533" s="181">
        <f t="shared" si="1276"/>
        <v>0</v>
      </c>
      <c r="C2533" s="228"/>
      <c r="D2533" s="79" t="str">
        <f t="shared" si="1277"/>
        <v/>
      </c>
      <c r="E2533" s="221"/>
      <c r="F2533" s="118">
        <f t="shared" si="1278"/>
        <v>0</v>
      </c>
      <c r="G2533" s="118">
        <f t="shared" si="1279"/>
        <v>0</v>
      </c>
    </row>
    <row r="2534" spans="1:7" ht="20.100000000000001" customHeight="1">
      <c r="A2534" s="116" t="str">
        <f t="shared" si="1275"/>
        <v/>
      </c>
      <c r="B2534" s="181">
        <f t="shared" si="1276"/>
        <v>0</v>
      </c>
      <c r="C2534" s="228"/>
      <c r="D2534" s="79" t="str">
        <f t="shared" si="1277"/>
        <v/>
      </c>
      <c r="E2534" s="221"/>
      <c r="F2534" s="118">
        <f t="shared" si="1278"/>
        <v>0</v>
      </c>
      <c r="G2534" s="118">
        <f t="shared" si="1279"/>
        <v>0</v>
      </c>
    </row>
    <row r="2535" spans="1:7" ht="20.100000000000001" customHeight="1">
      <c r="A2535" s="116" t="str">
        <f t="shared" si="1275"/>
        <v/>
      </c>
      <c r="B2535" s="181">
        <f t="shared" si="1276"/>
        <v>0</v>
      </c>
      <c r="C2535" s="228"/>
      <c r="D2535" s="79" t="str">
        <f t="shared" si="1277"/>
        <v/>
      </c>
      <c r="E2535" s="221"/>
      <c r="F2535" s="118">
        <f t="shared" si="1278"/>
        <v>0</v>
      </c>
      <c r="G2535" s="118">
        <f t="shared" si="1279"/>
        <v>0</v>
      </c>
    </row>
    <row r="2536" spans="1:7" ht="20.100000000000001" customHeight="1">
      <c r="A2536" s="116" t="str">
        <f t="shared" si="1275"/>
        <v/>
      </c>
      <c r="B2536" s="181">
        <f t="shared" si="1276"/>
        <v>0</v>
      </c>
      <c r="C2536" s="228"/>
      <c r="D2536" s="79" t="str">
        <f t="shared" si="1277"/>
        <v/>
      </c>
      <c r="E2536" s="221"/>
      <c r="F2536" s="118">
        <f t="shared" si="1278"/>
        <v>0</v>
      </c>
      <c r="G2536" s="118">
        <f t="shared" si="1279"/>
        <v>0</v>
      </c>
    </row>
    <row r="2537" spans="1:7" ht="20.100000000000001" customHeight="1">
      <c r="A2537" s="116" t="str">
        <f t="shared" si="1275"/>
        <v/>
      </c>
      <c r="B2537" s="181">
        <f t="shared" si="1276"/>
        <v>0</v>
      </c>
      <c r="C2537" s="228"/>
      <c r="D2537" s="79" t="str">
        <f t="shared" si="1277"/>
        <v/>
      </c>
      <c r="E2537" s="221"/>
      <c r="F2537" s="118">
        <f t="shared" si="1278"/>
        <v>0</v>
      </c>
      <c r="G2537" s="118">
        <f t="shared" si="1279"/>
        <v>0</v>
      </c>
    </row>
    <row r="2538" spans="1:7" ht="20.100000000000001" customHeight="1">
      <c r="A2538" s="116" t="str">
        <f t="shared" ref="A2538:A2554" si="1280">IFERROR(VLOOKUP(C2538,Tabla_Compatibilidad,4,FALSE),"")</f>
        <v/>
      </c>
      <c r="B2538" s="181">
        <f t="shared" ref="B2538:B2554" si="1281">IF(A2538=0,0,VLOOKUP(A2538,Tabla_Indices,5,FALSE))</f>
        <v>0</v>
      </c>
      <c r="C2538" s="228"/>
      <c r="D2538" s="79" t="str">
        <f t="shared" ref="D2538:D2554" si="1282">IFERROR(VLOOKUP(C2538,Tabla_Compatibilidad,2,FALSE),"")</f>
        <v/>
      </c>
      <c r="E2538" s="221"/>
      <c r="F2538" s="118">
        <f t="shared" ref="F2538:F2554" si="1283">IFERROR(VLOOKUP(C2538,Tabla_Compatibilidad,3,FALSE),0)</f>
        <v>0</v>
      </c>
      <c r="G2538" s="118">
        <f t="shared" ref="G2538:G2554" si="1284">ROUND(E2538*F2538,2)</f>
        <v>0</v>
      </c>
    </row>
    <row r="2539" spans="1:7" ht="20.100000000000001" customHeight="1">
      <c r="A2539" s="116" t="str">
        <f t="shared" si="1280"/>
        <v/>
      </c>
      <c r="B2539" s="181">
        <f t="shared" si="1281"/>
        <v>0</v>
      </c>
      <c r="C2539" s="228"/>
      <c r="D2539" s="79" t="str">
        <f t="shared" si="1282"/>
        <v/>
      </c>
      <c r="E2539" s="221"/>
      <c r="F2539" s="118">
        <f t="shared" si="1283"/>
        <v>0</v>
      </c>
      <c r="G2539" s="118">
        <f t="shared" si="1284"/>
        <v>0</v>
      </c>
    </row>
    <row r="2540" spans="1:7" ht="20.100000000000001" customHeight="1">
      <c r="A2540" s="116" t="str">
        <f t="shared" si="1280"/>
        <v/>
      </c>
      <c r="B2540" s="181">
        <f t="shared" si="1281"/>
        <v>0</v>
      </c>
      <c r="C2540" s="228"/>
      <c r="D2540" s="79" t="str">
        <f t="shared" si="1282"/>
        <v/>
      </c>
      <c r="E2540" s="221"/>
      <c r="F2540" s="118">
        <f t="shared" si="1283"/>
        <v>0</v>
      </c>
      <c r="G2540" s="118">
        <f t="shared" si="1284"/>
        <v>0</v>
      </c>
    </row>
    <row r="2541" spans="1:7" ht="20.100000000000001" customHeight="1">
      <c r="A2541" s="116" t="str">
        <f t="shared" si="1280"/>
        <v/>
      </c>
      <c r="B2541" s="181">
        <f t="shared" si="1281"/>
        <v>0</v>
      </c>
      <c r="C2541" s="228"/>
      <c r="D2541" s="79" t="str">
        <f t="shared" si="1282"/>
        <v/>
      </c>
      <c r="E2541" s="221"/>
      <c r="F2541" s="118">
        <f t="shared" si="1283"/>
        <v>0</v>
      </c>
      <c r="G2541" s="118">
        <f t="shared" si="1284"/>
        <v>0</v>
      </c>
    </row>
    <row r="2542" spans="1:7" ht="20.100000000000001" customHeight="1">
      <c r="A2542" s="116" t="str">
        <f t="shared" si="1280"/>
        <v/>
      </c>
      <c r="B2542" s="181">
        <f t="shared" si="1281"/>
        <v>0</v>
      </c>
      <c r="C2542" s="228"/>
      <c r="D2542" s="79" t="str">
        <f t="shared" si="1282"/>
        <v/>
      </c>
      <c r="E2542" s="221"/>
      <c r="F2542" s="118">
        <f t="shared" si="1283"/>
        <v>0</v>
      </c>
      <c r="G2542" s="118">
        <f t="shared" si="1284"/>
        <v>0</v>
      </c>
    </row>
    <row r="2543" spans="1:7" ht="20.100000000000001" customHeight="1">
      <c r="A2543" s="116" t="str">
        <f t="shared" si="1280"/>
        <v/>
      </c>
      <c r="B2543" s="181">
        <f t="shared" si="1281"/>
        <v>0</v>
      </c>
      <c r="C2543" s="228"/>
      <c r="D2543" s="79" t="str">
        <f t="shared" si="1282"/>
        <v/>
      </c>
      <c r="E2543" s="221"/>
      <c r="F2543" s="118">
        <f t="shared" si="1283"/>
        <v>0</v>
      </c>
      <c r="G2543" s="118">
        <f t="shared" si="1284"/>
        <v>0</v>
      </c>
    </row>
    <row r="2544" spans="1:7" ht="20.100000000000001" customHeight="1">
      <c r="A2544" s="116" t="str">
        <f t="shared" si="1280"/>
        <v/>
      </c>
      <c r="B2544" s="181">
        <f t="shared" si="1281"/>
        <v>0</v>
      </c>
      <c r="C2544" s="228"/>
      <c r="D2544" s="79" t="str">
        <f t="shared" si="1282"/>
        <v/>
      </c>
      <c r="E2544" s="221"/>
      <c r="F2544" s="118">
        <f t="shared" si="1283"/>
        <v>0</v>
      </c>
      <c r="G2544" s="118">
        <f t="shared" si="1284"/>
        <v>0</v>
      </c>
    </row>
    <row r="2545" spans="1:7" ht="20.100000000000001" customHeight="1">
      <c r="A2545" s="116" t="str">
        <f t="shared" si="1280"/>
        <v/>
      </c>
      <c r="B2545" s="181">
        <f t="shared" si="1281"/>
        <v>0</v>
      </c>
      <c r="C2545" s="227"/>
      <c r="D2545" s="79" t="str">
        <f t="shared" si="1282"/>
        <v/>
      </c>
      <c r="E2545" s="220"/>
      <c r="F2545" s="118">
        <f t="shared" si="1283"/>
        <v>0</v>
      </c>
      <c r="G2545" s="118">
        <f t="shared" si="1284"/>
        <v>0</v>
      </c>
    </row>
    <row r="2546" spans="1:7" ht="20.100000000000001" customHeight="1">
      <c r="A2546" s="116" t="str">
        <f t="shared" si="1280"/>
        <v/>
      </c>
      <c r="B2546" s="181">
        <f t="shared" si="1281"/>
        <v>0</v>
      </c>
      <c r="C2546" s="228"/>
      <c r="D2546" s="79" t="str">
        <f t="shared" si="1282"/>
        <v/>
      </c>
      <c r="E2546" s="221"/>
      <c r="F2546" s="118">
        <f t="shared" si="1283"/>
        <v>0</v>
      </c>
      <c r="G2546" s="118">
        <f t="shared" si="1284"/>
        <v>0</v>
      </c>
    </row>
    <row r="2547" spans="1:7" ht="20.100000000000001" customHeight="1">
      <c r="A2547" s="116" t="str">
        <f t="shared" si="1280"/>
        <v/>
      </c>
      <c r="B2547" s="181">
        <f t="shared" si="1281"/>
        <v>0</v>
      </c>
      <c r="C2547" s="228"/>
      <c r="D2547" s="79" t="str">
        <f t="shared" si="1282"/>
        <v/>
      </c>
      <c r="E2547" s="221"/>
      <c r="F2547" s="118">
        <f t="shared" si="1283"/>
        <v>0</v>
      </c>
      <c r="G2547" s="118">
        <f t="shared" si="1284"/>
        <v>0</v>
      </c>
    </row>
    <row r="2548" spans="1:7" ht="20.100000000000001" customHeight="1">
      <c r="A2548" s="116" t="str">
        <f t="shared" si="1280"/>
        <v/>
      </c>
      <c r="B2548" s="181">
        <f t="shared" si="1281"/>
        <v>0</v>
      </c>
      <c r="C2548" s="228"/>
      <c r="D2548" s="79" t="str">
        <f t="shared" si="1282"/>
        <v/>
      </c>
      <c r="E2548" s="221"/>
      <c r="F2548" s="118">
        <f t="shared" si="1283"/>
        <v>0</v>
      </c>
      <c r="G2548" s="118">
        <f t="shared" si="1284"/>
        <v>0</v>
      </c>
    </row>
    <row r="2549" spans="1:7" ht="20.100000000000001" customHeight="1">
      <c r="A2549" s="116" t="str">
        <f t="shared" si="1280"/>
        <v/>
      </c>
      <c r="B2549" s="181">
        <f t="shared" si="1281"/>
        <v>0</v>
      </c>
      <c r="C2549" s="228"/>
      <c r="D2549" s="79" t="str">
        <f t="shared" si="1282"/>
        <v/>
      </c>
      <c r="E2549" s="221"/>
      <c r="F2549" s="118">
        <f t="shared" si="1283"/>
        <v>0</v>
      </c>
      <c r="G2549" s="118">
        <f t="shared" si="1284"/>
        <v>0</v>
      </c>
    </row>
    <row r="2550" spans="1:7" ht="20.100000000000001" customHeight="1">
      <c r="A2550" s="116" t="str">
        <f t="shared" si="1280"/>
        <v/>
      </c>
      <c r="B2550" s="181">
        <f t="shared" si="1281"/>
        <v>0</v>
      </c>
      <c r="C2550" s="228"/>
      <c r="D2550" s="79" t="str">
        <f t="shared" si="1282"/>
        <v/>
      </c>
      <c r="E2550" s="221"/>
      <c r="F2550" s="118">
        <f t="shared" si="1283"/>
        <v>0</v>
      </c>
      <c r="G2550" s="118">
        <f t="shared" si="1284"/>
        <v>0</v>
      </c>
    </row>
    <row r="2551" spans="1:7" ht="20.100000000000001" customHeight="1">
      <c r="A2551" s="116" t="str">
        <f t="shared" si="1280"/>
        <v/>
      </c>
      <c r="B2551" s="181">
        <f t="shared" si="1281"/>
        <v>0</v>
      </c>
      <c r="C2551" s="228"/>
      <c r="D2551" s="79" t="str">
        <f t="shared" si="1282"/>
        <v/>
      </c>
      <c r="E2551" s="221"/>
      <c r="F2551" s="118">
        <f t="shared" si="1283"/>
        <v>0</v>
      </c>
      <c r="G2551" s="118">
        <f t="shared" si="1284"/>
        <v>0</v>
      </c>
    </row>
    <row r="2552" spans="1:7" ht="20.100000000000001" customHeight="1">
      <c r="A2552" s="116" t="str">
        <f t="shared" si="1280"/>
        <v/>
      </c>
      <c r="B2552" s="181">
        <f t="shared" si="1281"/>
        <v>0</v>
      </c>
      <c r="C2552" s="228"/>
      <c r="D2552" s="79" t="str">
        <f t="shared" si="1282"/>
        <v/>
      </c>
      <c r="E2552" s="221"/>
      <c r="F2552" s="118">
        <f t="shared" si="1283"/>
        <v>0</v>
      </c>
      <c r="G2552" s="118">
        <f t="shared" si="1284"/>
        <v>0</v>
      </c>
    </row>
    <row r="2553" spans="1:7" ht="20.100000000000001" customHeight="1">
      <c r="A2553" s="116" t="str">
        <f t="shared" si="1280"/>
        <v/>
      </c>
      <c r="B2553" s="181">
        <f t="shared" si="1281"/>
        <v>0</v>
      </c>
      <c r="C2553" s="228"/>
      <c r="D2553" s="79" t="str">
        <f t="shared" si="1282"/>
        <v/>
      </c>
      <c r="E2553" s="221"/>
      <c r="F2553" s="118">
        <f t="shared" si="1283"/>
        <v>0</v>
      </c>
      <c r="G2553" s="118">
        <f t="shared" si="1284"/>
        <v>0</v>
      </c>
    </row>
    <row r="2554" spans="1:7" ht="20.100000000000001" customHeight="1">
      <c r="A2554" s="116" t="str">
        <f t="shared" si="1280"/>
        <v/>
      </c>
      <c r="B2554" s="181">
        <f t="shared" si="1281"/>
        <v>0</v>
      </c>
      <c r="C2554" s="228"/>
      <c r="D2554" s="79" t="str">
        <f t="shared" si="1282"/>
        <v/>
      </c>
      <c r="E2554" s="221"/>
      <c r="F2554" s="118">
        <f t="shared" si="1283"/>
        <v>0</v>
      </c>
      <c r="G2554" s="118">
        <f t="shared" si="1284"/>
        <v>0</v>
      </c>
    </row>
    <row r="2555" spans="1:7" ht="20.100000000000001" customHeight="1">
      <c r="A2555" s="184"/>
      <c r="B2555" s="185"/>
      <c r="C2555" s="243"/>
      <c r="D2555" s="161"/>
      <c r="E2555" s="212"/>
      <c r="F2555" s="488" t="s">
        <v>35</v>
      </c>
      <c r="G2555" s="201">
        <f>SUBTOTAL(9,G2531:G2554)</f>
        <v>0</v>
      </c>
    </row>
    <row r="2556" spans="1:7" ht="20.100000000000001" customHeight="1">
      <c r="A2556" s="184"/>
      <c r="B2556" s="185"/>
      <c r="C2556" s="244" t="s">
        <v>731</v>
      </c>
      <c r="D2556" s="161"/>
      <c r="E2556" s="212"/>
      <c r="F2556" s="163"/>
      <c r="G2556" s="186"/>
    </row>
    <row r="2557" spans="1:7" ht="20.100000000000001" customHeight="1">
      <c r="A2557" s="116" t="str">
        <f t="shared" ref="A2557:A2558" si="1285">IFERROR(VLOOKUP(C2557,Tabla_Compatibilidad,4,FALSE),"")</f>
        <v/>
      </c>
      <c r="B2557" s="181">
        <f t="shared" ref="B2557:B2558" si="1286">IF(A2557=0,0,VLOOKUP(A2557,Tabla_Indices,5,FALSE))</f>
        <v>0</v>
      </c>
      <c r="C2557" s="228"/>
      <c r="D2557" s="79" t="str">
        <f t="shared" ref="D2557:D2558" si="1287">IFERROR(VLOOKUP(C2557,Tabla_Compatibilidad,2,FALSE),"")</f>
        <v/>
      </c>
      <c r="E2557" s="221"/>
      <c r="F2557" s="118">
        <f t="shared" ref="F2557:F2558" si="1288">IFERROR(VLOOKUP(C2557,Tabla_Compatibilidad,3,FALSE),0)</f>
        <v>0</v>
      </c>
      <c r="G2557" s="118">
        <f t="shared" ref="G2557:G2558" si="1289">ROUND(E2557*F2557,2)</f>
        <v>0</v>
      </c>
    </row>
    <row r="2558" spans="1:7" ht="20.100000000000001" customHeight="1">
      <c r="A2558" s="116" t="str">
        <f t="shared" si="1285"/>
        <v/>
      </c>
      <c r="B2558" s="181">
        <f t="shared" si="1286"/>
        <v>0</v>
      </c>
      <c r="C2558" s="228"/>
      <c r="D2558" s="79" t="str">
        <f t="shared" si="1287"/>
        <v/>
      </c>
      <c r="E2558" s="221"/>
      <c r="F2558" s="118">
        <f t="shared" si="1288"/>
        <v>0</v>
      </c>
      <c r="G2558" s="118">
        <f t="shared" si="1289"/>
        <v>0</v>
      </c>
    </row>
    <row r="2559" spans="1:7" ht="20.100000000000001" customHeight="1">
      <c r="A2559" s="116" t="str">
        <f t="shared" ref="A2559:A2564" si="1290">IFERROR(VLOOKUP(C2559,Tabla_Compatibilidad,4,FALSE),"")</f>
        <v/>
      </c>
      <c r="B2559" s="181">
        <f t="shared" ref="B2559:B2564" si="1291">IF(A2559=0,0,VLOOKUP(A2559,Tabla_Indices,5,FALSE))</f>
        <v>0</v>
      </c>
      <c r="C2559" s="228"/>
      <c r="D2559" s="79" t="str">
        <f t="shared" ref="D2559:D2564" si="1292">IFERROR(VLOOKUP(C2559,Tabla_Compatibilidad,2,FALSE),"")</f>
        <v/>
      </c>
      <c r="E2559" s="221"/>
      <c r="F2559" s="118">
        <f t="shared" ref="F2559:F2564" si="1293">IFERROR(VLOOKUP(C2559,Tabla_Compatibilidad,3,FALSE),0)</f>
        <v>0</v>
      </c>
      <c r="G2559" s="118">
        <f t="shared" ref="G2559:G2564" si="1294">ROUND(E2559*F2559,2)</f>
        <v>0</v>
      </c>
    </row>
    <row r="2560" spans="1:7" ht="20.100000000000001" customHeight="1">
      <c r="A2560" s="116"/>
      <c r="B2560" s="181"/>
      <c r="C2560" s="228"/>
      <c r="D2560" s="79"/>
      <c r="E2560" s="221"/>
      <c r="F2560" s="118"/>
      <c r="G2560" s="118"/>
    </row>
    <row r="2561" spans="1:7" ht="20.100000000000001" customHeight="1">
      <c r="A2561" s="116"/>
      <c r="B2561" s="181"/>
      <c r="C2561" s="228"/>
      <c r="D2561" s="79"/>
      <c r="E2561" s="221"/>
      <c r="F2561" s="118"/>
      <c r="G2561" s="118"/>
    </row>
    <row r="2562" spans="1:7" ht="20.100000000000001" customHeight="1">
      <c r="A2562" s="116" t="str">
        <f t="shared" si="1290"/>
        <v/>
      </c>
      <c r="B2562" s="181">
        <f t="shared" si="1291"/>
        <v>0</v>
      </c>
      <c r="C2562" s="228"/>
      <c r="D2562" s="79" t="str">
        <f t="shared" si="1292"/>
        <v/>
      </c>
      <c r="E2562" s="221"/>
      <c r="F2562" s="118">
        <f t="shared" si="1293"/>
        <v>0</v>
      </c>
      <c r="G2562" s="118">
        <f t="shared" si="1294"/>
        <v>0</v>
      </c>
    </row>
    <row r="2563" spans="1:7" ht="20.100000000000001" customHeight="1">
      <c r="A2563" s="116" t="str">
        <f t="shared" si="1290"/>
        <v/>
      </c>
      <c r="B2563" s="181">
        <f t="shared" si="1291"/>
        <v>0</v>
      </c>
      <c r="C2563" s="228"/>
      <c r="D2563" s="79" t="str">
        <f t="shared" si="1292"/>
        <v/>
      </c>
      <c r="E2563" s="221"/>
      <c r="F2563" s="118">
        <f t="shared" si="1293"/>
        <v>0</v>
      </c>
      <c r="G2563" s="118">
        <f t="shared" si="1294"/>
        <v>0</v>
      </c>
    </row>
    <row r="2564" spans="1:7" ht="20.100000000000001" customHeight="1">
      <c r="A2564" s="116" t="str">
        <f t="shared" si="1290"/>
        <v/>
      </c>
      <c r="B2564" s="181">
        <f t="shared" si="1291"/>
        <v>0</v>
      </c>
      <c r="C2564" s="228"/>
      <c r="D2564" s="79" t="str">
        <f t="shared" si="1292"/>
        <v/>
      </c>
      <c r="E2564" s="221"/>
      <c r="F2564" s="118">
        <f t="shared" si="1293"/>
        <v>0</v>
      </c>
      <c r="G2564" s="118">
        <f t="shared" si="1294"/>
        <v>0</v>
      </c>
    </row>
    <row r="2565" spans="1:7" ht="20.100000000000001" customHeight="1">
      <c r="A2565" s="184"/>
      <c r="B2565" s="185"/>
      <c r="C2565" s="243"/>
      <c r="D2565" s="161"/>
      <c r="E2565" s="212"/>
      <c r="F2565" s="488" t="s">
        <v>36</v>
      </c>
      <c r="G2565" s="201">
        <f>SUBTOTAL(9,G2557:G2564)</f>
        <v>0</v>
      </c>
    </row>
    <row r="2566" spans="1:7" ht="20.100000000000001" customHeight="1">
      <c r="A2566" s="184"/>
      <c r="B2566" s="185"/>
      <c r="C2566" s="244" t="s">
        <v>732</v>
      </c>
      <c r="D2566" s="161"/>
      <c r="E2566" s="212"/>
      <c r="F2566" s="163"/>
      <c r="G2566" s="186"/>
    </row>
    <row r="2567" spans="1:7" ht="20.100000000000001" customHeight="1">
      <c r="A2567" s="116" t="str">
        <f t="shared" ref="A2567" si="1295">IFERROR(VLOOKUP(C2567,Tabla_Compatibilidad,4,FALSE),"")</f>
        <v/>
      </c>
      <c r="B2567" s="181">
        <f t="shared" ref="B2567" si="1296">IF(A2567=0,0,VLOOKUP(A2567,Tabla_Indices,5,FALSE))</f>
        <v>0</v>
      </c>
      <c r="C2567" s="229"/>
      <c r="D2567" s="79" t="str">
        <f t="shared" ref="D2567" si="1297">IFERROR(VLOOKUP(C2567,Tabla_Compatibilidad,2,FALSE),"")</f>
        <v/>
      </c>
      <c r="E2567" s="223"/>
      <c r="F2567" s="118">
        <f t="shared" ref="F2567" si="1298">IFERROR(VLOOKUP(C2567,Tabla_Compatibilidad,3,FALSE),0)</f>
        <v>0</v>
      </c>
      <c r="G2567" s="118">
        <f t="shared" ref="G2567" si="1299">ROUND(E2567*F2567,2)</f>
        <v>0</v>
      </c>
    </row>
    <row r="2568" spans="1:7" ht="20.100000000000001" customHeight="1">
      <c r="A2568" s="116" t="str">
        <f t="shared" ref="A2568:A2569" si="1300">IFERROR(VLOOKUP(C2568,Tabla_Compatibilidad,4,FALSE),"")</f>
        <v/>
      </c>
      <c r="B2568" s="181">
        <f t="shared" ref="B2568:B2569" si="1301">IF(A2568=0,0,VLOOKUP(A2568,Tabla_Indices,5,FALSE))</f>
        <v>0</v>
      </c>
      <c r="C2568" s="229"/>
      <c r="D2568" s="79" t="str">
        <f t="shared" ref="D2568:D2569" si="1302">IFERROR(VLOOKUP(C2568,Tabla_Compatibilidad,2,FALSE),"")</f>
        <v/>
      </c>
      <c r="E2568" s="223"/>
      <c r="F2568" s="118">
        <f t="shared" ref="F2568:F2569" si="1303">IFERROR(VLOOKUP(C2568,Tabla_Compatibilidad,3,FALSE),0)</f>
        <v>0</v>
      </c>
      <c r="G2568" s="118">
        <f t="shared" ref="G2568:G2569" si="1304">ROUND(E2568*F2568,2)</f>
        <v>0</v>
      </c>
    </row>
    <row r="2569" spans="1:7" ht="20.100000000000001" customHeight="1">
      <c r="A2569" s="116" t="str">
        <f t="shared" si="1300"/>
        <v/>
      </c>
      <c r="B2569" s="181">
        <f t="shared" si="1301"/>
        <v>0</v>
      </c>
      <c r="C2569" s="229"/>
      <c r="D2569" s="79" t="str">
        <f t="shared" si="1302"/>
        <v/>
      </c>
      <c r="E2569" s="223"/>
      <c r="F2569" s="118">
        <f t="shared" si="1303"/>
        <v>0</v>
      </c>
      <c r="G2569" s="118">
        <f t="shared" si="1304"/>
        <v>0</v>
      </c>
    </row>
    <row r="2570" spans="1:7" ht="20.100000000000001" customHeight="1">
      <c r="A2570" s="116" t="str">
        <f t="shared" ref="A2570:A2576" si="1305">IFERROR(VLOOKUP(C2570,Tabla_Compatibilidad,4,FALSE),"")</f>
        <v/>
      </c>
      <c r="B2570" s="181">
        <f t="shared" ref="B2570:B2576" si="1306">IF(A2570=0,0,VLOOKUP(A2570,Tabla_Indices,5,FALSE))</f>
        <v>0</v>
      </c>
      <c r="C2570" s="229"/>
      <c r="D2570" s="79" t="str">
        <f t="shared" ref="D2570:D2576" si="1307">IFERROR(VLOOKUP(C2570,Tabla_Compatibilidad,2,FALSE),"")</f>
        <v/>
      </c>
      <c r="E2570" s="223"/>
      <c r="F2570" s="118">
        <f t="shared" ref="F2570:F2576" si="1308">IFERROR(VLOOKUP(C2570,Tabla_Compatibilidad,3,FALSE),0)</f>
        <v>0</v>
      </c>
      <c r="G2570" s="118">
        <f t="shared" ref="G2570:G2576" si="1309">ROUND(E2570*F2570,2)</f>
        <v>0</v>
      </c>
    </row>
    <row r="2571" spans="1:7" ht="20.100000000000001" customHeight="1">
      <c r="A2571" s="116" t="str">
        <f t="shared" si="1305"/>
        <v/>
      </c>
      <c r="B2571" s="181">
        <f t="shared" si="1306"/>
        <v>0</v>
      </c>
      <c r="C2571" s="229"/>
      <c r="D2571" s="79" t="str">
        <f t="shared" si="1307"/>
        <v/>
      </c>
      <c r="E2571" s="221"/>
      <c r="F2571" s="118">
        <f t="shared" si="1308"/>
        <v>0</v>
      </c>
      <c r="G2571" s="118">
        <f t="shared" si="1309"/>
        <v>0</v>
      </c>
    </row>
    <row r="2572" spans="1:7" ht="20.100000000000001" customHeight="1">
      <c r="A2572" s="116" t="str">
        <f t="shared" si="1305"/>
        <v/>
      </c>
      <c r="B2572" s="181">
        <f t="shared" si="1306"/>
        <v>0</v>
      </c>
      <c r="C2572" s="229"/>
      <c r="D2572" s="79" t="str">
        <f t="shared" si="1307"/>
        <v/>
      </c>
      <c r="E2572" s="221"/>
      <c r="F2572" s="118">
        <f t="shared" si="1308"/>
        <v>0</v>
      </c>
      <c r="G2572" s="118">
        <f t="shared" si="1309"/>
        <v>0</v>
      </c>
    </row>
    <row r="2573" spans="1:7" ht="20.100000000000001" customHeight="1">
      <c r="A2573" s="116" t="str">
        <f t="shared" si="1305"/>
        <v/>
      </c>
      <c r="B2573" s="181">
        <f t="shared" si="1306"/>
        <v>0</v>
      </c>
      <c r="C2573" s="229"/>
      <c r="D2573" s="79" t="str">
        <f t="shared" si="1307"/>
        <v/>
      </c>
      <c r="E2573" s="221"/>
      <c r="F2573" s="118">
        <f t="shared" si="1308"/>
        <v>0</v>
      </c>
      <c r="G2573" s="118">
        <f t="shared" si="1309"/>
        <v>0</v>
      </c>
    </row>
    <row r="2574" spans="1:7" ht="20.100000000000001" customHeight="1">
      <c r="A2574" s="116" t="str">
        <f t="shared" si="1305"/>
        <v/>
      </c>
      <c r="B2574" s="181">
        <f t="shared" si="1306"/>
        <v>0</v>
      </c>
      <c r="C2574" s="228"/>
      <c r="D2574" s="79" t="str">
        <f t="shared" si="1307"/>
        <v/>
      </c>
      <c r="E2574" s="221"/>
      <c r="F2574" s="118">
        <f t="shared" si="1308"/>
        <v>0</v>
      </c>
      <c r="G2574" s="118">
        <f t="shared" si="1309"/>
        <v>0</v>
      </c>
    </row>
    <row r="2575" spans="1:7" ht="20.100000000000001" customHeight="1">
      <c r="A2575" s="116" t="str">
        <f t="shared" si="1305"/>
        <v/>
      </c>
      <c r="B2575" s="181">
        <f t="shared" si="1306"/>
        <v>0</v>
      </c>
      <c r="C2575" s="228"/>
      <c r="D2575" s="79" t="str">
        <f t="shared" si="1307"/>
        <v/>
      </c>
      <c r="E2575" s="221"/>
      <c r="F2575" s="118">
        <f t="shared" si="1308"/>
        <v>0</v>
      </c>
      <c r="G2575" s="118">
        <f t="shared" si="1309"/>
        <v>0</v>
      </c>
    </row>
    <row r="2576" spans="1:7" ht="20.100000000000001" customHeight="1">
      <c r="A2576" s="116" t="str">
        <f t="shared" si="1305"/>
        <v/>
      </c>
      <c r="B2576" s="181">
        <f t="shared" si="1306"/>
        <v>0</v>
      </c>
      <c r="C2576" s="228"/>
      <c r="D2576" s="79" t="str">
        <f t="shared" si="1307"/>
        <v/>
      </c>
      <c r="E2576" s="221"/>
      <c r="F2576" s="118">
        <f t="shared" si="1308"/>
        <v>0</v>
      </c>
      <c r="G2576" s="118">
        <f t="shared" si="1309"/>
        <v>0</v>
      </c>
    </row>
    <row r="2577" spans="1:7" ht="20.100000000000001" customHeight="1">
      <c r="A2577" s="187"/>
      <c r="B2577" s="188"/>
      <c r="C2577" s="243"/>
      <c r="D2577" s="161"/>
      <c r="E2577" s="212"/>
      <c r="F2577" s="488" t="s">
        <v>37</v>
      </c>
      <c r="G2577" s="201">
        <f>SUBTOTAL(9,G2567:G2576)</f>
        <v>0</v>
      </c>
    </row>
    <row r="2578" spans="1:7" ht="20.100000000000001" customHeight="1" thickBot="1">
      <c r="A2578" s="189"/>
      <c r="B2578" s="190"/>
      <c r="C2578" s="245"/>
      <c r="D2578" s="191"/>
      <c r="E2578" s="213"/>
      <c r="F2578" s="192"/>
      <c r="G2578" s="193"/>
    </row>
    <row r="2579" spans="1:7" ht="20.100000000000001" customHeight="1" thickBot="1">
      <c r="A2579" s="194">
        <f>B2527</f>
        <v>43</v>
      </c>
      <c r="B2579" s="195" t="str">
        <f>C2527</f>
        <v>Ejecución de cuneta impermeabilizada y obra de toma</v>
      </c>
      <c r="C2579" s="246"/>
      <c r="D2579" s="196" t="s">
        <v>38</v>
      </c>
      <c r="E2579" s="214"/>
      <c r="F2579" s="197" t="s">
        <v>39</v>
      </c>
      <c r="G2579" s="202">
        <f>SUBTOTAL(9,G2531:G2578)</f>
        <v>0</v>
      </c>
    </row>
    <row r="2580" spans="1:7" ht="20.100000000000001" customHeight="1" thickTop="1" thickBot="1">
      <c r="C2580" s="247"/>
      <c r="D2580" s="198"/>
      <c r="E2580" s="215"/>
      <c r="G2580" s="200"/>
    </row>
    <row r="2581" spans="1:7" ht="20.100000000000001" customHeight="1" thickTop="1">
      <c r="A2581" s="145" t="s">
        <v>41</v>
      </c>
      <c r="B2581" s="146"/>
      <c r="C2581" s="248"/>
      <c r="D2581" s="146"/>
      <c r="E2581" s="216"/>
      <c r="F2581" s="148"/>
      <c r="G2581" s="149"/>
    </row>
    <row r="2582" spans="1:7" ht="20.100000000000001" customHeight="1">
      <c r="A2582" s="150" t="s">
        <v>728</v>
      </c>
      <c r="B2582" s="144" t="str">
        <f>Comitente</f>
        <v>INSTITUTO PROVINCIAL DE LA VIVIENDA</v>
      </c>
      <c r="C2582" s="249"/>
      <c r="D2582" s="152"/>
      <c r="E2582" s="217"/>
      <c r="F2582" s="154"/>
      <c r="G2582" s="155"/>
    </row>
    <row r="2583" spans="1:7" ht="20.100000000000001" customHeight="1">
      <c r="A2583" s="150" t="s">
        <v>729</v>
      </c>
      <c r="B2583" s="144">
        <f>Contratista</f>
        <v>0</v>
      </c>
      <c r="C2583" s="250"/>
      <c r="D2583" s="156"/>
      <c r="E2583" s="217"/>
      <c r="F2583" s="157"/>
      <c r="G2583" s="158"/>
    </row>
    <row r="2584" spans="1:7" ht="20.100000000000001" customHeight="1">
      <c r="A2584" s="150" t="s">
        <v>28</v>
      </c>
      <c r="B2584" s="144" t="str">
        <f>Obra</f>
        <v>BARRIO NUESTRA SEÑORA DEL ROSARIO - 22 VIVIENDAS</v>
      </c>
      <c r="C2584" s="250"/>
      <c r="D2584" s="156"/>
      <c r="E2584" s="217"/>
      <c r="F2584" s="157" t="s">
        <v>42</v>
      </c>
      <c r="G2584" s="542">
        <f>+$G$4</f>
        <v>0</v>
      </c>
    </row>
    <row r="2585" spans="1:7" ht="20.100000000000001" customHeight="1">
      <c r="A2585" s="159" t="s">
        <v>727</v>
      </c>
      <c r="B2585" s="144" t="str">
        <f>Ubicación</f>
        <v>9 DE JULIO</v>
      </c>
      <c r="C2585" s="251"/>
      <c r="D2585" s="161"/>
      <c r="E2585" s="212"/>
      <c r="F2585" s="163"/>
      <c r="G2585" s="164"/>
    </row>
    <row r="2586" spans="1:7" ht="20.100000000000001" customHeight="1">
      <c r="A2586" s="159" t="s">
        <v>43</v>
      </c>
      <c r="B2586" s="165" t="s">
        <v>1161</v>
      </c>
      <c r="C2586" s="243" t="s">
        <v>1160</v>
      </c>
      <c r="D2586" s="167"/>
      <c r="E2586" s="218"/>
      <c r="F2586" s="163"/>
      <c r="G2586" s="164"/>
    </row>
    <row r="2587" spans="1:7" s="110" customFormat="1" ht="20.100000000000001" customHeight="1">
      <c r="A2587" s="159" t="s">
        <v>29</v>
      </c>
      <c r="B2587" s="169">
        <v>44</v>
      </c>
      <c r="C2587" s="243" t="str">
        <f>+VLOOKUP(B2587,Infra!$B$13:$F$86,2,FALSE)</f>
        <v>Arbolado público</v>
      </c>
      <c r="D2587" s="161"/>
      <c r="E2587" s="212"/>
      <c r="F2587" s="157" t="s">
        <v>30</v>
      </c>
      <c r="G2587" s="253" t="str">
        <f>+VLOOKUP(B2587,Infra!$B$13:$F$86,3,FALSE)</f>
        <v>u</v>
      </c>
    </row>
    <row r="2588" spans="1:7" ht="20.100000000000001" customHeight="1">
      <c r="A2588" s="203" t="s">
        <v>590</v>
      </c>
      <c r="B2588" s="204"/>
      <c r="C2588" s="604" t="s">
        <v>0</v>
      </c>
      <c r="D2588" s="606" t="s">
        <v>31</v>
      </c>
      <c r="E2588" s="600" t="s">
        <v>32</v>
      </c>
      <c r="F2588" s="608" t="s">
        <v>33</v>
      </c>
      <c r="G2588" s="610" t="s">
        <v>34</v>
      </c>
    </row>
    <row r="2589" spans="1:7" ht="20.100000000000001" customHeight="1">
      <c r="A2589" s="172" t="s">
        <v>591</v>
      </c>
      <c r="B2589" s="173" t="s">
        <v>592</v>
      </c>
      <c r="C2589" s="605"/>
      <c r="D2589" s="607"/>
      <c r="E2589" s="601"/>
      <c r="F2589" s="609"/>
      <c r="G2589" s="611"/>
    </row>
    <row r="2590" spans="1:7" ht="20.100000000000001" customHeight="1">
      <c r="A2590" s="174"/>
      <c r="B2590" s="175"/>
      <c r="C2590" s="252" t="s">
        <v>730</v>
      </c>
      <c r="D2590" s="177"/>
      <c r="E2590" s="219"/>
      <c r="F2590" s="179"/>
      <c r="G2590" s="180"/>
    </row>
    <row r="2591" spans="1:7" ht="20.100000000000001" customHeight="1">
      <c r="A2591" s="116" t="str">
        <f t="shared" ref="A2591" si="1310">IFERROR(VLOOKUP(C2591,Tabla_Compatibilidad,4,FALSE),"")</f>
        <v/>
      </c>
      <c r="B2591" s="181">
        <f t="shared" ref="B2591" si="1311">IF(A2591=0,0,VLOOKUP(A2591,Tabla_Indices,5,FALSE))</f>
        <v>0</v>
      </c>
      <c r="C2591" s="228"/>
      <c r="D2591" s="79" t="str">
        <f t="shared" ref="D2591" si="1312">IFERROR(VLOOKUP(C2591,Tabla_Compatibilidad,2,FALSE),"")</f>
        <v/>
      </c>
      <c r="E2591" s="221"/>
      <c r="F2591" s="118">
        <f t="shared" ref="F2591" si="1313">IFERROR(VLOOKUP(C2591,Tabla_Compatibilidad,3,FALSE),0)</f>
        <v>0</v>
      </c>
      <c r="G2591" s="118">
        <f t="shared" ref="G2591:G2614" si="1314">ROUND(E2591*F2591,2)</f>
        <v>0</v>
      </c>
    </row>
    <row r="2592" spans="1:7" ht="20.100000000000001" customHeight="1">
      <c r="A2592" s="116" t="str">
        <f t="shared" ref="A2592" si="1315">IFERROR(VLOOKUP(C2592,Tabla_Compatibilidad,4,FALSE),"")</f>
        <v/>
      </c>
      <c r="B2592" s="181">
        <f t="shared" ref="B2592" si="1316">IF(A2592=0,0,VLOOKUP(A2592,Tabla_Indices,5,FALSE))</f>
        <v>0</v>
      </c>
      <c r="C2592" s="228"/>
      <c r="D2592" s="79" t="str">
        <f t="shared" ref="D2592" si="1317">IFERROR(VLOOKUP(C2592,Tabla_Compatibilidad,2,FALSE),"")</f>
        <v/>
      </c>
      <c r="E2592" s="220"/>
      <c r="F2592" s="118">
        <f t="shared" ref="F2592:F2614" si="1318">IFERROR(VLOOKUP(C2592,Tabla_Compatibilidad,3,FALSE),0)</f>
        <v>0</v>
      </c>
      <c r="G2592" s="118">
        <f t="shared" si="1314"/>
        <v>0</v>
      </c>
    </row>
    <row r="2593" spans="1:7" ht="20.100000000000001" customHeight="1">
      <c r="A2593" s="116" t="str">
        <f t="shared" ref="A2593:A2614" si="1319">IFERROR(VLOOKUP(C2593,Tabla_Compatibilidad,4,FALSE),"")</f>
        <v/>
      </c>
      <c r="B2593" s="181">
        <f t="shared" ref="B2593:B2614" si="1320">IF(A2593=0,0,VLOOKUP(A2593,Tabla_Indices,5,FALSE))</f>
        <v>0</v>
      </c>
      <c r="C2593" s="227"/>
      <c r="D2593" s="79" t="str">
        <f t="shared" ref="D2593:D2614" si="1321">IFERROR(VLOOKUP(C2593,Tabla_Compatibilidad,2,FALSE),"")</f>
        <v/>
      </c>
      <c r="E2593" s="220"/>
      <c r="F2593" s="118">
        <f t="shared" si="1318"/>
        <v>0</v>
      </c>
      <c r="G2593" s="118">
        <f t="shared" si="1314"/>
        <v>0</v>
      </c>
    </row>
    <row r="2594" spans="1:7" ht="20.100000000000001" customHeight="1">
      <c r="A2594" s="116" t="str">
        <f t="shared" si="1319"/>
        <v/>
      </c>
      <c r="B2594" s="181">
        <f t="shared" si="1320"/>
        <v>0</v>
      </c>
      <c r="C2594" s="228"/>
      <c r="D2594" s="79" t="str">
        <f t="shared" si="1321"/>
        <v/>
      </c>
      <c r="E2594" s="221"/>
      <c r="F2594" s="118">
        <f t="shared" si="1318"/>
        <v>0</v>
      </c>
      <c r="G2594" s="118">
        <f t="shared" si="1314"/>
        <v>0</v>
      </c>
    </row>
    <row r="2595" spans="1:7" ht="20.100000000000001" customHeight="1">
      <c r="A2595" s="116" t="str">
        <f t="shared" si="1319"/>
        <v/>
      </c>
      <c r="B2595" s="181">
        <f t="shared" si="1320"/>
        <v>0</v>
      </c>
      <c r="C2595" s="228"/>
      <c r="D2595" s="79" t="str">
        <f t="shared" si="1321"/>
        <v/>
      </c>
      <c r="E2595" s="221"/>
      <c r="F2595" s="118">
        <f t="shared" si="1318"/>
        <v>0</v>
      </c>
      <c r="G2595" s="118">
        <f t="shared" si="1314"/>
        <v>0</v>
      </c>
    </row>
    <row r="2596" spans="1:7" ht="20.100000000000001" customHeight="1">
      <c r="A2596" s="116" t="str">
        <f t="shared" si="1319"/>
        <v/>
      </c>
      <c r="B2596" s="181">
        <f t="shared" si="1320"/>
        <v>0</v>
      </c>
      <c r="C2596" s="228"/>
      <c r="D2596" s="79" t="str">
        <f t="shared" si="1321"/>
        <v/>
      </c>
      <c r="E2596" s="221"/>
      <c r="F2596" s="118">
        <f t="shared" si="1318"/>
        <v>0</v>
      </c>
      <c r="G2596" s="118">
        <f t="shared" si="1314"/>
        <v>0</v>
      </c>
    </row>
    <row r="2597" spans="1:7" ht="20.100000000000001" customHeight="1">
      <c r="A2597" s="116" t="str">
        <f t="shared" si="1319"/>
        <v/>
      </c>
      <c r="B2597" s="181">
        <f t="shared" si="1320"/>
        <v>0</v>
      </c>
      <c r="C2597" s="228"/>
      <c r="D2597" s="79" t="str">
        <f t="shared" si="1321"/>
        <v/>
      </c>
      <c r="E2597" s="221"/>
      <c r="F2597" s="118">
        <f t="shared" si="1318"/>
        <v>0</v>
      </c>
      <c r="G2597" s="118">
        <f t="shared" si="1314"/>
        <v>0</v>
      </c>
    </row>
    <row r="2598" spans="1:7" ht="20.100000000000001" customHeight="1">
      <c r="A2598" s="116" t="str">
        <f t="shared" si="1319"/>
        <v/>
      </c>
      <c r="B2598" s="181">
        <f t="shared" si="1320"/>
        <v>0</v>
      </c>
      <c r="C2598" s="228"/>
      <c r="D2598" s="79" t="str">
        <f t="shared" si="1321"/>
        <v/>
      </c>
      <c r="E2598" s="221"/>
      <c r="F2598" s="118">
        <f t="shared" si="1318"/>
        <v>0</v>
      </c>
      <c r="G2598" s="118">
        <f t="shared" si="1314"/>
        <v>0</v>
      </c>
    </row>
    <row r="2599" spans="1:7" ht="20.100000000000001" customHeight="1">
      <c r="A2599" s="116" t="str">
        <f t="shared" si="1319"/>
        <v/>
      </c>
      <c r="B2599" s="181">
        <f t="shared" si="1320"/>
        <v>0</v>
      </c>
      <c r="C2599" s="228"/>
      <c r="D2599" s="79" t="str">
        <f t="shared" si="1321"/>
        <v/>
      </c>
      <c r="E2599" s="221"/>
      <c r="F2599" s="118">
        <f t="shared" si="1318"/>
        <v>0</v>
      </c>
      <c r="G2599" s="118">
        <f t="shared" si="1314"/>
        <v>0</v>
      </c>
    </row>
    <row r="2600" spans="1:7" ht="20.100000000000001" customHeight="1">
      <c r="A2600" s="116" t="str">
        <f t="shared" si="1319"/>
        <v/>
      </c>
      <c r="B2600" s="181">
        <f t="shared" si="1320"/>
        <v>0</v>
      </c>
      <c r="C2600" s="228"/>
      <c r="D2600" s="79" t="str">
        <f t="shared" si="1321"/>
        <v/>
      </c>
      <c r="E2600" s="221"/>
      <c r="F2600" s="118">
        <f t="shared" si="1318"/>
        <v>0</v>
      </c>
      <c r="G2600" s="118">
        <f t="shared" si="1314"/>
        <v>0</v>
      </c>
    </row>
    <row r="2601" spans="1:7" ht="20.100000000000001" customHeight="1">
      <c r="A2601" s="116" t="str">
        <f t="shared" si="1319"/>
        <v/>
      </c>
      <c r="B2601" s="181">
        <f t="shared" si="1320"/>
        <v>0</v>
      </c>
      <c r="C2601" s="228"/>
      <c r="D2601" s="79" t="str">
        <f t="shared" si="1321"/>
        <v/>
      </c>
      <c r="E2601" s="221"/>
      <c r="F2601" s="118">
        <f t="shared" si="1318"/>
        <v>0</v>
      </c>
      <c r="G2601" s="118">
        <f t="shared" si="1314"/>
        <v>0</v>
      </c>
    </row>
    <row r="2602" spans="1:7" ht="20.100000000000001" customHeight="1">
      <c r="A2602" s="116" t="str">
        <f t="shared" si="1319"/>
        <v/>
      </c>
      <c r="B2602" s="181">
        <f t="shared" si="1320"/>
        <v>0</v>
      </c>
      <c r="C2602" s="228"/>
      <c r="D2602" s="79" t="str">
        <f t="shared" si="1321"/>
        <v/>
      </c>
      <c r="E2602" s="221"/>
      <c r="F2602" s="118">
        <f t="shared" si="1318"/>
        <v>0</v>
      </c>
      <c r="G2602" s="118">
        <f t="shared" si="1314"/>
        <v>0</v>
      </c>
    </row>
    <row r="2603" spans="1:7" ht="20.100000000000001" customHeight="1">
      <c r="A2603" s="116" t="str">
        <f t="shared" si="1319"/>
        <v/>
      </c>
      <c r="B2603" s="181">
        <f t="shared" si="1320"/>
        <v>0</v>
      </c>
      <c r="C2603" s="228"/>
      <c r="D2603" s="79" t="str">
        <f t="shared" si="1321"/>
        <v/>
      </c>
      <c r="E2603" s="221"/>
      <c r="F2603" s="118">
        <f t="shared" si="1318"/>
        <v>0</v>
      </c>
      <c r="G2603" s="118">
        <f t="shared" si="1314"/>
        <v>0</v>
      </c>
    </row>
    <row r="2604" spans="1:7" ht="20.100000000000001" customHeight="1">
      <c r="A2604" s="116" t="str">
        <f t="shared" si="1319"/>
        <v/>
      </c>
      <c r="B2604" s="181">
        <f t="shared" si="1320"/>
        <v>0</v>
      </c>
      <c r="C2604" s="228"/>
      <c r="D2604" s="79" t="str">
        <f t="shared" si="1321"/>
        <v/>
      </c>
      <c r="E2604" s="221"/>
      <c r="F2604" s="118">
        <f t="shared" si="1318"/>
        <v>0</v>
      </c>
      <c r="G2604" s="118">
        <f t="shared" si="1314"/>
        <v>0</v>
      </c>
    </row>
    <row r="2605" spans="1:7" ht="20.100000000000001" customHeight="1">
      <c r="A2605" s="116" t="str">
        <f t="shared" si="1319"/>
        <v/>
      </c>
      <c r="B2605" s="181">
        <f t="shared" si="1320"/>
        <v>0</v>
      </c>
      <c r="C2605" s="227"/>
      <c r="D2605" s="79" t="str">
        <f t="shared" si="1321"/>
        <v/>
      </c>
      <c r="E2605" s="220"/>
      <c r="F2605" s="118">
        <f t="shared" si="1318"/>
        <v>0</v>
      </c>
      <c r="G2605" s="118">
        <f t="shared" si="1314"/>
        <v>0</v>
      </c>
    </row>
    <row r="2606" spans="1:7" ht="20.100000000000001" customHeight="1">
      <c r="A2606" s="116" t="str">
        <f t="shared" si="1319"/>
        <v/>
      </c>
      <c r="B2606" s="181">
        <f t="shared" si="1320"/>
        <v>0</v>
      </c>
      <c r="C2606" s="228"/>
      <c r="D2606" s="79" t="str">
        <f t="shared" si="1321"/>
        <v/>
      </c>
      <c r="E2606" s="221"/>
      <c r="F2606" s="118">
        <f t="shared" si="1318"/>
        <v>0</v>
      </c>
      <c r="G2606" s="118">
        <f t="shared" si="1314"/>
        <v>0</v>
      </c>
    </row>
    <row r="2607" spans="1:7" ht="20.100000000000001" customHeight="1">
      <c r="A2607" s="116" t="str">
        <f t="shared" si="1319"/>
        <v/>
      </c>
      <c r="B2607" s="181">
        <f t="shared" si="1320"/>
        <v>0</v>
      </c>
      <c r="C2607" s="228"/>
      <c r="D2607" s="79" t="str">
        <f t="shared" si="1321"/>
        <v/>
      </c>
      <c r="E2607" s="221"/>
      <c r="F2607" s="118">
        <f t="shared" si="1318"/>
        <v>0</v>
      </c>
      <c r="G2607" s="118">
        <f t="shared" si="1314"/>
        <v>0</v>
      </c>
    </row>
    <row r="2608" spans="1:7" ht="20.100000000000001" customHeight="1">
      <c r="A2608" s="116" t="str">
        <f t="shared" si="1319"/>
        <v/>
      </c>
      <c r="B2608" s="181">
        <f t="shared" si="1320"/>
        <v>0</v>
      </c>
      <c r="C2608" s="228"/>
      <c r="D2608" s="79" t="str">
        <f t="shared" si="1321"/>
        <v/>
      </c>
      <c r="E2608" s="221"/>
      <c r="F2608" s="118">
        <f t="shared" si="1318"/>
        <v>0</v>
      </c>
      <c r="G2608" s="118">
        <f t="shared" si="1314"/>
        <v>0</v>
      </c>
    </row>
    <row r="2609" spans="1:7" ht="20.100000000000001" customHeight="1">
      <c r="A2609" s="116" t="str">
        <f t="shared" si="1319"/>
        <v/>
      </c>
      <c r="B2609" s="181">
        <f t="shared" si="1320"/>
        <v>0</v>
      </c>
      <c r="C2609" s="228"/>
      <c r="D2609" s="79" t="str">
        <f t="shared" si="1321"/>
        <v/>
      </c>
      <c r="E2609" s="221"/>
      <c r="F2609" s="118">
        <f t="shared" si="1318"/>
        <v>0</v>
      </c>
      <c r="G2609" s="118">
        <f t="shared" si="1314"/>
        <v>0</v>
      </c>
    </row>
    <row r="2610" spans="1:7" ht="20.100000000000001" customHeight="1">
      <c r="A2610" s="116" t="str">
        <f t="shared" si="1319"/>
        <v/>
      </c>
      <c r="B2610" s="181">
        <f t="shared" si="1320"/>
        <v>0</v>
      </c>
      <c r="C2610" s="228"/>
      <c r="D2610" s="79" t="str">
        <f t="shared" si="1321"/>
        <v/>
      </c>
      <c r="E2610" s="221"/>
      <c r="F2610" s="118">
        <f t="shared" si="1318"/>
        <v>0</v>
      </c>
      <c r="G2610" s="118">
        <f t="shared" si="1314"/>
        <v>0</v>
      </c>
    </row>
    <row r="2611" spans="1:7" ht="20.100000000000001" customHeight="1">
      <c r="A2611" s="116" t="str">
        <f t="shared" si="1319"/>
        <v/>
      </c>
      <c r="B2611" s="181">
        <f t="shared" si="1320"/>
        <v>0</v>
      </c>
      <c r="C2611" s="228"/>
      <c r="D2611" s="79" t="str">
        <f t="shared" si="1321"/>
        <v/>
      </c>
      <c r="E2611" s="221"/>
      <c r="F2611" s="118">
        <f t="shared" si="1318"/>
        <v>0</v>
      </c>
      <c r="G2611" s="118">
        <f t="shared" si="1314"/>
        <v>0</v>
      </c>
    </row>
    <row r="2612" spans="1:7" ht="20.100000000000001" customHeight="1">
      <c r="A2612" s="116" t="str">
        <f t="shared" si="1319"/>
        <v/>
      </c>
      <c r="B2612" s="181">
        <f t="shared" si="1320"/>
        <v>0</v>
      </c>
      <c r="C2612" s="228"/>
      <c r="D2612" s="79" t="str">
        <f t="shared" si="1321"/>
        <v/>
      </c>
      <c r="E2612" s="221"/>
      <c r="F2612" s="118">
        <f t="shared" si="1318"/>
        <v>0</v>
      </c>
      <c r="G2612" s="118">
        <f t="shared" si="1314"/>
        <v>0</v>
      </c>
    </row>
    <row r="2613" spans="1:7" ht="20.100000000000001" customHeight="1">
      <c r="A2613" s="116" t="str">
        <f t="shared" si="1319"/>
        <v/>
      </c>
      <c r="B2613" s="181">
        <f t="shared" si="1320"/>
        <v>0</v>
      </c>
      <c r="C2613" s="228"/>
      <c r="D2613" s="79" t="str">
        <f t="shared" si="1321"/>
        <v/>
      </c>
      <c r="E2613" s="221"/>
      <c r="F2613" s="118">
        <f t="shared" si="1318"/>
        <v>0</v>
      </c>
      <c r="G2613" s="118">
        <f t="shared" si="1314"/>
        <v>0</v>
      </c>
    </row>
    <row r="2614" spans="1:7" ht="20.100000000000001" customHeight="1">
      <c r="A2614" s="116" t="str">
        <f t="shared" si="1319"/>
        <v/>
      </c>
      <c r="B2614" s="181">
        <f t="shared" si="1320"/>
        <v>0</v>
      </c>
      <c r="C2614" s="228"/>
      <c r="D2614" s="79" t="str">
        <f t="shared" si="1321"/>
        <v/>
      </c>
      <c r="E2614" s="221"/>
      <c r="F2614" s="118">
        <f t="shared" si="1318"/>
        <v>0</v>
      </c>
      <c r="G2614" s="118">
        <f t="shared" si="1314"/>
        <v>0</v>
      </c>
    </row>
    <row r="2615" spans="1:7" ht="20.100000000000001" customHeight="1">
      <c r="A2615" s="184"/>
      <c r="B2615" s="185"/>
      <c r="C2615" s="243"/>
      <c r="D2615" s="161"/>
      <c r="E2615" s="212"/>
      <c r="F2615" s="488" t="s">
        <v>35</v>
      </c>
      <c r="G2615" s="201">
        <f>SUBTOTAL(9,G2591:G2614)</f>
        <v>0</v>
      </c>
    </row>
    <row r="2616" spans="1:7" ht="20.100000000000001" customHeight="1">
      <c r="A2616" s="184"/>
      <c r="B2616" s="185"/>
      <c r="C2616" s="244" t="s">
        <v>731</v>
      </c>
      <c r="D2616" s="161"/>
      <c r="E2616" s="212"/>
      <c r="F2616" s="163"/>
      <c r="G2616" s="186"/>
    </row>
    <row r="2617" spans="1:7" ht="20.100000000000001" customHeight="1">
      <c r="A2617" s="116" t="str">
        <f t="shared" ref="A2617:A2624" si="1322">IFERROR(VLOOKUP(C2617,Tabla_Compatibilidad,4,FALSE),"")</f>
        <v/>
      </c>
      <c r="B2617" s="181">
        <f t="shared" ref="B2617:B2624" si="1323">IF(A2617=0,0,VLOOKUP(A2617,Tabla_Indices,5,FALSE))</f>
        <v>0</v>
      </c>
      <c r="C2617" s="227"/>
      <c r="D2617" s="79" t="str">
        <f t="shared" ref="D2617:D2624" si="1324">IFERROR(VLOOKUP(C2617,Tabla_Compatibilidad,2,FALSE),"")</f>
        <v/>
      </c>
      <c r="E2617" s="225"/>
      <c r="F2617" s="118">
        <f t="shared" ref="F2617:F2624" si="1325">IFERROR(VLOOKUP(C2617,Tabla_Compatibilidad,3,FALSE),0)</f>
        <v>0</v>
      </c>
      <c r="G2617" s="118">
        <f t="shared" ref="G2617:G2624" si="1326">ROUND(E2617*F2617,2)</f>
        <v>0</v>
      </c>
    </row>
    <row r="2618" spans="1:7" ht="20.100000000000001" customHeight="1">
      <c r="A2618" s="116"/>
      <c r="B2618" s="181"/>
      <c r="C2618" s="227"/>
      <c r="D2618" s="79"/>
      <c r="E2618" s="225"/>
      <c r="F2618" s="118"/>
      <c r="G2618" s="118"/>
    </row>
    <row r="2619" spans="1:7" ht="20.100000000000001" customHeight="1">
      <c r="A2619" s="116"/>
      <c r="B2619" s="181"/>
      <c r="C2619" s="227"/>
      <c r="D2619" s="79"/>
      <c r="E2619" s="225"/>
      <c r="F2619" s="118"/>
      <c r="G2619" s="118"/>
    </row>
    <row r="2620" spans="1:7" ht="20.100000000000001" customHeight="1">
      <c r="A2620" s="116" t="str">
        <f t="shared" si="1322"/>
        <v/>
      </c>
      <c r="B2620" s="181">
        <f t="shared" si="1323"/>
        <v>0</v>
      </c>
      <c r="C2620" s="227"/>
      <c r="D2620" s="79" t="str">
        <f t="shared" si="1324"/>
        <v/>
      </c>
      <c r="E2620" s="225"/>
      <c r="F2620" s="118">
        <f t="shared" si="1325"/>
        <v>0</v>
      </c>
      <c r="G2620" s="118">
        <f t="shared" si="1326"/>
        <v>0</v>
      </c>
    </row>
    <row r="2621" spans="1:7" ht="20.100000000000001" customHeight="1">
      <c r="A2621" s="116" t="str">
        <f t="shared" si="1322"/>
        <v/>
      </c>
      <c r="B2621" s="181">
        <f t="shared" si="1323"/>
        <v>0</v>
      </c>
      <c r="C2621" s="228"/>
      <c r="D2621" s="79" t="str">
        <f t="shared" si="1324"/>
        <v/>
      </c>
      <c r="E2621" s="221"/>
      <c r="F2621" s="118">
        <f t="shared" si="1325"/>
        <v>0</v>
      </c>
      <c r="G2621" s="118">
        <f t="shared" si="1326"/>
        <v>0</v>
      </c>
    </row>
    <row r="2622" spans="1:7" ht="20.100000000000001" customHeight="1">
      <c r="A2622" s="116" t="str">
        <f t="shared" si="1322"/>
        <v/>
      </c>
      <c r="B2622" s="181">
        <f t="shared" si="1323"/>
        <v>0</v>
      </c>
      <c r="C2622" s="228"/>
      <c r="D2622" s="79" t="str">
        <f t="shared" si="1324"/>
        <v/>
      </c>
      <c r="E2622" s="221"/>
      <c r="F2622" s="118">
        <f t="shared" si="1325"/>
        <v>0</v>
      </c>
      <c r="G2622" s="118">
        <f t="shared" si="1326"/>
        <v>0</v>
      </c>
    </row>
    <row r="2623" spans="1:7" ht="20.100000000000001" customHeight="1">
      <c r="A2623" s="116" t="str">
        <f t="shared" si="1322"/>
        <v/>
      </c>
      <c r="B2623" s="181">
        <f t="shared" si="1323"/>
        <v>0</v>
      </c>
      <c r="C2623" s="228"/>
      <c r="D2623" s="79" t="str">
        <f t="shared" si="1324"/>
        <v/>
      </c>
      <c r="E2623" s="221"/>
      <c r="F2623" s="118">
        <f t="shared" si="1325"/>
        <v>0</v>
      </c>
      <c r="G2623" s="118">
        <f t="shared" si="1326"/>
        <v>0</v>
      </c>
    </row>
    <row r="2624" spans="1:7" ht="20.100000000000001" customHeight="1">
      <c r="A2624" s="116" t="str">
        <f t="shared" si="1322"/>
        <v/>
      </c>
      <c r="B2624" s="181">
        <f t="shared" si="1323"/>
        <v>0</v>
      </c>
      <c r="C2624" s="228"/>
      <c r="D2624" s="79" t="str">
        <f t="shared" si="1324"/>
        <v/>
      </c>
      <c r="E2624" s="221"/>
      <c r="F2624" s="118">
        <f t="shared" si="1325"/>
        <v>0</v>
      </c>
      <c r="G2624" s="118">
        <f t="shared" si="1326"/>
        <v>0</v>
      </c>
    </row>
    <row r="2625" spans="1:7" ht="20.100000000000001" customHeight="1">
      <c r="A2625" s="184"/>
      <c r="B2625" s="185"/>
      <c r="C2625" s="243"/>
      <c r="D2625" s="161"/>
      <c r="E2625" s="212"/>
      <c r="F2625" s="488" t="s">
        <v>36</v>
      </c>
      <c r="G2625" s="201">
        <f>SUBTOTAL(9,G2617:G2624)</f>
        <v>0</v>
      </c>
    </row>
    <row r="2626" spans="1:7" ht="20.100000000000001" customHeight="1">
      <c r="A2626" s="184"/>
      <c r="B2626" s="185"/>
      <c r="C2626" s="244" t="s">
        <v>732</v>
      </c>
      <c r="D2626" s="161"/>
      <c r="E2626" s="212"/>
      <c r="F2626" s="163"/>
      <c r="G2626" s="186"/>
    </row>
    <row r="2627" spans="1:7" ht="20.100000000000001" customHeight="1">
      <c r="A2627" s="116" t="str">
        <f t="shared" ref="A2627:A2636" si="1327">IFERROR(VLOOKUP(C2627,Tabla_Compatibilidad,4,FALSE),"")</f>
        <v/>
      </c>
      <c r="B2627" s="181">
        <f t="shared" ref="B2627:B2636" si="1328">IF(A2627=0,0,VLOOKUP(A2627,Tabla_Indices,5,FALSE))</f>
        <v>0</v>
      </c>
      <c r="C2627" s="239"/>
      <c r="D2627" s="79" t="str">
        <f t="shared" ref="D2627:D2636" si="1329">IFERROR(VLOOKUP(C2627,Tabla_Compatibilidad,2,FALSE),"")</f>
        <v/>
      </c>
      <c r="E2627" s="226"/>
      <c r="F2627" s="118">
        <f t="shared" ref="F2627:F2636" si="1330">IFERROR(VLOOKUP(C2627,Tabla_Compatibilidad,3,FALSE),0)</f>
        <v>0</v>
      </c>
      <c r="G2627" s="118">
        <f t="shared" ref="G2627:G2636" si="1331">ROUND(E2627*F2627,2)</f>
        <v>0</v>
      </c>
    </row>
    <row r="2628" spans="1:7" ht="20.100000000000001" customHeight="1">
      <c r="A2628" s="116" t="str">
        <f t="shared" si="1327"/>
        <v/>
      </c>
      <c r="B2628" s="181">
        <f t="shared" ref="B2628:B2629" si="1332">IF(A2628=0,0,VLOOKUP(A2628,Tabla_Indices,5,FALSE))</f>
        <v>0</v>
      </c>
      <c r="C2628" s="229"/>
      <c r="D2628" s="79" t="str">
        <f t="shared" ref="D2628:D2629" si="1333">IFERROR(VLOOKUP(C2628,Tabla_Compatibilidad,2,FALSE),"")</f>
        <v/>
      </c>
      <c r="E2628" s="223"/>
      <c r="F2628" s="118">
        <f t="shared" si="1330"/>
        <v>0</v>
      </c>
      <c r="G2628" s="118">
        <f t="shared" ref="G2628:G2629" si="1334">ROUND(E2628*F2628,2)</f>
        <v>0</v>
      </c>
    </row>
    <row r="2629" spans="1:7" ht="20.100000000000001" customHeight="1">
      <c r="A2629" s="116" t="str">
        <f t="shared" si="1327"/>
        <v/>
      </c>
      <c r="B2629" s="181">
        <f t="shared" si="1332"/>
        <v>0</v>
      </c>
      <c r="C2629" s="229"/>
      <c r="D2629" s="79" t="str">
        <f t="shared" si="1333"/>
        <v/>
      </c>
      <c r="E2629" s="223"/>
      <c r="F2629" s="118">
        <f t="shared" si="1330"/>
        <v>0</v>
      </c>
      <c r="G2629" s="118">
        <f t="shared" si="1334"/>
        <v>0</v>
      </c>
    </row>
    <row r="2630" spans="1:7" ht="20.100000000000001" customHeight="1">
      <c r="A2630" s="116" t="str">
        <f t="shared" si="1327"/>
        <v/>
      </c>
      <c r="B2630" s="181">
        <f t="shared" si="1328"/>
        <v>0</v>
      </c>
      <c r="C2630" s="229"/>
      <c r="D2630" s="79" t="str">
        <f t="shared" si="1329"/>
        <v/>
      </c>
      <c r="E2630" s="223"/>
      <c r="F2630" s="118">
        <f t="shared" si="1330"/>
        <v>0</v>
      </c>
      <c r="G2630" s="118">
        <f t="shared" si="1331"/>
        <v>0</v>
      </c>
    </row>
    <row r="2631" spans="1:7" ht="20.100000000000001" customHeight="1">
      <c r="A2631" s="116" t="str">
        <f t="shared" si="1327"/>
        <v/>
      </c>
      <c r="B2631" s="181">
        <f t="shared" si="1328"/>
        <v>0</v>
      </c>
      <c r="C2631" s="229"/>
      <c r="D2631" s="79" t="str">
        <f t="shared" si="1329"/>
        <v/>
      </c>
      <c r="E2631" s="221"/>
      <c r="F2631" s="118">
        <f t="shared" si="1330"/>
        <v>0</v>
      </c>
      <c r="G2631" s="118">
        <f t="shared" si="1331"/>
        <v>0</v>
      </c>
    </row>
    <row r="2632" spans="1:7" ht="20.100000000000001" customHeight="1">
      <c r="A2632" s="116" t="str">
        <f t="shared" si="1327"/>
        <v/>
      </c>
      <c r="B2632" s="181">
        <f t="shared" si="1328"/>
        <v>0</v>
      </c>
      <c r="C2632" s="229"/>
      <c r="D2632" s="79" t="str">
        <f t="shared" si="1329"/>
        <v/>
      </c>
      <c r="E2632" s="221"/>
      <c r="F2632" s="118">
        <f t="shared" si="1330"/>
        <v>0</v>
      </c>
      <c r="G2632" s="118">
        <f t="shared" si="1331"/>
        <v>0</v>
      </c>
    </row>
    <row r="2633" spans="1:7" ht="20.100000000000001" customHeight="1">
      <c r="A2633" s="116" t="str">
        <f t="shared" si="1327"/>
        <v/>
      </c>
      <c r="B2633" s="181">
        <f t="shared" si="1328"/>
        <v>0</v>
      </c>
      <c r="C2633" s="229"/>
      <c r="D2633" s="79" t="str">
        <f t="shared" si="1329"/>
        <v/>
      </c>
      <c r="E2633" s="221"/>
      <c r="F2633" s="118">
        <f t="shared" si="1330"/>
        <v>0</v>
      </c>
      <c r="G2633" s="118">
        <f t="shared" si="1331"/>
        <v>0</v>
      </c>
    </row>
    <row r="2634" spans="1:7" ht="20.100000000000001" customHeight="1">
      <c r="A2634" s="116" t="str">
        <f t="shared" si="1327"/>
        <v/>
      </c>
      <c r="B2634" s="181">
        <f t="shared" si="1328"/>
        <v>0</v>
      </c>
      <c r="C2634" s="228"/>
      <c r="D2634" s="79" t="str">
        <f t="shared" si="1329"/>
        <v/>
      </c>
      <c r="E2634" s="221"/>
      <c r="F2634" s="118">
        <f t="shared" si="1330"/>
        <v>0</v>
      </c>
      <c r="G2634" s="118">
        <f t="shared" si="1331"/>
        <v>0</v>
      </c>
    </row>
    <row r="2635" spans="1:7" ht="20.100000000000001" customHeight="1">
      <c r="A2635" s="116" t="str">
        <f t="shared" si="1327"/>
        <v/>
      </c>
      <c r="B2635" s="181">
        <f t="shared" si="1328"/>
        <v>0</v>
      </c>
      <c r="C2635" s="228"/>
      <c r="D2635" s="79" t="str">
        <f t="shared" si="1329"/>
        <v/>
      </c>
      <c r="E2635" s="221"/>
      <c r="F2635" s="118">
        <f t="shared" si="1330"/>
        <v>0</v>
      </c>
      <c r="G2635" s="118">
        <f t="shared" si="1331"/>
        <v>0</v>
      </c>
    </row>
    <row r="2636" spans="1:7" ht="20.100000000000001" customHeight="1">
      <c r="A2636" s="116" t="str">
        <f t="shared" si="1327"/>
        <v/>
      </c>
      <c r="B2636" s="181">
        <f t="shared" si="1328"/>
        <v>0</v>
      </c>
      <c r="C2636" s="228"/>
      <c r="D2636" s="79" t="str">
        <f t="shared" si="1329"/>
        <v/>
      </c>
      <c r="E2636" s="221"/>
      <c r="F2636" s="118">
        <f t="shared" si="1330"/>
        <v>0</v>
      </c>
      <c r="G2636" s="118">
        <f t="shared" si="1331"/>
        <v>0</v>
      </c>
    </row>
    <row r="2637" spans="1:7" ht="20.100000000000001" customHeight="1">
      <c r="A2637" s="187"/>
      <c r="B2637" s="188"/>
      <c r="C2637" s="243"/>
      <c r="D2637" s="161"/>
      <c r="E2637" s="212"/>
      <c r="F2637" s="488" t="s">
        <v>37</v>
      </c>
      <c r="G2637" s="201">
        <f>SUBTOTAL(9,G2627:G2636)</f>
        <v>0</v>
      </c>
    </row>
    <row r="2638" spans="1:7" ht="20.100000000000001" customHeight="1" thickBot="1">
      <c r="A2638" s="189"/>
      <c r="B2638" s="190"/>
      <c r="C2638" s="245"/>
      <c r="D2638" s="191"/>
      <c r="E2638" s="213"/>
      <c r="F2638" s="192"/>
      <c r="G2638" s="193"/>
    </row>
    <row r="2639" spans="1:7" ht="20.100000000000001" customHeight="1" thickBot="1">
      <c r="A2639" s="194">
        <f>B2587</f>
        <v>44</v>
      </c>
      <c r="B2639" s="195" t="str">
        <f>C2587</f>
        <v>Arbolado público</v>
      </c>
      <c r="C2639" s="246"/>
      <c r="D2639" s="196" t="s">
        <v>38</v>
      </c>
      <c r="E2639" s="214"/>
      <c r="F2639" s="197" t="s">
        <v>39</v>
      </c>
      <c r="G2639" s="202">
        <f>SUBTOTAL(9,G2591:G2638)</f>
        <v>0</v>
      </c>
    </row>
    <row r="2640" spans="1:7" ht="20.100000000000001" customHeight="1" thickTop="1" thickBot="1">
      <c r="C2640" s="247"/>
      <c r="D2640" s="198"/>
      <c r="E2640" s="215"/>
      <c r="G2640" s="200"/>
    </row>
    <row r="2641" spans="1:7" ht="20.100000000000001" customHeight="1" thickTop="1">
      <c r="A2641" s="145" t="s">
        <v>41</v>
      </c>
      <c r="B2641" s="146"/>
      <c r="C2641" s="248"/>
      <c r="D2641" s="146"/>
      <c r="E2641" s="216"/>
      <c r="F2641" s="148"/>
      <c r="G2641" s="149"/>
    </row>
    <row r="2642" spans="1:7" ht="20.100000000000001" customHeight="1">
      <c r="A2642" s="150" t="s">
        <v>728</v>
      </c>
      <c r="B2642" s="144" t="str">
        <f>Comitente</f>
        <v>INSTITUTO PROVINCIAL DE LA VIVIENDA</v>
      </c>
      <c r="C2642" s="249"/>
      <c r="D2642" s="152"/>
      <c r="E2642" s="217"/>
      <c r="F2642" s="154"/>
      <c r="G2642" s="155"/>
    </row>
    <row r="2643" spans="1:7" ht="20.100000000000001" customHeight="1">
      <c r="A2643" s="150" t="s">
        <v>729</v>
      </c>
      <c r="B2643" s="144">
        <f>Contratista</f>
        <v>0</v>
      </c>
      <c r="C2643" s="250"/>
      <c r="D2643" s="156"/>
      <c r="E2643" s="217"/>
      <c r="F2643" s="157"/>
      <c r="G2643" s="158"/>
    </row>
    <row r="2644" spans="1:7" ht="20.100000000000001" customHeight="1">
      <c r="A2644" s="150" t="s">
        <v>28</v>
      </c>
      <c r="B2644" s="144" t="str">
        <f>Obra</f>
        <v>BARRIO NUESTRA SEÑORA DEL ROSARIO - 22 VIVIENDAS</v>
      </c>
      <c r="C2644" s="250"/>
      <c r="D2644" s="156"/>
      <c r="E2644" s="217"/>
      <c r="F2644" s="157" t="s">
        <v>42</v>
      </c>
      <c r="G2644" s="542">
        <f>+$G$4</f>
        <v>0</v>
      </c>
    </row>
    <row r="2645" spans="1:7" ht="20.100000000000001" customHeight="1">
      <c r="A2645" s="159" t="s">
        <v>727</v>
      </c>
      <c r="B2645" s="144" t="str">
        <f>Ubicación</f>
        <v>9 DE JULIO</v>
      </c>
      <c r="C2645" s="251"/>
      <c r="D2645" s="161"/>
      <c r="E2645" s="212"/>
      <c r="F2645" s="163"/>
      <c r="G2645" s="164"/>
    </row>
    <row r="2646" spans="1:7" ht="20.100000000000001" customHeight="1">
      <c r="A2646" s="159" t="s">
        <v>43</v>
      </c>
      <c r="B2646" s="165" t="s">
        <v>1161</v>
      </c>
      <c r="C2646" s="243" t="s">
        <v>1160</v>
      </c>
      <c r="D2646" s="167"/>
      <c r="E2646" s="218"/>
      <c r="F2646" s="163"/>
      <c r="G2646" s="164"/>
    </row>
    <row r="2647" spans="1:7" s="110" customFormat="1" ht="20.100000000000001" customHeight="1">
      <c r="A2647" s="159" t="s">
        <v>29</v>
      </c>
      <c r="B2647" s="169">
        <v>45</v>
      </c>
      <c r="C2647" s="243" t="str">
        <f>+VLOOKUP(B2647,Infra!$B$13:$F$86,2,FALSE)</f>
        <v>Indicadores de calles</v>
      </c>
      <c r="D2647" s="161"/>
      <c r="E2647" s="212"/>
      <c r="F2647" s="157" t="s">
        <v>30</v>
      </c>
      <c r="G2647" s="253" t="str">
        <f>+VLOOKUP(B2647,Infra!$B$13:$F$86,3,FALSE)</f>
        <v>u</v>
      </c>
    </row>
    <row r="2648" spans="1:7" ht="20.100000000000001" customHeight="1">
      <c r="A2648" s="203" t="s">
        <v>590</v>
      </c>
      <c r="B2648" s="204"/>
      <c r="C2648" s="604" t="s">
        <v>0</v>
      </c>
      <c r="D2648" s="606" t="s">
        <v>31</v>
      </c>
      <c r="E2648" s="600" t="s">
        <v>32</v>
      </c>
      <c r="F2648" s="608" t="s">
        <v>33</v>
      </c>
      <c r="G2648" s="610" t="s">
        <v>34</v>
      </c>
    </row>
    <row r="2649" spans="1:7" ht="20.100000000000001" customHeight="1">
      <c r="A2649" s="172" t="s">
        <v>591</v>
      </c>
      <c r="B2649" s="173" t="s">
        <v>592</v>
      </c>
      <c r="C2649" s="605"/>
      <c r="D2649" s="607"/>
      <c r="E2649" s="601"/>
      <c r="F2649" s="609"/>
      <c r="G2649" s="611"/>
    </row>
    <row r="2650" spans="1:7" ht="20.100000000000001" customHeight="1">
      <c r="A2650" s="174"/>
      <c r="B2650" s="175"/>
      <c r="C2650" s="252" t="s">
        <v>730</v>
      </c>
      <c r="D2650" s="177"/>
      <c r="E2650" s="219"/>
      <c r="F2650" s="179"/>
      <c r="G2650" s="180"/>
    </row>
    <row r="2651" spans="1:7" ht="20.100000000000001" customHeight="1">
      <c r="A2651" s="116" t="str">
        <f t="shared" ref="A2651:A2654" si="1335">IFERROR(VLOOKUP(C2651,Tabla_Compatibilidad,4,FALSE),"")</f>
        <v/>
      </c>
      <c r="B2651" s="181">
        <f t="shared" ref="B2651:B2654" si="1336">IF(A2651=0,0,VLOOKUP(A2651,Tabla_Indices,5,FALSE))</f>
        <v>0</v>
      </c>
      <c r="C2651" s="228"/>
      <c r="D2651" s="79" t="str">
        <f t="shared" ref="D2651:D2654" si="1337">IFERROR(VLOOKUP(C2651,Tabla_Compatibilidad,2,FALSE),"")</f>
        <v/>
      </c>
      <c r="E2651" s="221"/>
      <c r="F2651" s="118">
        <f t="shared" ref="F2651:F2654" si="1338">IFERROR(VLOOKUP(C2651,Tabla_Compatibilidad,3,FALSE),0)</f>
        <v>0</v>
      </c>
      <c r="G2651" s="118">
        <f t="shared" ref="G2651:G2654" si="1339">ROUND(E2651*F2651,2)</f>
        <v>0</v>
      </c>
    </row>
    <row r="2652" spans="1:7" ht="20.100000000000001" customHeight="1">
      <c r="A2652" s="116" t="str">
        <f t="shared" si="1335"/>
        <v/>
      </c>
      <c r="B2652" s="181">
        <f t="shared" si="1336"/>
        <v>0</v>
      </c>
      <c r="C2652" s="228"/>
      <c r="D2652" s="79" t="str">
        <f t="shared" si="1337"/>
        <v/>
      </c>
      <c r="E2652" s="221"/>
      <c r="F2652" s="118">
        <f t="shared" si="1338"/>
        <v>0</v>
      </c>
      <c r="G2652" s="118">
        <f t="shared" si="1339"/>
        <v>0</v>
      </c>
    </row>
    <row r="2653" spans="1:7" ht="20.100000000000001" customHeight="1">
      <c r="A2653" s="116" t="str">
        <f t="shared" si="1335"/>
        <v/>
      </c>
      <c r="B2653" s="181">
        <f t="shared" si="1336"/>
        <v>0</v>
      </c>
      <c r="C2653" s="228"/>
      <c r="D2653" s="79" t="str">
        <f t="shared" si="1337"/>
        <v/>
      </c>
      <c r="E2653" s="221"/>
      <c r="F2653" s="118">
        <f t="shared" si="1338"/>
        <v>0</v>
      </c>
      <c r="G2653" s="118">
        <f t="shared" si="1339"/>
        <v>0</v>
      </c>
    </row>
    <row r="2654" spans="1:7" ht="20.100000000000001" customHeight="1">
      <c r="A2654" s="116" t="str">
        <f t="shared" si="1335"/>
        <v/>
      </c>
      <c r="B2654" s="181">
        <f t="shared" si="1336"/>
        <v>0</v>
      </c>
      <c r="C2654" s="228"/>
      <c r="D2654" s="79" t="str">
        <f t="shared" si="1337"/>
        <v/>
      </c>
      <c r="E2654" s="221"/>
      <c r="F2654" s="118">
        <f t="shared" si="1338"/>
        <v>0</v>
      </c>
      <c r="G2654" s="118">
        <f t="shared" si="1339"/>
        <v>0</v>
      </c>
    </row>
    <row r="2655" spans="1:7" ht="20.100000000000001" customHeight="1">
      <c r="A2655" s="116" t="str">
        <f t="shared" ref="A2655:A2674" si="1340">IFERROR(VLOOKUP(C2655,Tabla_Compatibilidad,4,FALSE),"")</f>
        <v/>
      </c>
      <c r="B2655" s="181">
        <f t="shared" ref="B2655" si="1341">IF(A2655=0,0,VLOOKUP(A2655,Tabla_Indices,5,FALSE))</f>
        <v>0</v>
      </c>
      <c r="C2655" s="228"/>
      <c r="D2655" s="79" t="str">
        <f t="shared" ref="D2655" si="1342">IFERROR(VLOOKUP(C2655,Tabla_Compatibilidad,2,FALSE),"")</f>
        <v/>
      </c>
      <c r="E2655" s="221"/>
      <c r="F2655" s="118">
        <f t="shared" ref="F2655" si="1343">IFERROR(VLOOKUP(C2655,Tabla_Compatibilidad,3,FALSE),0)</f>
        <v>0</v>
      </c>
      <c r="G2655" s="118">
        <f t="shared" ref="G2655" si="1344">ROUND(E2655*F2655,2)</f>
        <v>0</v>
      </c>
    </row>
    <row r="2656" spans="1:7" ht="20.100000000000001" customHeight="1">
      <c r="A2656" s="116" t="str">
        <f t="shared" si="1340"/>
        <v/>
      </c>
      <c r="B2656" s="181">
        <f t="shared" ref="B2656:B2674" si="1345">IF(A2656=0,0,VLOOKUP(A2656,Tabla_Indices,5,FALSE))</f>
        <v>0</v>
      </c>
      <c r="C2656" s="228"/>
      <c r="D2656" s="79" t="str">
        <f t="shared" ref="D2656:D2674" si="1346">IFERROR(VLOOKUP(C2656,Tabla_Compatibilidad,2,FALSE),"")</f>
        <v/>
      </c>
      <c r="E2656" s="221"/>
      <c r="F2656" s="118">
        <f t="shared" ref="F2656:F2674" si="1347">IFERROR(VLOOKUP(C2656,Tabla_Compatibilidad,3,FALSE),0)</f>
        <v>0</v>
      </c>
      <c r="G2656" s="118">
        <f t="shared" ref="G2656:G2674" si="1348">ROUND(E2656*F2656,2)</f>
        <v>0</v>
      </c>
    </row>
    <row r="2657" spans="1:7" ht="20.100000000000001" customHeight="1">
      <c r="A2657" s="116" t="str">
        <f t="shared" si="1340"/>
        <v/>
      </c>
      <c r="B2657" s="181">
        <f t="shared" si="1345"/>
        <v>0</v>
      </c>
      <c r="C2657" s="228"/>
      <c r="D2657" s="79" t="str">
        <f t="shared" si="1346"/>
        <v/>
      </c>
      <c r="E2657" s="221"/>
      <c r="F2657" s="118">
        <f t="shared" si="1347"/>
        <v>0</v>
      </c>
      <c r="G2657" s="118">
        <f t="shared" si="1348"/>
        <v>0</v>
      </c>
    </row>
    <row r="2658" spans="1:7" ht="20.100000000000001" customHeight="1">
      <c r="A2658" s="116" t="str">
        <f t="shared" si="1340"/>
        <v/>
      </c>
      <c r="B2658" s="181">
        <f t="shared" si="1345"/>
        <v>0</v>
      </c>
      <c r="C2658" s="228"/>
      <c r="D2658" s="79" t="str">
        <f t="shared" si="1346"/>
        <v/>
      </c>
      <c r="E2658" s="221"/>
      <c r="F2658" s="118">
        <f t="shared" si="1347"/>
        <v>0</v>
      </c>
      <c r="G2658" s="118">
        <f t="shared" si="1348"/>
        <v>0</v>
      </c>
    </row>
    <row r="2659" spans="1:7" ht="20.100000000000001" customHeight="1">
      <c r="A2659" s="116" t="str">
        <f t="shared" si="1340"/>
        <v/>
      </c>
      <c r="B2659" s="181">
        <f t="shared" si="1345"/>
        <v>0</v>
      </c>
      <c r="C2659" s="228"/>
      <c r="D2659" s="79" t="str">
        <f t="shared" si="1346"/>
        <v/>
      </c>
      <c r="E2659" s="221"/>
      <c r="F2659" s="118">
        <f t="shared" si="1347"/>
        <v>0</v>
      </c>
      <c r="G2659" s="118">
        <f t="shared" si="1348"/>
        <v>0</v>
      </c>
    </row>
    <row r="2660" spans="1:7" ht="20.100000000000001" customHeight="1">
      <c r="A2660" s="116" t="str">
        <f t="shared" si="1340"/>
        <v/>
      </c>
      <c r="B2660" s="181">
        <f t="shared" si="1345"/>
        <v>0</v>
      </c>
      <c r="C2660" s="228"/>
      <c r="D2660" s="79" t="str">
        <f t="shared" si="1346"/>
        <v/>
      </c>
      <c r="E2660" s="221"/>
      <c r="F2660" s="118">
        <f t="shared" si="1347"/>
        <v>0</v>
      </c>
      <c r="G2660" s="118">
        <f t="shared" si="1348"/>
        <v>0</v>
      </c>
    </row>
    <row r="2661" spans="1:7" ht="20.100000000000001" customHeight="1">
      <c r="A2661" s="116" t="str">
        <f t="shared" si="1340"/>
        <v/>
      </c>
      <c r="B2661" s="181">
        <f t="shared" si="1345"/>
        <v>0</v>
      </c>
      <c r="C2661" s="228"/>
      <c r="D2661" s="79" t="str">
        <f t="shared" si="1346"/>
        <v/>
      </c>
      <c r="E2661" s="221"/>
      <c r="F2661" s="118">
        <f t="shared" si="1347"/>
        <v>0</v>
      </c>
      <c r="G2661" s="118">
        <f t="shared" si="1348"/>
        <v>0</v>
      </c>
    </row>
    <row r="2662" spans="1:7" ht="20.100000000000001" customHeight="1">
      <c r="A2662" s="116" t="str">
        <f t="shared" si="1340"/>
        <v/>
      </c>
      <c r="B2662" s="181">
        <f t="shared" si="1345"/>
        <v>0</v>
      </c>
      <c r="C2662" s="228"/>
      <c r="D2662" s="79" t="str">
        <f t="shared" si="1346"/>
        <v/>
      </c>
      <c r="E2662" s="221"/>
      <c r="F2662" s="118">
        <f t="shared" si="1347"/>
        <v>0</v>
      </c>
      <c r="G2662" s="118">
        <f t="shared" si="1348"/>
        <v>0</v>
      </c>
    </row>
    <row r="2663" spans="1:7" ht="20.100000000000001" customHeight="1">
      <c r="A2663" s="116" t="str">
        <f t="shared" si="1340"/>
        <v/>
      </c>
      <c r="B2663" s="181">
        <f t="shared" si="1345"/>
        <v>0</v>
      </c>
      <c r="C2663" s="228"/>
      <c r="D2663" s="79" t="str">
        <f t="shared" si="1346"/>
        <v/>
      </c>
      <c r="E2663" s="221"/>
      <c r="F2663" s="118">
        <f t="shared" si="1347"/>
        <v>0</v>
      </c>
      <c r="G2663" s="118">
        <f t="shared" si="1348"/>
        <v>0</v>
      </c>
    </row>
    <row r="2664" spans="1:7" ht="20.100000000000001" customHeight="1">
      <c r="A2664" s="116" t="str">
        <f t="shared" si="1340"/>
        <v/>
      </c>
      <c r="B2664" s="181">
        <f t="shared" si="1345"/>
        <v>0</v>
      </c>
      <c r="C2664" s="228"/>
      <c r="D2664" s="79" t="str">
        <f t="shared" si="1346"/>
        <v/>
      </c>
      <c r="E2664" s="221"/>
      <c r="F2664" s="118">
        <f t="shared" si="1347"/>
        <v>0</v>
      </c>
      <c r="G2664" s="118">
        <f t="shared" si="1348"/>
        <v>0</v>
      </c>
    </row>
    <row r="2665" spans="1:7" ht="20.100000000000001" customHeight="1">
      <c r="A2665" s="116" t="str">
        <f t="shared" si="1340"/>
        <v/>
      </c>
      <c r="B2665" s="181">
        <f t="shared" si="1345"/>
        <v>0</v>
      </c>
      <c r="C2665" s="227"/>
      <c r="D2665" s="79" t="str">
        <f t="shared" si="1346"/>
        <v/>
      </c>
      <c r="E2665" s="220"/>
      <c r="F2665" s="118">
        <f t="shared" si="1347"/>
        <v>0</v>
      </c>
      <c r="G2665" s="118">
        <f t="shared" si="1348"/>
        <v>0</v>
      </c>
    </row>
    <row r="2666" spans="1:7" ht="20.100000000000001" customHeight="1">
      <c r="A2666" s="116" t="str">
        <f t="shared" si="1340"/>
        <v/>
      </c>
      <c r="B2666" s="181">
        <f t="shared" si="1345"/>
        <v>0</v>
      </c>
      <c r="C2666" s="228"/>
      <c r="D2666" s="79" t="str">
        <f t="shared" si="1346"/>
        <v/>
      </c>
      <c r="E2666" s="221"/>
      <c r="F2666" s="118">
        <f t="shared" si="1347"/>
        <v>0</v>
      </c>
      <c r="G2666" s="118">
        <f t="shared" si="1348"/>
        <v>0</v>
      </c>
    </row>
    <row r="2667" spans="1:7" ht="20.100000000000001" customHeight="1">
      <c r="A2667" s="116" t="str">
        <f t="shared" si="1340"/>
        <v/>
      </c>
      <c r="B2667" s="181">
        <f t="shared" si="1345"/>
        <v>0</v>
      </c>
      <c r="C2667" s="228"/>
      <c r="D2667" s="79" t="str">
        <f t="shared" si="1346"/>
        <v/>
      </c>
      <c r="E2667" s="221"/>
      <c r="F2667" s="118">
        <f t="shared" si="1347"/>
        <v>0</v>
      </c>
      <c r="G2667" s="118">
        <f t="shared" si="1348"/>
        <v>0</v>
      </c>
    </row>
    <row r="2668" spans="1:7" ht="20.100000000000001" customHeight="1">
      <c r="A2668" s="116" t="str">
        <f t="shared" si="1340"/>
        <v/>
      </c>
      <c r="B2668" s="181">
        <f t="shared" si="1345"/>
        <v>0</v>
      </c>
      <c r="C2668" s="228"/>
      <c r="D2668" s="79" t="str">
        <f t="shared" si="1346"/>
        <v/>
      </c>
      <c r="E2668" s="221"/>
      <c r="F2668" s="118">
        <f t="shared" si="1347"/>
        <v>0</v>
      </c>
      <c r="G2668" s="118">
        <f t="shared" si="1348"/>
        <v>0</v>
      </c>
    </row>
    <row r="2669" spans="1:7" ht="20.100000000000001" customHeight="1">
      <c r="A2669" s="116" t="str">
        <f t="shared" si="1340"/>
        <v/>
      </c>
      <c r="B2669" s="181">
        <f t="shared" si="1345"/>
        <v>0</v>
      </c>
      <c r="C2669" s="228"/>
      <c r="D2669" s="79" t="str">
        <f t="shared" si="1346"/>
        <v/>
      </c>
      <c r="E2669" s="221"/>
      <c r="F2669" s="118">
        <f t="shared" si="1347"/>
        <v>0</v>
      </c>
      <c r="G2669" s="118">
        <f t="shared" si="1348"/>
        <v>0</v>
      </c>
    </row>
    <row r="2670" spans="1:7" ht="20.100000000000001" customHeight="1">
      <c r="A2670" s="116" t="str">
        <f t="shared" si="1340"/>
        <v/>
      </c>
      <c r="B2670" s="181">
        <f t="shared" si="1345"/>
        <v>0</v>
      </c>
      <c r="C2670" s="228"/>
      <c r="D2670" s="79" t="str">
        <f t="shared" si="1346"/>
        <v/>
      </c>
      <c r="E2670" s="221"/>
      <c r="F2670" s="118">
        <f t="shared" si="1347"/>
        <v>0</v>
      </c>
      <c r="G2670" s="118">
        <f t="shared" si="1348"/>
        <v>0</v>
      </c>
    </row>
    <row r="2671" spans="1:7" ht="20.100000000000001" customHeight="1">
      <c r="A2671" s="116" t="str">
        <f t="shared" si="1340"/>
        <v/>
      </c>
      <c r="B2671" s="181">
        <f t="shared" si="1345"/>
        <v>0</v>
      </c>
      <c r="C2671" s="228"/>
      <c r="D2671" s="79" t="str">
        <f t="shared" si="1346"/>
        <v/>
      </c>
      <c r="E2671" s="221"/>
      <c r="F2671" s="118">
        <f t="shared" si="1347"/>
        <v>0</v>
      </c>
      <c r="G2671" s="118">
        <f t="shared" si="1348"/>
        <v>0</v>
      </c>
    </row>
    <row r="2672" spans="1:7" ht="20.100000000000001" customHeight="1">
      <c r="A2672" s="116" t="str">
        <f t="shared" si="1340"/>
        <v/>
      </c>
      <c r="B2672" s="181">
        <f t="shared" si="1345"/>
        <v>0</v>
      </c>
      <c r="C2672" s="228"/>
      <c r="D2672" s="79" t="str">
        <f t="shared" si="1346"/>
        <v/>
      </c>
      <c r="E2672" s="221"/>
      <c r="F2672" s="118">
        <f t="shared" si="1347"/>
        <v>0</v>
      </c>
      <c r="G2672" s="118">
        <f t="shared" si="1348"/>
        <v>0</v>
      </c>
    </row>
    <row r="2673" spans="1:7" ht="20.100000000000001" customHeight="1">
      <c r="A2673" s="116" t="str">
        <f t="shared" si="1340"/>
        <v/>
      </c>
      <c r="B2673" s="181">
        <f t="shared" si="1345"/>
        <v>0</v>
      </c>
      <c r="C2673" s="228"/>
      <c r="D2673" s="79" t="str">
        <f t="shared" si="1346"/>
        <v/>
      </c>
      <c r="E2673" s="221"/>
      <c r="F2673" s="118">
        <f t="shared" si="1347"/>
        <v>0</v>
      </c>
      <c r="G2673" s="118">
        <f t="shared" si="1348"/>
        <v>0</v>
      </c>
    </row>
    <row r="2674" spans="1:7" ht="20.100000000000001" customHeight="1">
      <c r="A2674" s="116" t="str">
        <f t="shared" si="1340"/>
        <v/>
      </c>
      <c r="B2674" s="181">
        <f t="shared" si="1345"/>
        <v>0</v>
      </c>
      <c r="C2674" s="228"/>
      <c r="D2674" s="79" t="str">
        <f t="shared" si="1346"/>
        <v/>
      </c>
      <c r="E2674" s="221"/>
      <c r="F2674" s="118">
        <f t="shared" si="1347"/>
        <v>0</v>
      </c>
      <c r="G2674" s="118">
        <f t="shared" si="1348"/>
        <v>0</v>
      </c>
    </row>
    <row r="2675" spans="1:7" ht="20.100000000000001" customHeight="1">
      <c r="A2675" s="184"/>
      <c r="B2675" s="185"/>
      <c r="C2675" s="243"/>
      <c r="D2675" s="161"/>
      <c r="E2675" s="212"/>
      <c r="F2675" s="488" t="s">
        <v>35</v>
      </c>
      <c r="G2675" s="201">
        <f>SUBTOTAL(9,G2651:G2674)</f>
        <v>0</v>
      </c>
    </row>
    <row r="2676" spans="1:7" ht="20.100000000000001" customHeight="1">
      <c r="A2676" s="184"/>
      <c r="B2676" s="185"/>
      <c r="C2676" s="244" t="s">
        <v>731</v>
      </c>
      <c r="D2676" s="161"/>
      <c r="E2676" s="212"/>
      <c r="F2676" s="163"/>
      <c r="G2676" s="186"/>
    </row>
    <row r="2677" spans="1:7" ht="20.100000000000001" customHeight="1">
      <c r="A2677" s="116" t="str">
        <f t="shared" ref="A2677:A2679" si="1349">IFERROR(VLOOKUP(C2677,Tabla_Compatibilidad,4,FALSE),"")</f>
        <v/>
      </c>
      <c r="B2677" s="181">
        <f t="shared" ref="B2677:B2679" si="1350">IF(A2677=0,0,VLOOKUP(A2677,Tabla_Indices,5,FALSE))</f>
        <v>0</v>
      </c>
      <c r="C2677" s="227"/>
      <c r="D2677" s="79" t="str">
        <f t="shared" ref="D2677:D2679" si="1351">IFERROR(VLOOKUP(C2677,Tabla_Compatibilidad,2,FALSE),"")</f>
        <v/>
      </c>
      <c r="E2677" s="221"/>
      <c r="F2677" s="118">
        <f t="shared" ref="F2677:F2679" si="1352">IFERROR(VLOOKUP(C2677,Tabla_Compatibilidad,3,FALSE),0)</f>
        <v>0</v>
      </c>
      <c r="G2677" s="118">
        <f t="shared" ref="G2677:G2679" si="1353">ROUND(E2677*F2677,2)</f>
        <v>0</v>
      </c>
    </row>
    <row r="2678" spans="1:7" ht="20.100000000000001" customHeight="1">
      <c r="A2678" s="116" t="str">
        <f t="shared" si="1349"/>
        <v/>
      </c>
      <c r="B2678" s="181">
        <f t="shared" si="1350"/>
        <v>0</v>
      </c>
      <c r="C2678" s="227"/>
      <c r="D2678" s="79" t="str">
        <f t="shared" si="1351"/>
        <v/>
      </c>
      <c r="E2678" s="221"/>
      <c r="F2678" s="118">
        <f t="shared" si="1352"/>
        <v>0</v>
      </c>
      <c r="G2678" s="118">
        <f t="shared" si="1353"/>
        <v>0</v>
      </c>
    </row>
    <row r="2679" spans="1:7" ht="20.100000000000001" customHeight="1">
      <c r="A2679" s="116" t="str">
        <f t="shared" si="1349"/>
        <v/>
      </c>
      <c r="B2679" s="181">
        <f t="shared" si="1350"/>
        <v>0</v>
      </c>
      <c r="C2679" s="227"/>
      <c r="D2679" s="79" t="str">
        <f t="shared" si="1351"/>
        <v/>
      </c>
      <c r="E2679" s="221"/>
      <c r="F2679" s="118">
        <f t="shared" si="1352"/>
        <v>0</v>
      </c>
      <c r="G2679" s="118">
        <f t="shared" si="1353"/>
        <v>0</v>
      </c>
    </row>
    <row r="2680" spans="1:7" ht="20.100000000000001" customHeight="1">
      <c r="A2680" s="116" t="str">
        <f t="shared" ref="A2680:A2685" si="1354">IFERROR(VLOOKUP(C2680,Tabla_Compatibilidad,4,FALSE),"")</f>
        <v/>
      </c>
      <c r="B2680" s="181">
        <f t="shared" ref="B2680:B2685" si="1355">IF(A2680=0,0,VLOOKUP(A2680,Tabla_Indices,5,FALSE))</f>
        <v>0</v>
      </c>
      <c r="C2680" s="227"/>
      <c r="D2680" s="79" t="str">
        <f t="shared" ref="D2680:D2685" si="1356">IFERROR(VLOOKUP(C2680,Tabla_Compatibilidad,2,FALSE),"")</f>
        <v/>
      </c>
      <c r="E2680" s="221"/>
      <c r="F2680" s="118">
        <f t="shared" ref="F2680:F2685" si="1357">IFERROR(VLOOKUP(C2680,Tabla_Compatibilidad,3,FALSE),0)</f>
        <v>0</v>
      </c>
      <c r="G2680" s="118">
        <f t="shared" ref="G2680:G2685" si="1358">ROUND(E2680*F2680,2)</f>
        <v>0</v>
      </c>
    </row>
    <row r="2681" spans="1:7" ht="20.100000000000001" customHeight="1">
      <c r="A2681" s="116" t="str">
        <f t="shared" si="1354"/>
        <v/>
      </c>
      <c r="B2681" s="181">
        <f t="shared" si="1355"/>
        <v>0</v>
      </c>
      <c r="C2681" s="227"/>
      <c r="D2681" s="79" t="str">
        <f t="shared" si="1356"/>
        <v/>
      </c>
      <c r="E2681" s="221"/>
      <c r="F2681" s="118">
        <f t="shared" si="1357"/>
        <v>0</v>
      </c>
      <c r="G2681" s="118">
        <f t="shared" si="1358"/>
        <v>0</v>
      </c>
    </row>
    <row r="2682" spans="1:7" ht="20.100000000000001" customHeight="1">
      <c r="A2682" s="116" t="str">
        <f t="shared" si="1354"/>
        <v/>
      </c>
      <c r="B2682" s="181">
        <f t="shared" si="1355"/>
        <v>0</v>
      </c>
      <c r="C2682" s="228"/>
      <c r="D2682" s="79" t="str">
        <f t="shared" si="1356"/>
        <v/>
      </c>
      <c r="E2682" s="221"/>
      <c r="F2682" s="118">
        <f t="shared" si="1357"/>
        <v>0</v>
      </c>
      <c r="G2682" s="118">
        <f t="shared" si="1358"/>
        <v>0</v>
      </c>
    </row>
    <row r="2683" spans="1:7" ht="20.100000000000001" customHeight="1">
      <c r="A2683" s="116" t="str">
        <f t="shared" si="1354"/>
        <v/>
      </c>
      <c r="B2683" s="181">
        <f t="shared" si="1355"/>
        <v>0</v>
      </c>
      <c r="C2683" s="228"/>
      <c r="D2683" s="79" t="str">
        <f t="shared" si="1356"/>
        <v/>
      </c>
      <c r="E2683" s="221"/>
      <c r="F2683" s="118">
        <f t="shared" si="1357"/>
        <v>0</v>
      </c>
      <c r="G2683" s="118">
        <f t="shared" si="1358"/>
        <v>0</v>
      </c>
    </row>
    <row r="2684" spans="1:7" ht="20.100000000000001" customHeight="1">
      <c r="A2684" s="116" t="str">
        <f t="shared" si="1354"/>
        <v/>
      </c>
      <c r="B2684" s="181">
        <f t="shared" si="1355"/>
        <v>0</v>
      </c>
      <c r="C2684" s="228"/>
      <c r="D2684" s="79" t="str">
        <f t="shared" si="1356"/>
        <v/>
      </c>
      <c r="E2684" s="221"/>
      <c r="F2684" s="118">
        <f t="shared" si="1357"/>
        <v>0</v>
      </c>
      <c r="G2684" s="118">
        <f t="shared" si="1358"/>
        <v>0</v>
      </c>
    </row>
    <row r="2685" spans="1:7" ht="20.100000000000001" customHeight="1">
      <c r="A2685" s="116" t="str">
        <f t="shared" si="1354"/>
        <v/>
      </c>
      <c r="B2685" s="181">
        <f t="shared" si="1355"/>
        <v>0</v>
      </c>
      <c r="C2685" s="228"/>
      <c r="D2685" s="79" t="str">
        <f t="shared" si="1356"/>
        <v/>
      </c>
      <c r="E2685" s="221"/>
      <c r="F2685" s="118">
        <f t="shared" si="1357"/>
        <v>0</v>
      </c>
      <c r="G2685" s="118">
        <f t="shared" si="1358"/>
        <v>0</v>
      </c>
    </row>
    <row r="2686" spans="1:7" ht="20.100000000000001" customHeight="1">
      <c r="A2686" s="184"/>
      <c r="B2686" s="185"/>
      <c r="C2686" s="243"/>
      <c r="D2686" s="161"/>
      <c r="E2686" s="212"/>
      <c r="F2686" s="488" t="s">
        <v>36</v>
      </c>
      <c r="G2686" s="201">
        <f>SUBTOTAL(9,G2677:G2685)</f>
        <v>0</v>
      </c>
    </row>
    <row r="2687" spans="1:7" ht="20.100000000000001" customHeight="1">
      <c r="A2687" s="184"/>
      <c r="B2687" s="185"/>
      <c r="C2687" s="244" t="s">
        <v>732</v>
      </c>
      <c r="D2687" s="161"/>
      <c r="E2687" s="212"/>
      <c r="F2687" s="163"/>
      <c r="G2687" s="186"/>
    </row>
    <row r="2688" spans="1:7" ht="20.100000000000001" customHeight="1">
      <c r="A2688" s="116" t="str">
        <f t="shared" ref="A2688" si="1359">IFERROR(VLOOKUP(C2688,Tabla_Compatibilidad,4,FALSE),"")</f>
        <v/>
      </c>
      <c r="B2688" s="181">
        <f t="shared" ref="B2688" si="1360">IF(A2688=0,0,VLOOKUP(A2688,Tabla_Indices,5,FALSE))</f>
        <v>0</v>
      </c>
      <c r="C2688" s="229"/>
      <c r="D2688" s="79" t="str">
        <f t="shared" ref="D2688" si="1361">IFERROR(VLOOKUP(C2688,Tabla_Compatibilidad,2,FALSE),"")</f>
        <v/>
      </c>
      <c r="E2688" s="223"/>
      <c r="F2688" s="118">
        <f t="shared" ref="F2688" si="1362">IFERROR(VLOOKUP(C2688,Tabla_Compatibilidad,3,FALSE),0)</f>
        <v>0</v>
      </c>
      <c r="G2688" s="118">
        <f t="shared" ref="G2688" si="1363">ROUND(E2688*F2688,2)</f>
        <v>0</v>
      </c>
    </row>
    <row r="2689" spans="1:7" ht="20.100000000000001" customHeight="1">
      <c r="A2689" s="116" t="str">
        <f t="shared" ref="A2689:A2690" si="1364">IFERROR(VLOOKUP(C2689,Tabla_Compatibilidad,4,FALSE),"")</f>
        <v/>
      </c>
      <c r="B2689" s="181">
        <f t="shared" ref="B2689:B2690" si="1365">IF(A2689=0,0,VLOOKUP(A2689,Tabla_Indices,5,FALSE))</f>
        <v>0</v>
      </c>
      <c r="C2689" s="229"/>
      <c r="D2689" s="79" t="str">
        <f t="shared" ref="D2689:D2690" si="1366">IFERROR(VLOOKUP(C2689,Tabla_Compatibilidad,2,FALSE),"")</f>
        <v/>
      </c>
      <c r="E2689" s="223"/>
      <c r="F2689" s="118">
        <f t="shared" ref="F2689:F2690" si="1367">IFERROR(VLOOKUP(C2689,Tabla_Compatibilidad,3,FALSE),0)</f>
        <v>0</v>
      </c>
      <c r="G2689" s="118">
        <f t="shared" ref="G2689:G2690" si="1368">ROUND(E2689*F2689,2)</f>
        <v>0</v>
      </c>
    </row>
    <row r="2690" spans="1:7" ht="20.100000000000001" customHeight="1">
      <c r="A2690" s="116" t="str">
        <f t="shared" si="1364"/>
        <v/>
      </c>
      <c r="B2690" s="181">
        <f t="shared" si="1365"/>
        <v>0</v>
      </c>
      <c r="C2690" s="229"/>
      <c r="D2690" s="79" t="str">
        <f t="shared" si="1366"/>
        <v/>
      </c>
      <c r="E2690" s="221"/>
      <c r="F2690" s="118">
        <f t="shared" si="1367"/>
        <v>0</v>
      </c>
      <c r="G2690" s="118">
        <f t="shared" si="1368"/>
        <v>0</v>
      </c>
    </row>
    <row r="2691" spans="1:7" ht="20.100000000000001" customHeight="1">
      <c r="A2691" s="116" t="str">
        <f t="shared" ref="A2691:A2696" si="1369">IFERROR(VLOOKUP(C2691,Tabla_Compatibilidad,4,FALSE),"")</f>
        <v/>
      </c>
      <c r="B2691" s="181">
        <f t="shared" ref="B2691:B2696" si="1370">IF(A2691=0,0,VLOOKUP(A2691,Tabla_Indices,5,FALSE))</f>
        <v>0</v>
      </c>
      <c r="C2691" s="229"/>
      <c r="D2691" s="79" t="str">
        <f t="shared" ref="D2691:D2696" si="1371">IFERROR(VLOOKUP(C2691,Tabla_Compatibilidad,2,FALSE),"")</f>
        <v/>
      </c>
      <c r="E2691" s="223"/>
      <c r="F2691" s="118">
        <f t="shared" ref="F2691:F2696" si="1372">IFERROR(VLOOKUP(C2691,Tabla_Compatibilidad,3,FALSE),0)</f>
        <v>0</v>
      </c>
      <c r="G2691" s="118">
        <f t="shared" ref="G2691:G2696" si="1373">ROUND(E2691*F2691,2)</f>
        <v>0</v>
      </c>
    </row>
    <row r="2692" spans="1:7" ht="20.100000000000001" customHeight="1">
      <c r="A2692" s="116" t="str">
        <f t="shared" si="1369"/>
        <v/>
      </c>
      <c r="B2692" s="181">
        <f t="shared" si="1370"/>
        <v>0</v>
      </c>
      <c r="C2692" s="229"/>
      <c r="D2692" s="79" t="str">
        <f t="shared" si="1371"/>
        <v/>
      </c>
      <c r="E2692" s="221"/>
      <c r="F2692" s="118">
        <f t="shared" si="1372"/>
        <v>0</v>
      </c>
      <c r="G2692" s="118">
        <f t="shared" si="1373"/>
        <v>0</v>
      </c>
    </row>
    <row r="2693" spans="1:7" ht="20.100000000000001" customHeight="1">
      <c r="A2693" s="116" t="str">
        <f t="shared" si="1369"/>
        <v/>
      </c>
      <c r="B2693" s="181">
        <f t="shared" si="1370"/>
        <v>0</v>
      </c>
      <c r="C2693" s="229"/>
      <c r="D2693" s="79" t="str">
        <f t="shared" si="1371"/>
        <v/>
      </c>
      <c r="E2693" s="221"/>
      <c r="F2693" s="118">
        <f t="shared" si="1372"/>
        <v>0</v>
      </c>
      <c r="G2693" s="118">
        <f t="shared" si="1373"/>
        <v>0</v>
      </c>
    </row>
    <row r="2694" spans="1:7" ht="20.100000000000001" customHeight="1">
      <c r="A2694" s="116" t="str">
        <f t="shared" si="1369"/>
        <v/>
      </c>
      <c r="B2694" s="181">
        <f t="shared" si="1370"/>
        <v>0</v>
      </c>
      <c r="C2694" s="229"/>
      <c r="D2694" s="79" t="str">
        <f t="shared" si="1371"/>
        <v/>
      </c>
      <c r="E2694" s="221"/>
      <c r="F2694" s="118">
        <f t="shared" si="1372"/>
        <v>0</v>
      </c>
      <c r="G2694" s="118">
        <f t="shared" si="1373"/>
        <v>0</v>
      </c>
    </row>
    <row r="2695" spans="1:7" ht="20.100000000000001" customHeight="1">
      <c r="A2695" s="116" t="str">
        <f t="shared" si="1369"/>
        <v/>
      </c>
      <c r="B2695" s="181">
        <f t="shared" si="1370"/>
        <v>0</v>
      </c>
      <c r="C2695" s="228"/>
      <c r="D2695" s="79" t="str">
        <f t="shared" si="1371"/>
        <v/>
      </c>
      <c r="E2695" s="221"/>
      <c r="F2695" s="118">
        <f t="shared" si="1372"/>
        <v>0</v>
      </c>
      <c r="G2695" s="118">
        <f t="shared" si="1373"/>
        <v>0</v>
      </c>
    </row>
    <row r="2696" spans="1:7" ht="20.100000000000001" customHeight="1">
      <c r="A2696" s="116" t="str">
        <f t="shared" si="1369"/>
        <v/>
      </c>
      <c r="B2696" s="181">
        <f t="shared" si="1370"/>
        <v>0</v>
      </c>
      <c r="C2696" s="228"/>
      <c r="D2696" s="79" t="str">
        <f t="shared" si="1371"/>
        <v/>
      </c>
      <c r="E2696" s="221"/>
      <c r="F2696" s="118">
        <f t="shared" si="1372"/>
        <v>0</v>
      </c>
      <c r="G2696" s="118">
        <f t="shared" si="1373"/>
        <v>0</v>
      </c>
    </row>
    <row r="2697" spans="1:7" ht="20.100000000000001" customHeight="1">
      <c r="A2697" s="187"/>
      <c r="B2697" s="188"/>
      <c r="C2697" s="243"/>
      <c r="D2697" s="161"/>
      <c r="E2697" s="212"/>
      <c r="F2697" s="488" t="s">
        <v>37</v>
      </c>
      <c r="G2697" s="201">
        <f>SUBTOTAL(9,G2688:G2696)</f>
        <v>0</v>
      </c>
    </row>
    <row r="2698" spans="1:7" ht="20.100000000000001" customHeight="1" thickBot="1">
      <c r="A2698" s="189"/>
      <c r="B2698" s="190"/>
      <c r="C2698" s="245"/>
      <c r="D2698" s="191"/>
      <c r="E2698" s="213"/>
      <c r="F2698" s="192"/>
      <c r="G2698" s="193"/>
    </row>
    <row r="2699" spans="1:7" ht="20.100000000000001" customHeight="1" thickBot="1">
      <c r="A2699" s="194">
        <f>B2647</f>
        <v>45</v>
      </c>
      <c r="B2699" s="195" t="str">
        <f>C2647</f>
        <v>Indicadores de calles</v>
      </c>
      <c r="C2699" s="246"/>
      <c r="D2699" s="196" t="s">
        <v>38</v>
      </c>
      <c r="E2699" s="214"/>
      <c r="F2699" s="197" t="s">
        <v>39</v>
      </c>
      <c r="G2699" s="202">
        <f>SUBTOTAL(9,G2651:G2698)</f>
        <v>0</v>
      </c>
    </row>
    <row r="2700" spans="1:7" ht="20.100000000000001" customHeight="1" thickTop="1" thickBot="1">
      <c r="C2700" s="247"/>
      <c r="D2700" s="198"/>
      <c r="E2700" s="215"/>
      <c r="G2700" s="200"/>
    </row>
    <row r="2701" spans="1:7" ht="20.100000000000001" customHeight="1" thickTop="1">
      <c r="A2701" s="145" t="s">
        <v>41</v>
      </c>
      <c r="B2701" s="146"/>
      <c r="C2701" s="248"/>
      <c r="D2701" s="146"/>
      <c r="E2701" s="216"/>
      <c r="F2701" s="148"/>
      <c r="G2701" s="149"/>
    </row>
    <row r="2702" spans="1:7" ht="20.100000000000001" customHeight="1">
      <c r="A2702" s="150" t="s">
        <v>728</v>
      </c>
      <c r="B2702" s="144" t="str">
        <f>Comitente</f>
        <v>INSTITUTO PROVINCIAL DE LA VIVIENDA</v>
      </c>
      <c r="C2702" s="249"/>
      <c r="D2702" s="152"/>
      <c r="E2702" s="217"/>
      <c r="F2702" s="154"/>
      <c r="G2702" s="155"/>
    </row>
    <row r="2703" spans="1:7" ht="20.100000000000001" customHeight="1">
      <c r="A2703" s="150" t="s">
        <v>729</v>
      </c>
      <c r="B2703" s="144">
        <f>Contratista</f>
        <v>0</v>
      </c>
      <c r="C2703" s="250"/>
      <c r="D2703" s="156"/>
      <c r="E2703" s="217"/>
      <c r="F2703" s="157"/>
      <c r="G2703" s="158"/>
    </row>
    <row r="2704" spans="1:7" ht="20.100000000000001" customHeight="1">
      <c r="A2704" s="150" t="s">
        <v>28</v>
      </c>
      <c r="B2704" s="144" t="str">
        <f>Obra</f>
        <v>BARRIO NUESTRA SEÑORA DEL ROSARIO - 22 VIVIENDAS</v>
      </c>
      <c r="C2704" s="250"/>
      <c r="D2704" s="156"/>
      <c r="E2704" s="217"/>
      <c r="F2704" s="157" t="s">
        <v>42</v>
      </c>
      <c r="G2704" s="542">
        <f>+$G$4</f>
        <v>0</v>
      </c>
    </row>
    <row r="2705" spans="1:7" ht="20.100000000000001" customHeight="1">
      <c r="A2705" s="159" t="s">
        <v>727</v>
      </c>
      <c r="B2705" s="144" t="str">
        <f>Ubicación</f>
        <v>9 DE JULIO</v>
      </c>
      <c r="C2705" s="251"/>
      <c r="D2705" s="161"/>
      <c r="E2705" s="212"/>
      <c r="F2705" s="163"/>
      <c r="G2705" s="164"/>
    </row>
    <row r="2706" spans="1:7" ht="20.100000000000001" customHeight="1">
      <c r="A2706" s="159" t="s">
        <v>43</v>
      </c>
      <c r="B2706" s="165" t="s">
        <v>1161</v>
      </c>
      <c r="C2706" s="243" t="s">
        <v>1160</v>
      </c>
      <c r="D2706" s="167"/>
      <c r="E2706" s="218"/>
      <c r="F2706" s="163"/>
      <c r="G2706" s="164"/>
    </row>
    <row r="2707" spans="1:7" s="110" customFormat="1" ht="20.100000000000001" customHeight="1">
      <c r="A2707" s="159" t="s">
        <v>29</v>
      </c>
      <c r="B2707" s="169">
        <v>46</v>
      </c>
      <c r="C2707" s="243" t="str">
        <f>+VLOOKUP(B2707,Infra!$B$13:$F$86,2,FALSE)</f>
        <v>Vértices de lotes</v>
      </c>
      <c r="D2707" s="161"/>
      <c r="E2707" s="212"/>
      <c r="F2707" s="157" t="s">
        <v>30</v>
      </c>
      <c r="G2707" s="253" t="str">
        <f>+VLOOKUP(B2707,Infra!$B$13:$F$86,3,FALSE)</f>
        <v>u</v>
      </c>
    </row>
    <row r="2708" spans="1:7" ht="20.100000000000001" customHeight="1">
      <c r="A2708" s="203" t="s">
        <v>590</v>
      </c>
      <c r="B2708" s="204"/>
      <c r="C2708" s="604" t="s">
        <v>0</v>
      </c>
      <c r="D2708" s="606" t="s">
        <v>31</v>
      </c>
      <c r="E2708" s="600" t="s">
        <v>32</v>
      </c>
      <c r="F2708" s="608" t="s">
        <v>33</v>
      </c>
      <c r="G2708" s="610" t="s">
        <v>34</v>
      </c>
    </row>
    <row r="2709" spans="1:7" ht="20.100000000000001" customHeight="1">
      <c r="A2709" s="172" t="s">
        <v>591</v>
      </c>
      <c r="B2709" s="173" t="s">
        <v>592</v>
      </c>
      <c r="C2709" s="605"/>
      <c r="D2709" s="607"/>
      <c r="E2709" s="601"/>
      <c r="F2709" s="609"/>
      <c r="G2709" s="611"/>
    </row>
    <row r="2710" spans="1:7" ht="20.100000000000001" customHeight="1">
      <c r="A2710" s="174"/>
      <c r="B2710" s="175"/>
      <c r="C2710" s="252" t="s">
        <v>730</v>
      </c>
      <c r="D2710" s="177"/>
      <c r="E2710" s="219"/>
      <c r="F2710" s="179"/>
      <c r="G2710" s="180"/>
    </row>
    <row r="2711" spans="1:7" ht="20.100000000000001" customHeight="1">
      <c r="A2711" s="116" t="str">
        <f t="shared" ref="A2711" si="1374">IFERROR(VLOOKUP(C2711,Tabla_Compatibilidad,4,FALSE),"")</f>
        <v/>
      </c>
      <c r="B2711" s="181">
        <f t="shared" ref="B2711:B2734" si="1375">IF(A2711=0,0,VLOOKUP(A2711,Tabla_Indices,5,FALSE))</f>
        <v>0</v>
      </c>
      <c r="C2711" s="240"/>
      <c r="D2711" s="79" t="str">
        <f t="shared" ref="D2711:D2713" si="1376">IFERROR(VLOOKUP(C2711,Tabla_Compatibilidad,2,FALSE),"")</f>
        <v/>
      </c>
      <c r="E2711" s="220"/>
      <c r="F2711" s="118">
        <f t="shared" ref="F2711:F2734" si="1377">IFERROR(VLOOKUP(C2711,Tabla_Compatibilidad,3,FALSE),0)</f>
        <v>0</v>
      </c>
      <c r="G2711" s="118">
        <f t="shared" ref="G2711:G2734" si="1378">ROUND(E2711*F2711,2)</f>
        <v>0</v>
      </c>
    </row>
    <row r="2712" spans="1:7" ht="20.100000000000001" customHeight="1">
      <c r="A2712" s="116"/>
      <c r="B2712" s="181">
        <f t="shared" si="1375"/>
        <v>0</v>
      </c>
      <c r="C2712" s="227"/>
      <c r="D2712" s="79" t="str">
        <f t="shared" si="1376"/>
        <v/>
      </c>
      <c r="E2712" s="220"/>
      <c r="F2712" s="118">
        <f t="shared" si="1377"/>
        <v>0</v>
      </c>
      <c r="G2712" s="118">
        <f t="shared" ref="G2712" si="1379">ROUND(E2712*F2712,2)</f>
        <v>0</v>
      </c>
    </row>
    <row r="2713" spans="1:7" ht="20.100000000000001" customHeight="1">
      <c r="A2713" s="116"/>
      <c r="B2713" s="181">
        <f t="shared" si="1375"/>
        <v>0</v>
      </c>
      <c r="C2713" s="227"/>
      <c r="D2713" s="79" t="str">
        <f t="shared" si="1376"/>
        <v/>
      </c>
      <c r="E2713" s="220"/>
      <c r="F2713" s="118">
        <f t="shared" si="1377"/>
        <v>0</v>
      </c>
      <c r="G2713" s="118">
        <f t="shared" si="1378"/>
        <v>0</v>
      </c>
    </row>
    <row r="2714" spans="1:7" ht="20.100000000000001" customHeight="1">
      <c r="A2714" s="116" t="str">
        <f t="shared" ref="A2714:A2734" si="1380">IFERROR(VLOOKUP(C2714,Tabla_Compatibilidad,4,FALSE),"")</f>
        <v/>
      </c>
      <c r="B2714" s="181">
        <f t="shared" si="1375"/>
        <v>0</v>
      </c>
      <c r="C2714" s="228"/>
      <c r="D2714" s="79" t="str">
        <f t="shared" ref="D2714:D2734" si="1381">IFERROR(VLOOKUP(C2714,Tabla_Compatibilidad,2,FALSE),"")</f>
        <v/>
      </c>
      <c r="E2714" s="221"/>
      <c r="F2714" s="118">
        <f>IFERROR(VLOOKUP(C2714,Tabla_Compatibilidad,3,FALSE),0)</f>
        <v>0</v>
      </c>
      <c r="G2714" s="118">
        <f t="shared" si="1378"/>
        <v>0</v>
      </c>
    </row>
    <row r="2715" spans="1:7" ht="20.100000000000001" customHeight="1">
      <c r="A2715" s="116" t="str">
        <f t="shared" si="1380"/>
        <v/>
      </c>
      <c r="B2715" s="181">
        <f t="shared" si="1375"/>
        <v>0</v>
      </c>
      <c r="C2715" s="228"/>
      <c r="D2715" s="79" t="str">
        <f t="shared" si="1381"/>
        <v/>
      </c>
      <c r="E2715" s="221"/>
      <c r="F2715" s="118">
        <f t="shared" si="1377"/>
        <v>0</v>
      </c>
      <c r="G2715" s="118">
        <f t="shared" si="1378"/>
        <v>0</v>
      </c>
    </row>
    <row r="2716" spans="1:7" ht="20.100000000000001" customHeight="1">
      <c r="A2716" s="116" t="str">
        <f t="shared" si="1380"/>
        <v/>
      </c>
      <c r="B2716" s="181">
        <f t="shared" si="1375"/>
        <v>0</v>
      </c>
      <c r="C2716" s="228"/>
      <c r="D2716" s="79" t="str">
        <f t="shared" si="1381"/>
        <v/>
      </c>
      <c r="E2716" s="221"/>
      <c r="F2716" s="118">
        <f t="shared" si="1377"/>
        <v>0</v>
      </c>
      <c r="G2716" s="118">
        <f t="shared" si="1378"/>
        <v>0</v>
      </c>
    </row>
    <row r="2717" spans="1:7" ht="20.100000000000001" customHeight="1">
      <c r="A2717" s="116" t="str">
        <f t="shared" si="1380"/>
        <v/>
      </c>
      <c r="B2717" s="181">
        <f t="shared" si="1375"/>
        <v>0</v>
      </c>
      <c r="C2717" s="228"/>
      <c r="D2717" s="79" t="str">
        <f t="shared" si="1381"/>
        <v/>
      </c>
      <c r="E2717" s="221"/>
      <c r="F2717" s="118">
        <f t="shared" si="1377"/>
        <v>0</v>
      </c>
      <c r="G2717" s="118">
        <f t="shared" si="1378"/>
        <v>0</v>
      </c>
    </row>
    <row r="2718" spans="1:7" ht="20.100000000000001" customHeight="1">
      <c r="A2718" s="116" t="str">
        <f t="shared" si="1380"/>
        <v/>
      </c>
      <c r="B2718" s="181">
        <f t="shared" si="1375"/>
        <v>0</v>
      </c>
      <c r="C2718" s="228"/>
      <c r="D2718" s="79" t="str">
        <f t="shared" si="1381"/>
        <v/>
      </c>
      <c r="E2718" s="221"/>
      <c r="F2718" s="118">
        <f t="shared" si="1377"/>
        <v>0</v>
      </c>
      <c r="G2718" s="118">
        <f t="shared" si="1378"/>
        <v>0</v>
      </c>
    </row>
    <row r="2719" spans="1:7" ht="20.100000000000001" customHeight="1">
      <c r="A2719" s="116" t="str">
        <f t="shared" si="1380"/>
        <v/>
      </c>
      <c r="B2719" s="181">
        <f t="shared" si="1375"/>
        <v>0</v>
      </c>
      <c r="C2719" s="228"/>
      <c r="D2719" s="79" t="str">
        <f t="shared" si="1381"/>
        <v/>
      </c>
      <c r="E2719" s="221"/>
      <c r="F2719" s="118">
        <f t="shared" si="1377"/>
        <v>0</v>
      </c>
      <c r="G2719" s="118">
        <f t="shared" si="1378"/>
        <v>0</v>
      </c>
    </row>
    <row r="2720" spans="1:7" ht="20.100000000000001" customHeight="1">
      <c r="A2720" s="116" t="str">
        <f t="shared" si="1380"/>
        <v/>
      </c>
      <c r="B2720" s="181">
        <f t="shared" si="1375"/>
        <v>0</v>
      </c>
      <c r="C2720" s="228"/>
      <c r="D2720" s="79" t="str">
        <f t="shared" si="1381"/>
        <v/>
      </c>
      <c r="E2720" s="221"/>
      <c r="F2720" s="118">
        <f t="shared" si="1377"/>
        <v>0</v>
      </c>
      <c r="G2720" s="118">
        <f t="shared" si="1378"/>
        <v>0</v>
      </c>
    </row>
    <row r="2721" spans="1:7" ht="20.100000000000001" customHeight="1">
      <c r="A2721" s="116" t="str">
        <f t="shared" si="1380"/>
        <v/>
      </c>
      <c r="B2721" s="181">
        <f t="shared" si="1375"/>
        <v>0</v>
      </c>
      <c r="C2721" s="228"/>
      <c r="D2721" s="79" t="str">
        <f t="shared" si="1381"/>
        <v/>
      </c>
      <c r="E2721" s="221"/>
      <c r="F2721" s="118">
        <f t="shared" si="1377"/>
        <v>0</v>
      </c>
      <c r="G2721" s="118">
        <f t="shared" si="1378"/>
        <v>0</v>
      </c>
    </row>
    <row r="2722" spans="1:7" ht="20.100000000000001" customHeight="1">
      <c r="A2722" s="116" t="str">
        <f t="shared" si="1380"/>
        <v/>
      </c>
      <c r="B2722" s="181">
        <f t="shared" si="1375"/>
        <v>0</v>
      </c>
      <c r="C2722" s="228"/>
      <c r="D2722" s="79" t="str">
        <f t="shared" si="1381"/>
        <v/>
      </c>
      <c r="E2722" s="221"/>
      <c r="F2722" s="118">
        <f t="shared" si="1377"/>
        <v>0</v>
      </c>
      <c r="G2722" s="118">
        <f t="shared" si="1378"/>
        <v>0</v>
      </c>
    </row>
    <row r="2723" spans="1:7" ht="20.100000000000001" customHeight="1">
      <c r="A2723" s="116" t="str">
        <f t="shared" si="1380"/>
        <v/>
      </c>
      <c r="B2723" s="181">
        <f t="shared" si="1375"/>
        <v>0</v>
      </c>
      <c r="C2723" s="228"/>
      <c r="D2723" s="79" t="str">
        <f t="shared" si="1381"/>
        <v/>
      </c>
      <c r="E2723" s="221"/>
      <c r="F2723" s="118">
        <f t="shared" si="1377"/>
        <v>0</v>
      </c>
      <c r="G2723" s="118">
        <f t="shared" si="1378"/>
        <v>0</v>
      </c>
    </row>
    <row r="2724" spans="1:7" ht="20.100000000000001" customHeight="1">
      <c r="A2724" s="116" t="str">
        <f t="shared" si="1380"/>
        <v/>
      </c>
      <c r="B2724" s="181">
        <f t="shared" si="1375"/>
        <v>0</v>
      </c>
      <c r="C2724" s="228"/>
      <c r="D2724" s="79" t="str">
        <f t="shared" si="1381"/>
        <v/>
      </c>
      <c r="E2724" s="221"/>
      <c r="F2724" s="118">
        <f t="shared" si="1377"/>
        <v>0</v>
      </c>
      <c r="G2724" s="118">
        <f t="shared" si="1378"/>
        <v>0</v>
      </c>
    </row>
    <row r="2725" spans="1:7" ht="20.100000000000001" customHeight="1">
      <c r="A2725" s="116" t="str">
        <f t="shared" si="1380"/>
        <v/>
      </c>
      <c r="B2725" s="181">
        <f t="shared" si="1375"/>
        <v>0</v>
      </c>
      <c r="C2725" s="227"/>
      <c r="D2725" s="79" t="str">
        <f t="shared" si="1381"/>
        <v/>
      </c>
      <c r="E2725" s="220"/>
      <c r="F2725" s="118">
        <f t="shared" si="1377"/>
        <v>0</v>
      </c>
      <c r="G2725" s="118">
        <f t="shared" si="1378"/>
        <v>0</v>
      </c>
    </row>
    <row r="2726" spans="1:7" ht="20.100000000000001" customHeight="1">
      <c r="A2726" s="116" t="str">
        <f t="shared" si="1380"/>
        <v/>
      </c>
      <c r="B2726" s="181">
        <f t="shared" si="1375"/>
        <v>0</v>
      </c>
      <c r="C2726" s="228"/>
      <c r="D2726" s="79" t="str">
        <f t="shared" si="1381"/>
        <v/>
      </c>
      <c r="E2726" s="221"/>
      <c r="F2726" s="118">
        <f t="shared" si="1377"/>
        <v>0</v>
      </c>
      <c r="G2726" s="118">
        <f t="shared" si="1378"/>
        <v>0</v>
      </c>
    </row>
    <row r="2727" spans="1:7" ht="20.100000000000001" customHeight="1">
      <c r="A2727" s="116" t="str">
        <f t="shared" si="1380"/>
        <v/>
      </c>
      <c r="B2727" s="181">
        <f t="shared" si="1375"/>
        <v>0</v>
      </c>
      <c r="C2727" s="228"/>
      <c r="D2727" s="79" t="str">
        <f t="shared" si="1381"/>
        <v/>
      </c>
      <c r="E2727" s="221"/>
      <c r="F2727" s="118">
        <f t="shared" si="1377"/>
        <v>0</v>
      </c>
      <c r="G2727" s="118">
        <f t="shared" si="1378"/>
        <v>0</v>
      </c>
    </row>
    <row r="2728" spans="1:7" ht="20.100000000000001" customHeight="1">
      <c r="A2728" s="116" t="str">
        <f t="shared" si="1380"/>
        <v/>
      </c>
      <c r="B2728" s="181">
        <f t="shared" si="1375"/>
        <v>0</v>
      </c>
      <c r="C2728" s="228"/>
      <c r="D2728" s="79" t="str">
        <f t="shared" si="1381"/>
        <v/>
      </c>
      <c r="E2728" s="221"/>
      <c r="F2728" s="118">
        <f t="shared" si="1377"/>
        <v>0</v>
      </c>
      <c r="G2728" s="118">
        <f t="shared" si="1378"/>
        <v>0</v>
      </c>
    </row>
    <row r="2729" spans="1:7" ht="20.100000000000001" customHeight="1">
      <c r="A2729" s="116" t="str">
        <f t="shared" si="1380"/>
        <v/>
      </c>
      <c r="B2729" s="181">
        <f t="shared" si="1375"/>
        <v>0</v>
      </c>
      <c r="C2729" s="228"/>
      <c r="D2729" s="79" t="str">
        <f t="shared" si="1381"/>
        <v/>
      </c>
      <c r="E2729" s="221"/>
      <c r="F2729" s="118">
        <f t="shared" si="1377"/>
        <v>0</v>
      </c>
      <c r="G2729" s="118">
        <f t="shared" si="1378"/>
        <v>0</v>
      </c>
    </row>
    <row r="2730" spans="1:7" ht="20.100000000000001" customHeight="1">
      <c r="A2730" s="116" t="str">
        <f t="shared" si="1380"/>
        <v/>
      </c>
      <c r="B2730" s="181">
        <f t="shared" si="1375"/>
        <v>0</v>
      </c>
      <c r="C2730" s="228"/>
      <c r="D2730" s="79" t="str">
        <f t="shared" si="1381"/>
        <v/>
      </c>
      <c r="E2730" s="221"/>
      <c r="F2730" s="118">
        <f t="shared" si="1377"/>
        <v>0</v>
      </c>
      <c r="G2730" s="118">
        <f t="shared" si="1378"/>
        <v>0</v>
      </c>
    </row>
    <row r="2731" spans="1:7" ht="20.100000000000001" customHeight="1">
      <c r="A2731" s="116" t="str">
        <f t="shared" si="1380"/>
        <v/>
      </c>
      <c r="B2731" s="181">
        <f t="shared" si="1375"/>
        <v>0</v>
      </c>
      <c r="C2731" s="228"/>
      <c r="D2731" s="79" t="str">
        <f t="shared" si="1381"/>
        <v/>
      </c>
      <c r="E2731" s="221"/>
      <c r="F2731" s="118">
        <f t="shared" si="1377"/>
        <v>0</v>
      </c>
      <c r="G2731" s="118">
        <f t="shared" si="1378"/>
        <v>0</v>
      </c>
    </row>
    <row r="2732" spans="1:7" ht="20.100000000000001" customHeight="1">
      <c r="A2732" s="116" t="str">
        <f t="shared" si="1380"/>
        <v/>
      </c>
      <c r="B2732" s="181">
        <f t="shared" si="1375"/>
        <v>0</v>
      </c>
      <c r="C2732" s="228"/>
      <c r="D2732" s="79" t="str">
        <f t="shared" si="1381"/>
        <v/>
      </c>
      <c r="E2732" s="221"/>
      <c r="F2732" s="118">
        <f t="shared" si="1377"/>
        <v>0</v>
      </c>
      <c r="G2732" s="118">
        <f t="shared" si="1378"/>
        <v>0</v>
      </c>
    </row>
    <row r="2733" spans="1:7" ht="20.100000000000001" customHeight="1">
      <c r="A2733" s="116" t="str">
        <f t="shared" si="1380"/>
        <v/>
      </c>
      <c r="B2733" s="181">
        <f t="shared" si="1375"/>
        <v>0</v>
      </c>
      <c r="C2733" s="228"/>
      <c r="D2733" s="79" t="str">
        <f t="shared" si="1381"/>
        <v/>
      </c>
      <c r="E2733" s="221"/>
      <c r="F2733" s="118">
        <f t="shared" si="1377"/>
        <v>0</v>
      </c>
      <c r="G2733" s="118">
        <f t="shared" si="1378"/>
        <v>0</v>
      </c>
    </row>
    <row r="2734" spans="1:7" ht="20.100000000000001" customHeight="1">
      <c r="A2734" s="116" t="str">
        <f t="shared" si="1380"/>
        <v/>
      </c>
      <c r="B2734" s="181">
        <f t="shared" si="1375"/>
        <v>0</v>
      </c>
      <c r="C2734" s="228"/>
      <c r="D2734" s="79" t="str">
        <f t="shared" si="1381"/>
        <v/>
      </c>
      <c r="E2734" s="221"/>
      <c r="F2734" s="118">
        <f t="shared" si="1377"/>
        <v>0</v>
      </c>
      <c r="G2734" s="118">
        <f t="shared" si="1378"/>
        <v>0</v>
      </c>
    </row>
    <row r="2735" spans="1:7" ht="20.100000000000001" customHeight="1">
      <c r="A2735" s="184"/>
      <c r="B2735" s="185"/>
      <c r="C2735" s="243"/>
      <c r="D2735" s="161"/>
      <c r="E2735" s="212"/>
      <c r="F2735" s="488" t="s">
        <v>35</v>
      </c>
      <c r="G2735" s="201">
        <f>SUBTOTAL(9,G2711:G2734)</f>
        <v>0</v>
      </c>
    </row>
    <row r="2736" spans="1:7" ht="20.100000000000001" customHeight="1">
      <c r="A2736" s="184"/>
      <c r="B2736" s="185"/>
      <c r="C2736" s="244" t="s">
        <v>731</v>
      </c>
      <c r="D2736" s="161"/>
      <c r="E2736" s="212"/>
      <c r="F2736" s="163"/>
      <c r="G2736" s="186"/>
    </row>
    <row r="2737" spans="1:7" ht="20.100000000000001" customHeight="1">
      <c r="A2737" s="116" t="str">
        <f t="shared" ref="A2737:A2738" si="1382">IFERROR(VLOOKUP(C2737,Tabla_Compatibilidad,4,FALSE),"")</f>
        <v/>
      </c>
      <c r="B2737" s="181">
        <f t="shared" ref="B2737:B2738" si="1383">IF(A2737=0,0,VLOOKUP(A2737,Tabla_Indices,5,FALSE))</f>
        <v>0</v>
      </c>
      <c r="C2737" s="228"/>
      <c r="D2737" s="79" t="str">
        <f t="shared" ref="D2737:D2738" si="1384">IFERROR(VLOOKUP(C2737,Tabla_Compatibilidad,2,FALSE),"")</f>
        <v/>
      </c>
      <c r="E2737" s="221"/>
      <c r="F2737" s="118">
        <f t="shared" ref="F2737:F2738" si="1385">IFERROR(VLOOKUP(C2737,Tabla_Compatibilidad,3,FALSE),0)</f>
        <v>0</v>
      </c>
      <c r="G2737" s="118">
        <f t="shared" ref="G2737:G2738" si="1386">ROUND(E2737*F2737,2)</f>
        <v>0</v>
      </c>
    </row>
    <row r="2738" spans="1:7" ht="20.100000000000001" customHeight="1">
      <c r="A2738" s="116" t="str">
        <f t="shared" si="1382"/>
        <v/>
      </c>
      <c r="B2738" s="181">
        <f t="shared" si="1383"/>
        <v>0</v>
      </c>
      <c r="C2738" s="228"/>
      <c r="D2738" s="79" t="str">
        <f t="shared" si="1384"/>
        <v/>
      </c>
      <c r="E2738" s="221"/>
      <c r="F2738" s="118">
        <f t="shared" si="1385"/>
        <v>0</v>
      </c>
      <c r="G2738" s="118">
        <f t="shared" si="1386"/>
        <v>0</v>
      </c>
    </row>
    <row r="2739" spans="1:7" ht="20.100000000000001" customHeight="1">
      <c r="A2739" s="116" t="str">
        <f t="shared" ref="A2739:A2740" si="1387">IFERROR(VLOOKUP(C2739,Tabla_Compatibilidad,4,FALSE),"")</f>
        <v/>
      </c>
      <c r="B2739" s="181">
        <f t="shared" ref="B2739:B2740" si="1388">IF(A2739=0,0,VLOOKUP(A2739,Tabla_Indices,5,FALSE))</f>
        <v>0</v>
      </c>
      <c r="C2739" s="228"/>
      <c r="D2739" s="79" t="str">
        <f t="shared" ref="D2739:D2740" si="1389">IFERROR(VLOOKUP(C2739,Tabla_Compatibilidad,2,FALSE),"")</f>
        <v/>
      </c>
      <c r="E2739" s="221"/>
      <c r="F2739" s="118">
        <f t="shared" ref="F2739:F2740" si="1390">IFERROR(VLOOKUP(C2739,Tabla_Compatibilidad,3,FALSE),0)</f>
        <v>0</v>
      </c>
      <c r="G2739" s="118">
        <f t="shared" ref="G2739:G2740" si="1391">ROUND(E2739*F2739,2)</f>
        <v>0</v>
      </c>
    </row>
    <row r="2740" spans="1:7" ht="20.100000000000001" customHeight="1">
      <c r="A2740" s="116" t="str">
        <f t="shared" si="1387"/>
        <v/>
      </c>
      <c r="B2740" s="181">
        <f t="shared" si="1388"/>
        <v>0</v>
      </c>
      <c r="C2740" s="228"/>
      <c r="D2740" s="79" t="str">
        <f t="shared" si="1389"/>
        <v/>
      </c>
      <c r="E2740" s="221"/>
      <c r="F2740" s="118">
        <f t="shared" si="1390"/>
        <v>0</v>
      </c>
      <c r="G2740" s="118">
        <f t="shared" si="1391"/>
        <v>0</v>
      </c>
    </row>
    <row r="2741" spans="1:7" ht="20.100000000000001" customHeight="1">
      <c r="A2741" s="116" t="str">
        <f t="shared" ref="A2741:A2744" si="1392">IFERROR(VLOOKUP(C2741,Tabla_Compatibilidad,4,FALSE),"")</f>
        <v/>
      </c>
      <c r="B2741" s="181">
        <f t="shared" ref="B2741:B2744" si="1393">IF(A2741=0,0,VLOOKUP(A2741,Tabla_Indices,5,FALSE))</f>
        <v>0</v>
      </c>
      <c r="C2741" s="228"/>
      <c r="D2741" s="79" t="str">
        <f t="shared" ref="D2741:D2744" si="1394">IFERROR(VLOOKUP(C2741,Tabla_Compatibilidad,2,FALSE),"")</f>
        <v/>
      </c>
      <c r="E2741" s="221"/>
      <c r="F2741" s="118">
        <f t="shared" ref="F2741:F2744" si="1395">IFERROR(VLOOKUP(C2741,Tabla_Compatibilidad,3,FALSE),0)</f>
        <v>0</v>
      </c>
      <c r="G2741" s="118">
        <f t="shared" ref="G2741:G2744" si="1396">ROUND(E2741*F2741,2)</f>
        <v>0</v>
      </c>
    </row>
    <row r="2742" spans="1:7" ht="20.100000000000001" customHeight="1">
      <c r="A2742" s="116" t="str">
        <f t="shared" si="1392"/>
        <v/>
      </c>
      <c r="B2742" s="181">
        <f t="shared" si="1393"/>
        <v>0</v>
      </c>
      <c r="C2742" s="228"/>
      <c r="D2742" s="79" t="str">
        <f t="shared" si="1394"/>
        <v/>
      </c>
      <c r="E2742" s="221"/>
      <c r="F2742" s="118">
        <f t="shared" si="1395"/>
        <v>0</v>
      </c>
      <c r="G2742" s="118">
        <f t="shared" si="1396"/>
        <v>0</v>
      </c>
    </row>
    <row r="2743" spans="1:7" ht="20.100000000000001" customHeight="1">
      <c r="A2743" s="116" t="str">
        <f t="shared" si="1392"/>
        <v/>
      </c>
      <c r="B2743" s="181">
        <f t="shared" si="1393"/>
        <v>0</v>
      </c>
      <c r="C2743" s="228"/>
      <c r="D2743" s="79" t="str">
        <f t="shared" si="1394"/>
        <v/>
      </c>
      <c r="E2743" s="221"/>
      <c r="F2743" s="118">
        <f t="shared" si="1395"/>
        <v>0</v>
      </c>
      <c r="G2743" s="118">
        <f t="shared" si="1396"/>
        <v>0</v>
      </c>
    </row>
    <row r="2744" spans="1:7" ht="20.100000000000001" customHeight="1">
      <c r="A2744" s="116" t="str">
        <f t="shared" si="1392"/>
        <v/>
      </c>
      <c r="B2744" s="181">
        <f t="shared" si="1393"/>
        <v>0</v>
      </c>
      <c r="C2744" s="228"/>
      <c r="D2744" s="79" t="str">
        <f t="shared" si="1394"/>
        <v/>
      </c>
      <c r="E2744" s="221"/>
      <c r="F2744" s="118">
        <f t="shared" si="1395"/>
        <v>0</v>
      </c>
      <c r="G2744" s="118">
        <f t="shared" si="1396"/>
        <v>0</v>
      </c>
    </row>
    <row r="2745" spans="1:7" ht="20.100000000000001" customHeight="1">
      <c r="A2745" s="184"/>
      <c r="B2745" s="185"/>
      <c r="C2745" s="243"/>
      <c r="D2745" s="161"/>
      <c r="E2745" s="212"/>
      <c r="F2745" s="488" t="s">
        <v>36</v>
      </c>
      <c r="G2745" s="201">
        <f>SUBTOTAL(9,G2737:G2744)</f>
        <v>0</v>
      </c>
    </row>
    <row r="2746" spans="1:7" ht="20.100000000000001" customHeight="1">
      <c r="A2746" s="184"/>
      <c r="B2746" s="185"/>
      <c r="C2746" s="244" t="s">
        <v>732</v>
      </c>
      <c r="D2746" s="161"/>
      <c r="E2746" s="212"/>
      <c r="F2746" s="163"/>
      <c r="G2746" s="186"/>
    </row>
    <row r="2747" spans="1:7" ht="20.100000000000001" customHeight="1">
      <c r="A2747" s="116" t="str">
        <f t="shared" ref="A2747:A2748" si="1397">IFERROR(VLOOKUP(C2747,Tabla_Compatibilidad,4,FALSE),"")</f>
        <v/>
      </c>
      <c r="B2747" s="181">
        <f t="shared" ref="B2747:B2748" si="1398">IF(A2747=0,0,VLOOKUP(A2747,Tabla_Indices,5,FALSE))</f>
        <v>0</v>
      </c>
      <c r="C2747" s="229"/>
      <c r="D2747" s="79" t="str">
        <f t="shared" ref="D2747:D2748" si="1399">IFERROR(VLOOKUP(C2747,Tabla_Compatibilidad,2,FALSE),"")</f>
        <v/>
      </c>
      <c r="E2747" s="221"/>
      <c r="F2747" s="118">
        <f t="shared" ref="F2747:F2748" si="1400">IFERROR(VLOOKUP(C2747,Tabla_Compatibilidad,3,FALSE),0)</f>
        <v>0</v>
      </c>
      <c r="G2747" s="118">
        <f t="shared" ref="G2747:G2748" si="1401">ROUND(E2747*F2747,2)</f>
        <v>0</v>
      </c>
    </row>
    <row r="2748" spans="1:7" ht="20.100000000000001" customHeight="1">
      <c r="A2748" s="116" t="str">
        <f t="shared" si="1397"/>
        <v/>
      </c>
      <c r="B2748" s="181">
        <f t="shared" si="1398"/>
        <v>0</v>
      </c>
      <c r="C2748" s="229"/>
      <c r="D2748" s="79" t="str">
        <f t="shared" si="1399"/>
        <v/>
      </c>
      <c r="E2748" s="221"/>
      <c r="F2748" s="118">
        <f t="shared" si="1400"/>
        <v>0</v>
      </c>
      <c r="G2748" s="118">
        <f t="shared" si="1401"/>
        <v>0</v>
      </c>
    </row>
    <row r="2749" spans="1:7" ht="20.100000000000001" customHeight="1">
      <c r="A2749" s="116" t="str">
        <f t="shared" ref="A2749:A2750" si="1402">IFERROR(VLOOKUP(C2749,Tabla_Compatibilidad,4,FALSE),"")</f>
        <v/>
      </c>
      <c r="B2749" s="181">
        <f t="shared" ref="B2749:B2750" si="1403">IF(A2749=0,0,VLOOKUP(A2749,Tabla_Indices,5,FALSE))</f>
        <v>0</v>
      </c>
      <c r="C2749" s="229"/>
      <c r="D2749" s="79" t="str">
        <f t="shared" ref="D2749:D2750" si="1404">IFERROR(VLOOKUP(C2749,Tabla_Compatibilidad,2,FALSE),"")</f>
        <v/>
      </c>
      <c r="E2749" s="221"/>
      <c r="F2749" s="118">
        <f t="shared" ref="F2749:F2750" si="1405">IFERROR(VLOOKUP(C2749,Tabla_Compatibilidad,3,FALSE),0)</f>
        <v>0</v>
      </c>
      <c r="G2749" s="118">
        <f t="shared" ref="G2749:G2750" si="1406">ROUND(E2749*F2749,2)</f>
        <v>0</v>
      </c>
    </row>
    <row r="2750" spans="1:7" ht="20.100000000000001" customHeight="1">
      <c r="A2750" s="116" t="str">
        <f t="shared" si="1402"/>
        <v/>
      </c>
      <c r="B2750" s="181">
        <f t="shared" si="1403"/>
        <v>0</v>
      </c>
      <c r="C2750" s="229"/>
      <c r="D2750" s="79" t="str">
        <f t="shared" si="1404"/>
        <v/>
      </c>
      <c r="E2750" s="221"/>
      <c r="F2750" s="118">
        <f t="shared" si="1405"/>
        <v>0</v>
      </c>
      <c r="G2750" s="118">
        <f t="shared" si="1406"/>
        <v>0</v>
      </c>
    </row>
    <row r="2751" spans="1:7" ht="20.100000000000001" customHeight="1">
      <c r="A2751" s="116" t="str">
        <f t="shared" ref="A2751:A2756" si="1407">IFERROR(VLOOKUP(C2751,Tabla_Compatibilidad,4,FALSE),"")</f>
        <v/>
      </c>
      <c r="B2751" s="181">
        <f t="shared" ref="B2751:B2756" si="1408">IF(A2751=0,0,VLOOKUP(A2751,Tabla_Indices,5,FALSE))</f>
        <v>0</v>
      </c>
      <c r="C2751" s="229"/>
      <c r="D2751" s="79" t="str">
        <f t="shared" ref="D2751:D2756" si="1409">IFERROR(VLOOKUP(C2751,Tabla_Compatibilidad,2,FALSE),"")</f>
        <v/>
      </c>
      <c r="E2751" s="221"/>
      <c r="F2751" s="118">
        <f t="shared" ref="F2751:F2756" si="1410">IFERROR(VLOOKUP(C2751,Tabla_Compatibilidad,3,FALSE),0)</f>
        <v>0</v>
      </c>
      <c r="G2751" s="118">
        <f t="shared" ref="G2751:G2756" si="1411">ROUND(E2751*F2751,2)</f>
        <v>0</v>
      </c>
    </row>
    <row r="2752" spans="1:7" ht="20.100000000000001" customHeight="1">
      <c r="A2752" s="116" t="str">
        <f t="shared" si="1407"/>
        <v/>
      </c>
      <c r="B2752" s="181">
        <f t="shared" si="1408"/>
        <v>0</v>
      </c>
      <c r="C2752" s="229"/>
      <c r="D2752" s="79" t="str">
        <f t="shared" si="1409"/>
        <v/>
      </c>
      <c r="E2752" s="221"/>
      <c r="F2752" s="118">
        <f t="shared" si="1410"/>
        <v>0</v>
      </c>
      <c r="G2752" s="118">
        <f t="shared" si="1411"/>
        <v>0</v>
      </c>
    </row>
    <row r="2753" spans="1:7" ht="20.100000000000001" customHeight="1">
      <c r="A2753" s="116" t="str">
        <f t="shared" si="1407"/>
        <v/>
      </c>
      <c r="B2753" s="181">
        <f t="shared" si="1408"/>
        <v>0</v>
      </c>
      <c r="C2753" s="229"/>
      <c r="D2753" s="79" t="str">
        <f t="shared" si="1409"/>
        <v/>
      </c>
      <c r="E2753" s="221"/>
      <c r="F2753" s="118">
        <f t="shared" si="1410"/>
        <v>0</v>
      </c>
      <c r="G2753" s="118">
        <f t="shared" si="1411"/>
        <v>0</v>
      </c>
    </row>
    <row r="2754" spans="1:7" ht="20.100000000000001" customHeight="1">
      <c r="A2754" s="116" t="str">
        <f t="shared" si="1407"/>
        <v/>
      </c>
      <c r="B2754" s="181">
        <f t="shared" si="1408"/>
        <v>0</v>
      </c>
      <c r="C2754" s="228"/>
      <c r="D2754" s="79" t="str">
        <f t="shared" si="1409"/>
        <v/>
      </c>
      <c r="E2754" s="221"/>
      <c r="F2754" s="118">
        <f t="shared" si="1410"/>
        <v>0</v>
      </c>
      <c r="G2754" s="118">
        <f t="shared" si="1411"/>
        <v>0</v>
      </c>
    </row>
    <row r="2755" spans="1:7" ht="20.100000000000001" customHeight="1">
      <c r="A2755" s="116" t="str">
        <f t="shared" si="1407"/>
        <v/>
      </c>
      <c r="B2755" s="181">
        <f t="shared" si="1408"/>
        <v>0</v>
      </c>
      <c r="C2755" s="228"/>
      <c r="D2755" s="79" t="str">
        <f t="shared" si="1409"/>
        <v/>
      </c>
      <c r="E2755" s="221"/>
      <c r="F2755" s="118">
        <f t="shared" si="1410"/>
        <v>0</v>
      </c>
      <c r="G2755" s="118">
        <f t="shared" si="1411"/>
        <v>0</v>
      </c>
    </row>
    <row r="2756" spans="1:7" ht="20.100000000000001" customHeight="1">
      <c r="A2756" s="116" t="str">
        <f t="shared" si="1407"/>
        <v/>
      </c>
      <c r="B2756" s="181">
        <f t="shared" si="1408"/>
        <v>0</v>
      </c>
      <c r="C2756" s="228"/>
      <c r="D2756" s="79" t="str">
        <f t="shared" si="1409"/>
        <v/>
      </c>
      <c r="E2756" s="221"/>
      <c r="F2756" s="118">
        <f t="shared" si="1410"/>
        <v>0</v>
      </c>
      <c r="G2756" s="118">
        <f t="shared" si="1411"/>
        <v>0</v>
      </c>
    </row>
    <row r="2757" spans="1:7" ht="20.100000000000001" customHeight="1">
      <c r="A2757" s="187"/>
      <c r="B2757" s="188"/>
      <c r="C2757" s="243"/>
      <c r="D2757" s="161"/>
      <c r="E2757" s="212"/>
      <c r="F2757" s="488" t="s">
        <v>37</v>
      </c>
      <c r="G2757" s="201">
        <f>SUBTOTAL(9,G2747:G2756)</f>
        <v>0</v>
      </c>
    </row>
    <row r="2758" spans="1:7" ht="20.100000000000001" customHeight="1" thickBot="1">
      <c r="A2758" s="189"/>
      <c r="B2758" s="190"/>
      <c r="C2758" s="245"/>
      <c r="D2758" s="191"/>
      <c r="E2758" s="213"/>
      <c r="F2758" s="192"/>
      <c r="G2758" s="193"/>
    </row>
    <row r="2759" spans="1:7" ht="20.100000000000001" customHeight="1" thickBot="1">
      <c r="A2759" s="194">
        <f>B2707</f>
        <v>46</v>
      </c>
      <c r="B2759" s="195" t="str">
        <f>C2707</f>
        <v>Vértices de lotes</v>
      </c>
      <c r="C2759" s="246"/>
      <c r="D2759" s="196" t="s">
        <v>38</v>
      </c>
      <c r="E2759" s="214"/>
      <c r="F2759" s="197" t="s">
        <v>39</v>
      </c>
      <c r="G2759" s="202">
        <f>SUBTOTAL(9,G2711:G2758)</f>
        <v>0</v>
      </c>
    </row>
    <row r="2760" spans="1:7" ht="20.100000000000001" customHeight="1" thickTop="1" thickBot="1">
      <c r="C2760" s="247"/>
      <c r="D2760" s="198"/>
      <c r="E2760" s="215"/>
      <c r="G2760" s="200"/>
    </row>
    <row r="2761" spans="1:7" ht="20.100000000000001" customHeight="1" thickTop="1">
      <c r="A2761" s="145" t="s">
        <v>41</v>
      </c>
      <c r="B2761" s="146"/>
      <c r="C2761" s="248"/>
      <c r="D2761" s="146"/>
      <c r="E2761" s="216"/>
      <c r="F2761" s="148"/>
      <c r="G2761" s="149"/>
    </row>
    <row r="2762" spans="1:7" ht="20.100000000000001" customHeight="1">
      <c r="A2762" s="150" t="s">
        <v>728</v>
      </c>
      <c r="B2762" s="144" t="str">
        <f>Comitente</f>
        <v>INSTITUTO PROVINCIAL DE LA VIVIENDA</v>
      </c>
      <c r="C2762" s="249"/>
      <c r="D2762" s="152"/>
      <c r="E2762" s="217"/>
      <c r="F2762" s="154"/>
      <c r="G2762" s="155"/>
    </row>
    <row r="2763" spans="1:7" ht="20.100000000000001" customHeight="1">
      <c r="A2763" s="150" t="s">
        <v>729</v>
      </c>
      <c r="B2763" s="144">
        <f>Contratista</f>
        <v>0</v>
      </c>
      <c r="C2763" s="250"/>
      <c r="D2763" s="156"/>
      <c r="E2763" s="217"/>
      <c r="F2763" s="157"/>
      <c r="G2763" s="158"/>
    </row>
    <row r="2764" spans="1:7" ht="20.100000000000001" customHeight="1">
      <c r="A2764" s="150" t="s">
        <v>28</v>
      </c>
      <c r="B2764" s="144" t="str">
        <f>Obra</f>
        <v>BARRIO NUESTRA SEÑORA DEL ROSARIO - 22 VIVIENDAS</v>
      </c>
      <c r="C2764" s="250"/>
      <c r="D2764" s="156"/>
      <c r="E2764" s="217"/>
      <c r="F2764" s="157" t="s">
        <v>42</v>
      </c>
      <c r="G2764" s="542">
        <f>+$G$4</f>
        <v>0</v>
      </c>
    </row>
    <row r="2765" spans="1:7" ht="20.100000000000001" customHeight="1">
      <c r="A2765" s="159" t="s">
        <v>727</v>
      </c>
      <c r="B2765" s="144" t="str">
        <f>Ubicación</f>
        <v>9 DE JULIO</v>
      </c>
      <c r="C2765" s="251"/>
      <c r="D2765" s="161"/>
      <c r="E2765" s="212"/>
      <c r="F2765" s="163"/>
      <c r="G2765" s="164"/>
    </row>
    <row r="2766" spans="1:7" ht="20.100000000000001" customHeight="1">
      <c r="A2766" s="159" t="s">
        <v>43</v>
      </c>
      <c r="B2766" s="165" t="s">
        <v>1161</v>
      </c>
      <c r="C2766" s="243" t="s">
        <v>1160</v>
      </c>
      <c r="D2766" s="167"/>
      <c r="E2766" s="218"/>
      <c r="F2766" s="163"/>
      <c r="G2766" s="164"/>
    </row>
    <row r="2767" spans="1:7" s="110" customFormat="1" ht="20.100000000000001" customHeight="1">
      <c r="A2767" s="159" t="s">
        <v>29</v>
      </c>
      <c r="B2767" s="169">
        <v>47</v>
      </c>
      <c r="C2767" s="243" t="str">
        <f>+VLOOKUP(B2767,Infra!$B$13:$F$86,2,FALSE)</f>
        <v>Construcción de pasante vehicular SJ320</v>
      </c>
      <c r="D2767" s="161"/>
      <c r="E2767" s="212"/>
      <c r="F2767" s="157" t="s">
        <v>30</v>
      </c>
      <c r="G2767" s="253" t="str">
        <f>+VLOOKUP(B2767,Infra!$B$13:$F$86,3,FALSE)</f>
        <v>u</v>
      </c>
    </row>
    <row r="2768" spans="1:7" ht="20.100000000000001" customHeight="1">
      <c r="A2768" s="203" t="s">
        <v>590</v>
      </c>
      <c r="B2768" s="204"/>
      <c r="C2768" s="604" t="s">
        <v>0</v>
      </c>
      <c r="D2768" s="606" t="s">
        <v>31</v>
      </c>
      <c r="E2768" s="600" t="s">
        <v>32</v>
      </c>
      <c r="F2768" s="608" t="s">
        <v>33</v>
      </c>
      <c r="G2768" s="610" t="s">
        <v>34</v>
      </c>
    </row>
    <row r="2769" spans="1:7" ht="20.100000000000001" customHeight="1">
      <c r="A2769" s="172" t="s">
        <v>591</v>
      </c>
      <c r="B2769" s="173" t="s">
        <v>592</v>
      </c>
      <c r="C2769" s="605"/>
      <c r="D2769" s="607"/>
      <c r="E2769" s="601"/>
      <c r="F2769" s="609"/>
      <c r="G2769" s="611"/>
    </row>
    <row r="2770" spans="1:7" ht="20.100000000000001" customHeight="1">
      <c r="A2770" s="174"/>
      <c r="B2770" s="175"/>
      <c r="C2770" s="252" t="s">
        <v>730</v>
      </c>
      <c r="D2770" s="177"/>
      <c r="E2770" s="219"/>
      <c r="F2770" s="179"/>
      <c r="G2770" s="180"/>
    </row>
    <row r="2771" spans="1:7" ht="20.100000000000001" customHeight="1">
      <c r="A2771" s="116" t="str">
        <f t="shared" ref="A2771:A2776" si="1412">IFERROR(VLOOKUP(C2771,Tabla_Compatibilidad,4,FALSE),"")</f>
        <v/>
      </c>
      <c r="B2771" s="181">
        <f t="shared" ref="B2771:B2776" si="1413">IF(A2771=0,0,VLOOKUP(A2771,Tabla_Indices,5,FALSE))</f>
        <v>0</v>
      </c>
      <c r="C2771" s="228"/>
      <c r="D2771" s="79" t="str">
        <f t="shared" ref="D2771:D2776" si="1414">IFERROR(VLOOKUP(C2771,Tabla_Compatibilidad,2,FALSE),"")</f>
        <v/>
      </c>
      <c r="E2771" s="221"/>
      <c r="F2771" s="118">
        <f t="shared" ref="F2771:F2776" si="1415">IFERROR(VLOOKUP(C2771,Tabla_Compatibilidad,3,FALSE),0)</f>
        <v>0</v>
      </c>
      <c r="G2771" s="118">
        <f t="shared" ref="G2771:G2776" si="1416">ROUND(E2771*F2771,2)</f>
        <v>0</v>
      </c>
    </row>
    <row r="2772" spans="1:7" ht="20.100000000000001" customHeight="1">
      <c r="A2772" s="116" t="str">
        <f t="shared" si="1412"/>
        <v/>
      </c>
      <c r="B2772" s="181">
        <f t="shared" si="1413"/>
        <v>0</v>
      </c>
      <c r="C2772" s="228"/>
      <c r="D2772" s="79" t="str">
        <f t="shared" si="1414"/>
        <v/>
      </c>
      <c r="E2772" s="221"/>
      <c r="F2772" s="118">
        <f t="shared" si="1415"/>
        <v>0</v>
      </c>
      <c r="G2772" s="118">
        <f t="shared" si="1416"/>
        <v>0</v>
      </c>
    </row>
    <row r="2773" spans="1:7" ht="20.100000000000001" customHeight="1">
      <c r="A2773" s="116" t="str">
        <f t="shared" si="1412"/>
        <v/>
      </c>
      <c r="B2773" s="181">
        <f t="shared" si="1413"/>
        <v>0</v>
      </c>
      <c r="C2773" s="228"/>
      <c r="D2773" s="79" t="str">
        <f t="shared" si="1414"/>
        <v/>
      </c>
      <c r="E2773" s="221"/>
      <c r="F2773" s="118">
        <f t="shared" si="1415"/>
        <v>0</v>
      </c>
      <c r="G2773" s="118">
        <f t="shared" si="1416"/>
        <v>0</v>
      </c>
    </row>
    <row r="2774" spans="1:7" ht="20.100000000000001" customHeight="1">
      <c r="A2774" s="116" t="str">
        <f t="shared" si="1412"/>
        <v/>
      </c>
      <c r="B2774" s="181">
        <f t="shared" si="1413"/>
        <v>0</v>
      </c>
      <c r="C2774" s="228"/>
      <c r="D2774" s="79" t="str">
        <f t="shared" si="1414"/>
        <v/>
      </c>
      <c r="E2774" s="221"/>
      <c r="F2774" s="118">
        <f t="shared" si="1415"/>
        <v>0</v>
      </c>
      <c r="G2774" s="118">
        <f t="shared" si="1416"/>
        <v>0</v>
      </c>
    </row>
    <row r="2775" spans="1:7" ht="20.100000000000001" customHeight="1">
      <c r="A2775" s="116" t="str">
        <f t="shared" si="1412"/>
        <v/>
      </c>
      <c r="B2775" s="181">
        <f t="shared" si="1413"/>
        <v>0</v>
      </c>
      <c r="C2775" s="228"/>
      <c r="D2775" s="79" t="str">
        <f t="shared" si="1414"/>
        <v/>
      </c>
      <c r="E2775" s="221"/>
      <c r="F2775" s="118">
        <f t="shared" si="1415"/>
        <v>0</v>
      </c>
      <c r="G2775" s="118">
        <f t="shared" si="1416"/>
        <v>0</v>
      </c>
    </row>
    <row r="2776" spans="1:7" ht="20.100000000000001" customHeight="1">
      <c r="A2776" s="116" t="str">
        <f t="shared" si="1412"/>
        <v/>
      </c>
      <c r="B2776" s="181">
        <f t="shared" si="1413"/>
        <v>0</v>
      </c>
      <c r="C2776" s="228"/>
      <c r="D2776" s="79" t="str">
        <f t="shared" si="1414"/>
        <v/>
      </c>
      <c r="E2776" s="221"/>
      <c r="F2776" s="118">
        <f t="shared" si="1415"/>
        <v>0</v>
      </c>
      <c r="G2776" s="118">
        <f t="shared" si="1416"/>
        <v>0</v>
      </c>
    </row>
    <row r="2777" spans="1:7" ht="20.100000000000001" customHeight="1">
      <c r="A2777" s="116" t="str">
        <f t="shared" ref="A2777" si="1417">IFERROR(VLOOKUP(C2777,Tabla_Compatibilidad,4,FALSE),"")</f>
        <v/>
      </c>
      <c r="B2777" s="181">
        <f t="shared" ref="B2777" si="1418">IF(A2777=0,0,VLOOKUP(A2777,Tabla_Indices,5,FALSE))</f>
        <v>0</v>
      </c>
      <c r="C2777" s="228"/>
      <c r="D2777" s="79" t="str">
        <f t="shared" ref="D2777" si="1419">IFERROR(VLOOKUP(C2777,Tabla_Compatibilidad,2,FALSE),"")</f>
        <v/>
      </c>
      <c r="E2777" s="221"/>
      <c r="F2777" s="118">
        <f t="shared" ref="F2777" si="1420">IFERROR(VLOOKUP(C2777,Tabla_Compatibilidad,3,FALSE),0)</f>
        <v>0</v>
      </c>
      <c r="G2777" s="118">
        <f t="shared" ref="G2777" si="1421">ROUND(E2777*F2777,2)</f>
        <v>0</v>
      </c>
    </row>
    <row r="2778" spans="1:7" ht="20.100000000000001" customHeight="1">
      <c r="A2778" s="116" t="str">
        <f t="shared" ref="A2778:A2794" si="1422">IFERROR(VLOOKUP(C2778,Tabla_Compatibilidad,4,FALSE),"")</f>
        <v/>
      </c>
      <c r="B2778" s="181">
        <f t="shared" ref="B2778:B2794" si="1423">IF(A2778=0,0,VLOOKUP(A2778,Tabla_Indices,5,FALSE))</f>
        <v>0</v>
      </c>
      <c r="C2778" s="228"/>
      <c r="D2778" s="79" t="str">
        <f t="shared" ref="D2778:D2794" si="1424">IFERROR(VLOOKUP(C2778,Tabla_Compatibilidad,2,FALSE),"")</f>
        <v/>
      </c>
      <c r="E2778" s="221"/>
      <c r="F2778" s="118">
        <f t="shared" ref="F2778:F2794" si="1425">IFERROR(VLOOKUP(C2778,Tabla_Compatibilidad,3,FALSE),0)</f>
        <v>0</v>
      </c>
      <c r="G2778" s="118">
        <f t="shared" ref="G2778:G2794" si="1426">ROUND(E2778*F2778,2)</f>
        <v>0</v>
      </c>
    </row>
    <row r="2779" spans="1:7" ht="20.100000000000001" customHeight="1">
      <c r="A2779" s="116" t="str">
        <f t="shared" si="1422"/>
        <v/>
      </c>
      <c r="B2779" s="181">
        <f t="shared" si="1423"/>
        <v>0</v>
      </c>
      <c r="C2779" s="228"/>
      <c r="D2779" s="79" t="str">
        <f t="shared" si="1424"/>
        <v/>
      </c>
      <c r="E2779" s="221"/>
      <c r="F2779" s="118">
        <f t="shared" si="1425"/>
        <v>0</v>
      </c>
      <c r="G2779" s="118">
        <f t="shared" si="1426"/>
        <v>0</v>
      </c>
    </row>
    <row r="2780" spans="1:7" ht="20.100000000000001" customHeight="1">
      <c r="A2780" s="116" t="str">
        <f t="shared" si="1422"/>
        <v/>
      </c>
      <c r="B2780" s="181">
        <f t="shared" si="1423"/>
        <v>0</v>
      </c>
      <c r="C2780" s="228"/>
      <c r="D2780" s="79" t="str">
        <f t="shared" si="1424"/>
        <v/>
      </c>
      <c r="E2780" s="221"/>
      <c r="F2780" s="118">
        <f t="shared" si="1425"/>
        <v>0</v>
      </c>
      <c r="G2780" s="118">
        <f t="shared" si="1426"/>
        <v>0</v>
      </c>
    </row>
    <row r="2781" spans="1:7" ht="20.100000000000001" customHeight="1">
      <c r="A2781" s="116" t="str">
        <f t="shared" si="1422"/>
        <v/>
      </c>
      <c r="B2781" s="181">
        <f t="shared" si="1423"/>
        <v>0</v>
      </c>
      <c r="C2781" s="228"/>
      <c r="D2781" s="79" t="str">
        <f t="shared" si="1424"/>
        <v/>
      </c>
      <c r="E2781" s="221"/>
      <c r="F2781" s="118">
        <f t="shared" si="1425"/>
        <v>0</v>
      </c>
      <c r="G2781" s="118">
        <f t="shared" si="1426"/>
        <v>0</v>
      </c>
    </row>
    <row r="2782" spans="1:7" ht="20.100000000000001" customHeight="1">
      <c r="A2782" s="116" t="str">
        <f t="shared" si="1422"/>
        <v/>
      </c>
      <c r="B2782" s="181">
        <f t="shared" si="1423"/>
        <v>0</v>
      </c>
      <c r="C2782" s="228"/>
      <c r="D2782" s="79" t="str">
        <f t="shared" si="1424"/>
        <v/>
      </c>
      <c r="E2782" s="221"/>
      <c r="F2782" s="118">
        <f t="shared" si="1425"/>
        <v>0</v>
      </c>
      <c r="G2782" s="118">
        <f t="shared" si="1426"/>
        <v>0</v>
      </c>
    </row>
    <row r="2783" spans="1:7" ht="20.100000000000001" customHeight="1">
      <c r="A2783" s="116" t="str">
        <f t="shared" si="1422"/>
        <v/>
      </c>
      <c r="B2783" s="181">
        <f t="shared" si="1423"/>
        <v>0</v>
      </c>
      <c r="C2783" s="228"/>
      <c r="D2783" s="79" t="str">
        <f t="shared" si="1424"/>
        <v/>
      </c>
      <c r="E2783" s="221"/>
      <c r="F2783" s="118">
        <f t="shared" si="1425"/>
        <v>0</v>
      </c>
      <c r="G2783" s="118">
        <f t="shared" si="1426"/>
        <v>0</v>
      </c>
    </row>
    <row r="2784" spans="1:7" ht="20.100000000000001" customHeight="1">
      <c r="A2784" s="116" t="str">
        <f t="shared" si="1422"/>
        <v/>
      </c>
      <c r="B2784" s="181">
        <f t="shared" si="1423"/>
        <v>0</v>
      </c>
      <c r="C2784" s="228"/>
      <c r="D2784" s="79" t="str">
        <f t="shared" si="1424"/>
        <v/>
      </c>
      <c r="E2784" s="221"/>
      <c r="F2784" s="118">
        <f t="shared" si="1425"/>
        <v>0</v>
      </c>
      <c r="G2784" s="118">
        <f t="shared" si="1426"/>
        <v>0</v>
      </c>
    </row>
    <row r="2785" spans="1:7" ht="20.100000000000001" customHeight="1">
      <c r="A2785" s="116" t="str">
        <f t="shared" si="1422"/>
        <v/>
      </c>
      <c r="B2785" s="181">
        <f t="shared" si="1423"/>
        <v>0</v>
      </c>
      <c r="C2785" s="227"/>
      <c r="D2785" s="79" t="str">
        <f t="shared" si="1424"/>
        <v/>
      </c>
      <c r="E2785" s="220"/>
      <c r="F2785" s="118">
        <f t="shared" si="1425"/>
        <v>0</v>
      </c>
      <c r="G2785" s="118">
        <f t="shared" si="1426"/>
        <v>0</v>
      </c>
    </row>
    <row r="2786" spans="1:7" ht="20.100000000000001" customHeight="1">
      <c r="A2786" s="116" t="str">
        <f t="shared" si="1422"/>
        <v/>
      </c>
      <c r="B2786" s="181">
        <f t="shared" si="1423"/>
        <v>0</v>
      </c>
      <c r="C2786" s="228"/>
      <c r="D2786" s="79" t="str">
        <f t="shared" si="1424"/>
        <v/>
      </c>
      <c r="E2786" s="221"/>
      <c r="F2786" s="118">
        <f t="shared" si="1425"/>
        <v>0</v>
      </c>
      <c r="G2786" s="118">
        <f t="shared" si="1426"/>
        <v>0</v>
      </c>
    </row>
    <row r="2787" spans="1:7" ht="20.100000000000001" customHeight="1">
      <c r="A2787" s="116" t="str">
        <f t="shared" si="1422"/>
        <v/>
      </c>
      <c r="B2787" s="181">
        <f t="shared" si="1423"/>
        <v>0</v>
      </c>
      <c r="C2787" s="228"/>
      <c r="D2787" s="79" t="str">
        <f t="shared" si="1424"/>
        <v/>
      </c>
      <c r="E2787" s="221"/>
      <c r="F2787" s="118">
        <f t="shared" si="1425"/>
        <v>0</v>
      </c>
      <c r="G2787" s="118">
        <f t="shared" si="1426"/>
        <v>0</v>
      </c>
    </row>
    <row r="2788" spans="1:7" ht="20.100000000000001" customHeight="1">
      <c r="A2788" s="116" t="str">
        <f t="shared" si="1422"/>
        <v/>
      </c>
      <c r="B2788" s="181">
        <f t="shared" si="1423"/>
        <v>0</v>
      </c>
      <c r="C2788" s="228"/>
      <c r="D2788" s="79" t="str">
        <f t="shared" si="1424"/>
        <v/>
      </c>
      <c r="E2788" s="221"/>
      <c r="F2788" s="118">
        <f t="shared" si="1425"/>
        <v>0</v>
      </c>
      <c r="G2788" s="118">
        <f t="shared" si="1426"/>
        <v>0</v>
      </c>
    </row>
    <row r="2789" spans="1:7" ht="20.100000000000001" customHeight="1">
      <c r="A2789" s="116" t="str">
        <f t="shared" si="1422"/>
        <v/>
      </c>
      <c r="B2789" s="181">
        <f t="shared" si="1423"/>
        <v>0</v>
      </c>
      <c r="C2789" s="228"/>
      <c r="D2789" s="79" t="str">
        <f t="shared" si="1424"/>
        <v/>
      </c>
      <c r="E2789" s="221"/>
      <c r="F2789" s="118">
        <f t="shared" si="1425"/>
        <v>0</v>
      </c>
      <c r="G2789" s="118">
        <f t="shared" si="1426"/>
        <v>0</v>
      </c>
    </row>
    <row r="2790" spans="1:7" ht="20.100000000000001" customHeight="1">
      <c r="A2790" s="116" t="str">
        <f t="shared" si="1422"/>
        <v/>
      </c>
      <c r="B2790" s="181">
        <f t="shared" si="1423"/>
        <v>0</v>
      </c>
      <c r="C2790" s="228"/>
      <c r="D2790" s="79" t="str">
        <f t="shared" si="1424"/>
        <v/>
      </c>
      <c r="E2790" s="221"/>
      <c r="F2790" s="118">
        <f t="shared" si="1425"/>
        <v>0</v>
      </c>
      <c r="G2790" s="118">
        <f t="shared" si="1426"/>
        <v>0</v>
      </c>
    </row>
    <row r="2791" spans="1:7" ht="20.100000000000001" customHeight="1">
      <c r="A2791" s="116" t="str">
        <f t="shared" si="1422"/>
        <v/>
      </c>
      <c r="B2791" s="181">
        <f t="shared" si="1423"/>
        <v>0</v>
      </c>
      <c r="C2791" s="228"/>
      <c r="D2791" s="79" t="str">
        <f t="shared" si="1424"/>
        <v/>
      </c>
      <c r="E2791" s="221"/>
      <c r="F2791" s="118">
        <f t="shared" si="1425"/>
        <v>0</v>
      </c>
      <c r="G2791" s="118">
        <f t="shared" si="1426"/>
        <v>0</v>
      </c>
    </row>
    <row r="2792" spans="1:7" ht="20.100000000000001" customHeight="1">
      <c r="A2792" s="116" t="str">
        <f t="shared" si="1422"/>
        <v/>
      </c>
      <c r="B2792" s="181">
        <f t="shared" si="1423"/>
        <v>0</v>
      </c>
      <c r="C2792" s="228"/>
      <c r="D2792" s="79" t="str">
        <f t="shared" si="1424"/>
        <v/>
      </c>
      <c r="E2792" s="221"/>
      <c r="F2792" s="118">
        <f t="shared" si="1425"/>
        <v>0</v>
      </c>
      <c r="G2792" s="118">
        <f t="shared" si="1426"/>
        <v>0</v>
      </c>
    </row>
    <row r="2793" spans="1:7" ht="20.100000000000001" customHeight="1">
      <c r="A2793" s="116" t="str">
        <f t="shared" si="1422"/>
        <v/>
      </c>
      <c r="B2793" s="181">
        <f t="shared" si="1423"/>
        <v>0</v>
      </c>
      <c r="C2793" s="228"/>
      <c r="D2793" s="79" t="str">
        <f t="shared" si="1424"/>
        <v/>
      </c>
      <c r="E2793" s="221"/>
      <c r="F2793" s="118">
        <f t="shared" si="1425"/>
        <v>0</v>
      </c>
      <c r="G2793" s="118">
        <f t="shared" si="1426"/>
        <v>0</v>
      </c>
    </row>
    <row r="2794" spans="1:7" ht="20.100000000000001" customHeight="1">
      <c r="A2794" s="116" t="str">
        <f t="shared" si="1422"/>
        <v/>
      </c>
      <c r="B2794" s="181">
        <f t="shared" si="1423"/>
        <v>0</v>
      </c>
      <c r="C2794" s="228"/>
      <c r="D2794" s="79" t="str">
        <f t="shared" si="1424"/>
        <v/>
      </c>
      <c r="E2794" s="221"/>
      <c r="F2794" s="118">
        <f t="shared" si="1425"/>
        <v>0</v>
      </c>
      <c r="G2794" s="118">
        <f t="shared" si="1426"/>
        <v>0</v>
      </c>
    </row>
    <row r="2795" spans="1:7" ht="20.100000000000001" customHeight="1">
      <c r="A2795" s="184"/>
      <c r="B2795" s="185"/>
      <c r="C2795" s="243"/>
      <c r="D2795" s="161"/>
      <c r="E2795" s="212"/>
      <c r="F2795" s="488" t="s">
        <v>35</v>
      </c>
      <c r="G2795" s="201">
        <f>SUBTOTAL(9,G2771:G2794)</f>
        <v>0</v>
      </c>
    </row>
    <row r="2796" spans="1:7" ht="20.100000000000001" customHeight="1">
      <c r="A2796" s="184"/>
      <c r="B2796" s="185"/>
      <c r="C2796" s="244" t="s">
        <v>731</v>
      </c>
      <c r="D2796" s="161"/>
      <c r="E2796" s="212"/>
      <c r="F2796" s="163"/>
      <c r="G2796" s="186"/>
    </row>
    <row r="2797" spans="1:7" ht="20.100000000000001" customHeight="1">
      <c r="A2797" s="116" t="str">
        <f t="shared" ref="A2797:A2798" si="1427">IFERROR(VLOOKUP(C2797,Tabla_Compatibilidad,4,FALSE),"")</f>
        <v/>
      </c>
      <c r="B2797" s="181">
        <f t="shared" ref="B2797:B2798" si="1428">IF(A2797=0,0,VLOOKUP(A2797,Tabla_Indices,5,FALSE))</f>
        <v>0</v>
      </c>
      <c r="C2797" s="227"/>
      <c r="D2797" s="79" t="str">
        <f t="shared" ref="D2797:D2798" si="1429">IFERROR(VLOOKUP(C2797,Tabla_Compatibilidad,2,FALSE),"")</f>
        <v/>
      </c>
      <c r="E2797" s="221"/>
      <c r="F2797" s="118">
        <f t="shared" ref="F2797:F2798" si="1430">IFERROR(VLOOKUP(C2797,Tabla_Compatibilidad,3,FALSE),0)</f>
        <v>0</v>
      </c>
      <c r="G2797" s="118">
        <f t="shared" ref="G2797:G2798" si="1431">ROUND(E2797*F2797,2)</f>
        <v>0</v>
      </c>
    </row>
    <row r="2798" spans="1:7" ht="20.100000000000001" customHeight="1">
      <c r="A2798" s="116" t="str">
        <f t="shared" si="1427"/>
        <v/>
      </c>
      <c r="B2798" s="181">
        <f t="shared" si="1428"/>
        <v>0</v>
      </c>
      <c r="C2798" s="227"/>
      <c r="D2798" s="79" t="str">
        <f t="shared" si="1429"/>
        <v/>
      </c>
      <c r="E2798" s="221"/>
      <c r="F2798" s="118">
        <f t="shared" si="1430"/>
        <v>0</v>
      </c>
      <c r="G2798" s="118">
        <f t="shared" si="1431"/>
        <v>0</v>
      </c>
    </row>
    <row r="2799" spans="1:7" ht="20.100000000000001" customHeight="1">
      <c r="A2799" s="116" t="str">
        <f t="shared" ref="A2799" si="1432">IFERROR(VLOOKUP(C2799,Tabla_Compatibilidad,4,FALSE),"")</f>
        <v/>
      </c>
      <c r="B2799" s="181">
        <f t="shared" ref="B2799" si="1433">IF(A2799=0,0,VLOOKUP(A2799,Tabla_Indices,5,FALSE))</f>
        <v>0</v>
      </c>
      <c r="C2799" s="227"/>
      <c r="D2799" s="79" t="str">
        <f t="shared" ref="D2799" si="1434">IFERROR(VLOOKUP(C2799,Tabla_Compatibilidad,2,FALSE),"")</f>
        <v/>
      </c>
      <c r="E2799" s="221"/>
      <c r="F2799" s="118">
        <f t="shared" ref="F2799" si="1435">IFERROR(VLOOKUP(C2799,Tabla_Compatibilidad,3,FALSE),0)</f>
        <v>0</v>
      </c>
      <c r="G2799" s="118">
        <f t="shared" ref="G2799" si="1436">ROUND(E2799*F2799,2)</f>
        <v>0</v>
      </c>
    </row>
    <row r="2800" spans="1:7" ht="20.100000000000001" customHeight="1">
      <c r="A2800" s="116" t="str">
        <f t="shared" ref="A2800:A2804" si="1437">IFERROR(VLOOKUP(C2800,Tabla_Compatibilidad,4,FALSE),"")</f>
        <v/>
      </c>
      <c r="B2800" s="181">
        <f t="shared" ref="B2800:B2804" si="1438">IF(A2800=0,0,VLOOKUP(A2800,Tabla_Indices,5,FALSE))</f>
        <v>0</v>
      </c>
      <c r="C2800" s="227"/>
      <c r="D2800" s="79" t="str">
        <f t="shared" ref="D2800:D2804" si="1439">IFERROR(VLOOKUP(C2800,Tabla_Compatibilidad,2,FALSE),"")</f>
        <v/>
      </c>
      <c r="E2800" s="221"/>
      <c r="F2800" s="118">
        <f t="shared" ref="F2800:F2804" si="1440">IFERROR(VLOOKUP(C2800,Tabla_Compatibilidad,3,FALSE),0)</f>
        <v>0</v>
      </c>
      <c r="G2800" s="118">
        <f t="shared" ref="G2800:G2804" si="1441">ROUND(E2800*F2800,2)</f>
        <v>0</v>
      </c>
    </row>
    <row r="2801" spans="1:7" ht="20.100000000000001" customHeight="1">
      <c r="A2801" s="116" t="str">
        <f t="shared" si="1437"/>
        <v/>
      </c>
      <c r="B2801" s="181">
        <f t="shared" si="1438"/>
        <v>0</v>
      </c>
      <c r="C2801" s="228"/>
      <c r="D2801" s="79" t="str">
        <f t="shared" si="1439"/>
        <v/>
      </c>
      <c r="E2801" s="221"/>
      <c r="F2801" s="118">
        <f t="shared" si="1440"/>
        <v>0</v>
      </c>
      <c r="G2801" s="118">
        <f t="shared" si="1441"/>
        <v>0</v>
      </c>
    </row>
    <row r="2802" spans="1:7" ht="20.100000000000001" customHeight="1">
      <c r="A2802" s="116" t="str">
        <f t="shared" si="1437"/>
        <v/>
      </c>
      <c r="B2802" s="181">
        <f t="shared" si="1438"/>
        <v>0</v>
      </c>
      <c r="C2802" s="228"/>
      <c r="D2802" s="79" t="str">
        <f t="shared" si="1439"/>
        <v/>
      </c>
      <c r="E2802" s="221"/>
      <c r="F2802" s="118">
        <f t="shared" si="1440"/>
        <v>0</v>
      </c>
      <c r="G2802" s="118">
        <f t="shared" si="1441"/>
        <v>0</v>
      </c>
    </row>
    <row r="2803" spans="1:7" ht="20.100000000000001" customHeight="1">
      <c r="A2803" s="116" t="str">
        <f t="shared" si="1437"/>
        <v/>
      </c>
      <c r="B2803" s="181">
        <f t="shared" si="1438"/>
        <v>0</v>
      </c>
      <c r="C2803" s="228"/>
      <c r="D2803" s="79" t="str">
        <f t="shared" si="1439"/>
        <v/>
      </c>
      <c r="E2803" s="221"/>
      <c r="F2803" s="118">
        <f t="shared" si="1440"/>
        <v>0</v>
      </c>
      <c r="G2803" s="118">
        <f t="shared" si="1441"/>
        <v>0</v>
      </c>
    </row>
    <row r="2804" spans="1:7" ht="20.100000000000001" customHeight="1">
      <c r="A2804" s="116" t="str">
        <f t="shared" si="1437"/>
        <v/>
      </c>
      <c r="B2804" s="181">
        <f t="shared" si="1438"/>
        <v>0</v>
      </c>
      <c r="C2804" s="228"/>
      <c r="D2804" s="79" t="str">
        <f t="shared" si="1439"/>
        <v/>
      </c>
      <c r="E2804" s="221"/>
      <c r="F2804" s="118">
        <f t="shared" si="1440"/>
        <v>0</v>
      </c>
      <c r="G2804" s="118">
        <f t="shared" si="1441"/>
        <v>0</v>
      </c>
    </row>
    <row r="2805" spans="1:7" ht="20.100000000000001" customHeight="1">
      <c r="A2805" s="184"/>
      <c r="B2805" s="185"/>
      <c r="C2805" s="243"/>
      <c r="D2805" s="161"/>
      <c r="E2805" s="212"/>
      <c r="F2805" s="488" t="s">
        <v>36</v>
      </c>
      <c r="G2805" s="201">
        <f>SUBTOTAL(9,G2797:G2804)</f>
        <v>0</v>
      </c>
    </row>
    <row r="2806" spans="1:7" ht="20.100000000000001" customHeight="1">
      <c r="A2806" s="184"/>
      <c r="B2806" s="185"/>
      <c r="C2806" s="244" t="s">
        <v>732</v>
      </c>
      <c r="D2806" s="161"/>
      <c r="E2806" s="212"/>
      <c r="F2806" s="163"/>
      <c r="G2806" s="186"/>
    </row>
    <row r="2807" spans="1:7" ht="20.100000000000001" customHeight="1">
      <c r="A2807" s="116" t="str">
        <f t="shared" ref="A2807:A2808" si="1442">IFERROR(VLOOKUP(C2807,Tabla_Compatibilidad,4,FALSE),"")</f>
        <v/>
      </c>
      <c r="B2807" s="181">
        <f t="shared" ref="B2807:B2808" si="1443">IF(A2807=0,0,VLOOKUP(A2807,Tabla_Indices,5,FALSE))</f>
        <v>0</v>
      </c>
      <c r="C2807" s="228"/>
      <c r="D2807" s="79" t="str">
        <f t="shared" ref="D2807:D2808" si="1444">IFERROR(VLOOKUP(C2807,Tabla_Compatibilidad,2,FALSE),"")</f>
        <v/>
      </c>
      <c r="E2807" s="223"/>
      <c r="F2807" s="118">
        <f t="shared" ref="F2807:F2808" si="1445">IFERROR(VLOOKUP(C2807,Tabla_Compatibilidad,3,FALSE),0)</f>
        <v>0</v>
      </c>
      <c r="G2807" s="118">
        <f t="shared" ref="G2807:G2808" si="1446">ROUND(E2807*F2807,2)</f>
        <v>0</v>
      </c>
    </row>
    <row r="2808" spans="1:7" ht="20.100000000000001" customHeight="1">
      <c r="A2808" s="116" t="str">
        <f t="shared" si="1442"/>
        <v/>
      </c>
      <c r="B2808" s="181">
        <f t="shared" si="1443"/>
        <v>0</v>
      </c>
      <c r="C2808" s="228"/>
      <c r="D2808" s="79" t="str">
        <f t="shared" si="1444"/>
        <v/>
      </c>
      <c r="E2808" s="223"/>
      <c r="F2808" s="118">
        <f t="shared" si="1445"/>
        <v>0</v>
      </c>
      <c r="G2808" s="118">
        <f t="shared" si="1446"/>
        <v>0</v>
      </c>
    </row>
    <row r="2809" spans="1:7" ht="20.100000000000001" customHeight="1">
      <c r="A2809" s="116" t="str">
        <f t="shared" ref="A2809:A2816" si="1447">IFERROR(VLOOKUP(C2809,Tabla_Compatibilidad,4,FALSE),"")</f>
        <v/>
      </c>
      <c r="B2809" s="181">
        <f t="shared" ref="B2809:B2816" si="1448">IF(A2809=0,0,VLOOKUP(A2809,Tabla_Indices,5,FALSE))</f>
        <v>0</v>
      </c>
      <c r="C2809" s="228"/>
      <c r="D2809" s="79" t="str">
        <f t="shared" ref="D2809:D2816" si="1449">IFERROR(VLOOKUP(C2809,Tabla_Compatibilidad,2,FALSE),"")</f>
        <v/>
      </c>
      <c r="E2809" s="223"/>
      <c r="F2809" s="118">
        <f t="shared" ref="F2809:F2816" si="1450">IFERROR(VLOOKUP(C2809,Tabla_Compatibilidad,3,FALSE),0)</f>
        <v>0</v>
      </c>
      <c r="G2809" s="118">
        <f t="shared" ref="G2809:G2816" si="1451">ROUND(E2809*F2809,2)</f>
        <v>0</v>
      </c>
    </row>
    <row r="2810" spans="1:7" ht="20.100000000000001" customHeight="1">
      <c r="A2810" s="116" t="str">
        <f t="shared" si="1447"/>
        <v/>
      </c>
      <c r="B2810" s="181">
        <f t="shared" si="1448"/>
        <v>0</v>
      </c>
      <c r="C2810" s="229"/>
      <c r="D2810" s="79" t="str">
        <f t="shared" si="1449"/>
        <v/>
      </c>
      <c r="E2810" s="223"/>
      <c r="F2810" s="118">
        <f t="shared" si="1450"/>
        <v>0</v>
      </c>
      <c r="G2810" s="118">
        <f t="shared" si="1451"/>
        <v>0</v>
      </c>
    </row>
    <row r="2811" spans="1:7" ht="20.100000000000001" customHeight="1">
      <c r="A2811" s="116" t="str">
        <f t="shared" si="1447"/>
        <v/>
      </c>
      <c r="B2811" s="181">
        <f t="shared" si="1448"/>
        <v>0</v>
      </c>
      <c r="C2811" s="229"/>
      <c r="D2811" s="79" t="str">
        <f t="shared" si="1449"/>
        <v/>
      </c>
      <c r="E2811" s="221"/>
      <c r="F2811" s="118">
        <f t="shared" si="1450"/>
        <v>0</v>
      </c>
      <c r="G2811" s="118">
        <f t="shared" si="1451"/>
        <v>0</v>
      </c>
    </row>
    <row r="2812" spans="1:7" ht="20.100000000000001" customHeight="1">
      <c r="A2812" s="116" t="str">
        <f t="shared" si="1447"/>
        <v/>
      </c>
      <c r="B2812" s="181">
        <f t="shared" si="1448"/>
        <v>0</v>
      </c>
      <c r="C2812" s="229"/>
      <c r="D2812" s="79" t="str">
        <f t="shared" si="1449"/>
        <v/>
      </c>
      <c r="E2812" s="221"/>
      <c r="F2812" s="118">
        <f t="shared" si="1450"/>
        <v>0</v>
      </c>
      <c r="G2812" s="118">
        <f t="shared" si="1451"/>
        <v>0</v>
      </c>
    </row>
    <row r="2813" spans="1:7" ht="20.100000000000001" customHeight="1">
      <c r="A2813" s="116" t="str">
        <f t="shared" si="1447"/>
        <v/>
      </c>
      <c r="B2813" s="181">
        <f t="shared" si="1448"/>
        <v>0</v>
      </c>
      <c r="C2813" s="229"/>
      <c r="D2813" s="79" t="str">
        <f t="shared" si="1449"/>
        <v/>
      </c>
      <c r="E2813" s="221"/>
      <c r="F2813" s="118">
        <f t="shared" si="1450"/>
        <v>0</v>
      </c>
      <c r="G2813" s="118">
        <f t="shared" si="1451"/>
        <v>0</v>
      </c>
    </row>
    <row r="2814" spans="1:7" ht="20.100000000000001" customHeight="1">
      <c r="A2814" s="116" t="str">
        <f t="shared" si="1447"/>
        <v/>
      </c>
      <c r="B2814" s="181">
        <f t="shared" si="1448"/>
        <v>0</v>
      </c>
      <c r="C2814" s="228"/>
      <c r="D2814" s="79" t="str">
        <f t="shared" si="1449"/>
        <v/>
      </c>
      <c r="E2814" s="221"/>
      <c r="F2814" s="118">
        <f t="shared" si="1450"/>
        <v>0</v>
      </c>
      <c r="G2814" s="118">
        <f t="shared" si="1451"/>
        <v>0</v>
      </c>
    </row>
    <row r="2815" spans="1:7" ht="20.100000000000001" customHeight="1">
      <c r="A2815" s="116" t="str">
        <f t="shared" si="1447"/>
        <v/>
      </c>
      <c r="B2815" s="181">
        <f t="shared" si="1448"/>
        <v>0</v>
      </c>
      <c r="C2815" s="228"/>
      <c r="D2815" s="79" t="str">
        <f t="shared" si="1449"/>
        <v/>
      </c>
      <c r="E2815" s="221"/>
      <c r="F2815" s="118">
        <f t="shared" si="1450"/>
        <v>0</v>
      </c>
      <c r="G2815" s="118">
        <f t="shared" si="1451"/>
        <v>0</v>
      </c>
    </row>
    <row r="2816" spans="1:7" ht="20.100000000000001" customHeight="1">
      <c r="A2816" s="116" t="str">
        <f t="shared" si="1447"/>
        <v/>
      </c>
      <c r="B2816" s="181">
        <f t="shared" si="1448"/>
        <v>0</v>
      </c>
      <c r="C2816" s="228"/>
      <c r="D2816" s="79" t="str">
        <f t="shared" si="1449"/>
        <v/>
      </c>
      <c r="E2816" s="221"/>
      <c r="F2816" s="118">
        <f t="shared" si="1450"/>
        <v>0</v>
      </c>
      <c r="G2816" s="118">
        <f t="shared" si="1451"/>
        <v>0</v>
      </c>
    </row>
    <row r="2817" spans="1:7" ht="20.100000000000001" customHeight="1">
      <c r="A2817" s="187"/>
      <c r="B2817" s="188"/>
      <c r="C2817" s="243"/>
      <c r="D2817" s="161"/>
      <c r="E2817" s="212"/>
      <c r="F2817" s="488" t="s">
        <v>37</v>
      </c>
      <c r="G2817" s="201">
        <f>SUBTOTAL(9,G2807:G2816)</f>
        <v>0</v>
      </c>
    </row>
    <row r="2818" spans="1:7" ht="20.100000000000001" customHeight="1" thickBot="1">
      <c r="A2818" s="189"/>
      <c r="B2818" s="190"/>
      <c r="C2818" s="245"/>
      <c r="D2818" s="191"/>
      <c r="E2818" s="213"/>
      <c r="F2818" s="192"/>
      <c r="G2818" s="193"/>
    </row>
    <row r="2819" spans="1:7" ht="20.100000000000001" customHeight="1" thickBot="1">
      <c r="A2819" s="194">
        <f>B2767</f>
        <v>47</v>
      </c>
      <c r="B2819" s="195" t="str">
        <f>C2767</f>
        <v>Construcción de pasante vehicular SJ320</v>
      </c>
      <c r="C2819" s="246"/>
      <c r="D2819" s="196" t="s">
        <v>38</v>
      </c>
      <c r="E2819" s="214"/>
      <c r="F2819" s="197" t="s">
        <v>39</v>
      </c>
      <c r="G2819" s="202">
        <f>SUBTOTAL(9,G2771:G2818)</f>
        <v>0</v>
      </c>
    </row>
    <row r="2820" spans="1:7" ht="20.100000000000001" customHeight="1" thickTop="1" thickBot="1">
      <c r="C2820" s="247"/>
      <c r="D2820" s="198"/>
      <c r="E2820" s="215"/>
      <c r="G2820" s="200"/>
    </row>
    <row r="2821" spans="1:7" ht="20.100000000000001" customHeight="1" thickTop="1">
      <c r="A2821" s="145" t="s">
        <v>41</v>
      </c>
      <c r="B2821" s="146"/>
      <c r="C2821" s="248"/>
      <c r="D2821" s="146"/>
      <c r="E2821" s="216"/>
      <c r="F2821" s="148"/>
      <c r="G2821" s="149"/>
    </row>
    <row r="2822" spans="1:7" ht="20.100000000000001" customHeight="1">
      <c r="A2822" s="150" t="s">
        <v>728</v>
      </c>
      <c r="B2822" s="144" t="str">
        <f>Comitente</f>
        <v>INSTITUTO PROVINCIAL DE LA VIVIENDA</v>
      </c>
      <c r="C2822" s="249"/>
      <c r="D2822" s="152"/>
      <c r="E2822" s="217"/>
      <c r="F2822" s="154"/>
      <c r="G2822" s="155"/>
    </row>
    <row r="2823" spans="1:7" ht="20.100000000000001" customHeight="1">
      <c r="A2823" s="150" t="s">
        <v>729</v>
      </c>
      <c r="B2823" s="144">
        <f>Contratista</f>
        <v>0</v>
      </c>
      <c r="C2823" s="250"/>
      <c r="D2823" s="156"/>
      <c r="E2823" s="217"/>
      <c r="F2823" s="157"/>
      <c r="G2823" s="158"/>
    </row>
    <row r="2824" spans="1:7" ht="20.100000000000001" customHeight="1">
      <c r="A2824" s="150" t="s">
        <v>28</v>
      </c>
      <c r="B2824" s="144" t="str">
        <f>Obra</f>
        <v>BARRIO NUESTRA SEÑORA DEL ROSARIO - 22 VIVIENDAS</v>
      </c>
      <c r="C2824" s="250"/>
      <c r="D2824" s="156"/>
      <c r="E2824" s="217"/>
      <c r="F2824" s="157" t="s">
        <v>42</v>
      </c>
      <c r="G2824" s="542">
        <f>+$G$4</f>
        <v>0</v>
      </c>
    </row>
    <row r="2825" spans="1:7" ht="20.100000000000001" customHeight="1">
      <c r="A2825" s="159" t="s">
        <v>727</v>
      </c>
      <c r="B2825" s="144" t="str">
        <f>Ubicación</f>
        <v>9 DE JULIO</v>
      </c>
      <c r="C2825" s="251"/>
      <c r="D2825" s="161"/>
      <c r="E2825" s="212"/>
      <c r="F2825" s="163"/>
      <c r="G2825" s="164"/>
    </row>
    <row r="2826" spans="1:7" ht="20.100000000000001" customHeight="1">
      <c r="A2826" s="159" t="s">
        <v>43</v>
      </c>
      <c r="B2826" s="165" t="s">
        <v>1161</v>
      </c>
      <c r="C2826" s="243" t="s">
        <v>1160</v>
      </c>
      <c r="D2826" s="167"/>
      <c r="E2826" s="218"/>
      <c r="F2826" s="163"/>
      <c r="G2826" s="164"/>
    </row>
    <row r="2827" spans="1:7" s="110" customFormat="1" ht="20.100000000000001" customHeight="1">
      <c r="A2827" s="159" t="s">
        <v>29</v>
      </c>
      <c r="B2827" s="169">
        <v>48</v>
      </c>
      <c r="C2827" s="243" t="str">
        <f>+VLOOKUP(B2827,Infra!$B$13:$F$86,2,FALSE)</f>
        <v>Pedraplen bajo vereda</v>
      </c>
      <c r="D2827" s="161"/>
      <c r="E2827" s="212"/>
      <c r="F2827" s="157" t="s">
        <v>30</v>
      </c>
      <c r="G2827" s="253" t="str">
        <f>+VLOOKUP(B2827,Infra!$B$13:$F$86,3,FALSE)</f>
        <v>m3</v>
      </c>
    </row>
    <row r="2828" spans="1:7" ht="20.100000000000001" customHeight="1">
      <c r="A2828" s="203" t="s">
        <v>590</v>
      </c>
      <c r="B2828" s="204"/>
      <c r="C2828" s="604" t="s">
        <v>0</v>
      </c>
      <c r="D2828" s="606" t="s">
        <v>31</v>
      </c>
      <c r="E2828" s="600" t="s">
        <v>32</v>
      </c>
      <c r="F2828" s="608" t="s">
        <v>33</v>
      </c>
      <c r="G2828" s="610" t="s">
        <v>34</v>
      </c>
    </row>
    <row r="2829" spans="1:7" ht="20.100000000000001" customHeight="1">
      <c r="A2829" s="172" t="s">
        <v>591</v>
      </c>
      <c r="B2829" s="173" t="s">
        <v>592</v>
      </c>
      <c r="C2829" s="605"/>
      <c r="D2829" s="607"/>
      <c r="E2829" s="601"/>
      <c r="F2829" s="609"/>
      <c r="G2829" s="611"/>
    </row>
    <row r="2830" spans="1:7" ht="20.100000000000001" customHeight="1">
      <c r="A2830" s="174"/>
      <c r="B2830" s="175"/>
      <c r="C2830" s="252" t="s">
        <v>730</v>
      </c>
      <c r="D2830" s="177"/>
      <c r="E2830" s="219"/>
      <c r="F2830" s="179"/>
      <c r="G2830" s="180"/>
    </row>
    <row r="2831" spans="1:7" ht="20.100000000000001" customHeight="1">
      <c r="A2831" s="116" t="str">
        <f t="shared" ref="A2831" si="1452">IFERROR(VLOOKUP(C2831,Tabla_Compatibilidad,4,FALSE),"")</f>
        <v/>
      </c>
      <c r="B2831" s="181">
        <f t="shared" ref="B2831" si="1453">IF(A2831=0,0,VLOOKUP(A2831,Tabla_Indices,5,FALSE))</f>
        <v>0</v>
      </c>
      <c r="C2831" s="227"/>
      <c r="D2831" s="79" t="str">
        <f t="shared" ref="D2831" si="1454">IFERROR(VLOOKUP(C2831,Tabla_Compatibilidad,2,FALSE),"")</f>
        <v/>
      </c>
      <c r="E2831" s="220"/>
      <c r="F2831" s="118">
        <f t="shared" ref="F2831" si="1455">IFERROR(VLOOKUP(C2831,Tabla_Compatibilidad,3,FALSE),0)</f>
        <v>0</v>
      </c>
      <c r="G2831" s="118">
        <f t="shared" ref="G2831" si="1456">ROUND(E2831*F2831,2)</f>
        <v>0</v>
      </c>
    </row>
    <row r="2832" spans="1:7" ht="20.100000000000001" customHeight="1">
      <c r="A2832" s="116" t="str">
        <f t="shared" ref="A2832:A2854" si="1457">IFERROR(VLOOKUP(C2832,Tabla_Compatibilidad,4,FALSE),"")</f>
        <v/>
      </c>
      <c r="B2832" s="181">
        <f t="shared" ref="B2832:B2854" si="1458">IF(A2832=0,0,VLOOKUP(A2832,Tabla_Indices,5,FALSE))</f>
        <v>0</v>
      </c>
      <c r="C2832" s="227"/>
      <c r="D2832" s="79" t="str">
        <f t="shared" ref="D2832" si="1459">IFERROR(VLOOKUP(C2832,Tabla_Compatibilidad,2,FALSE),"")</f>
        <v/>
      </c>
      <c r="E2832" s="220"/>
      <c r="F2832" s="118">
        <f t="shared" ref="F2832:F2854" si="1460">IFERROR(VLOOKUP(C2832,Tabla_Compatibilidad,3,FALSE),0)</f>
        <v>0</v>
      </c>
      <c r="G2832" s="118">
        <f t="shared" ref="G2832:G2854" si="1461">ROUND(E2832*F2832,2)</f>
        <v>0</v>
      </c>
    </row>
    <row r="2833" spans="1:7" ht="20.100000000000001" customHeight="1">
      <c r="A2833" s="116" t="str">
        <f t="shared" si="1457"/>
        <v/>
      </c>
      <c r="B2833" s="181">
        <f t="shared" si="1458"/>
        <v>0</v>
      </c>
      <c r="C2833" s="227"/>
      <c r="D2833" s="79" t="str">
        <f t="shared" ref="D2833:D2854" si="1462">IFERROR(VLOOKUP(C2833,Tabla_Compatibilidad,2,FALSE),"")</f>
        <v/>
      </c>
      <c r="E2833" s="220"/>
      <c r="F2833" s="118">
        <f t="shared" si="1460"/>
        <v>0</v>
      </c>
      <c r="G2833" s="118">
        <f t="shared" si="1461"/>
        <v>0</v>
      </c>
    </row>
    <row r="2834" spans="1:7" ht="20.100000000000001" customHeight="1">
      <c r="A2834" s="116" t="str">
        <f t="shared" si="1457"/>
        <v/>
      </c>
      <c r="B2834" s="181">
        <f t="shared" si="1458"/>
        <v>0</v>
      </c>
      <c r="C2834" s="228"/>
      <c r="D2834" s="79" t="str">
        <f t="shared" si="1462"/>
        <v/>
      </c>
      <c r="E2834" s="221"/>
      <c r="F2834" s="118">
        <f t="shared" si="1460"/>
        <v>0</v>
      </c>
      <c r="G2834" s="118">
        <f t="shared" si="1461"/>
        <v>0</v>
      </c>
    </row>
    <row r="2835" spans="1:7" ht="20.100000000000001" customHeight="1">
      <c r="A2835" s="116" t="str">
        <f t="shared" si="1457"/>
        <v/>
      </c>
      <c r="B2835" s="181">
        <f t="shared" si="1458"/>
        <v>0</v>
      </c>
      <c r="C2835" s="228"/>
      <c r="D2835" s="79" t="str">
        <f t="shared" si="1462"/>
        <v/>
      </c>
      <c r="E2835" s="221"/>
      <c r="F2835" s="118">
        <f t="shared" si="1460"/>
        <v>0</v>
      </c>
      <c r="G2835" s="118">
        <f t="shared" si="1461"/>
        <v>0</v>
      </c>
    </row>
    <row r="2836" spans="1:7" ht="20.100000000000001" customHeight="1">
      <c r="A2836" s="116" t="str">
        <f t="shared" si="1457"/>
        <v/>
      </c>
      <c r="B2836" s="181">
        <f t="shared" si="1458"/>
        <v>0</v>
      </c>
      <c r="C2836" s="228"/>
      <c r="D2836" s="79" t="str">
        <f t="shared" si="1462"/>
        <v/>
      </c>
      <c r="E2836" s="221"/>
      <c r="F2836" s="118">
        <f t="shared" si="1460"/>
        <v>0</v>
      </c>
      <c r="G2836" s="118">
        <f t="shared" si="1461"/>
        <v>0</v>
      </c>
    </row>
    <row r="2837" spans="1:7" ht="20.100000000000001" customHeight="1">
      <c r="A2837" s="116" t="str">
        <f t="shared" si="1457"/>
        <v/>
      </c>
      <c r="B2837" s="181">
        <f t="shared" si="1458"/>
        <v>0</v>
      </c>
      <c r="C2837" s="228"/>
      <c r="D2837" s="79" t="str">
        <f t="shared" si="1462"/>
        <v/>
      </c>
      <c r="E2837" s="221"/>
      <c r="F2837" s="118">
        <f t="shared" si="1460"/>
        <v>0</v>
      </c>
      <c r="G2837" s="118">
        <f t="shared" si="1461"/>
        <v>0</v>
      </c>
    </row>
    <row r="2838" spans="1:7" ht="20.100000000000001" customHeight="1">
      <c r="A2838" s="116" t="str">
        <f t="shared" si="1457"/>
        <v/>
      </c>
      <c r="B2838" s="181">
        <f t="shared" si="1458"/>
        <v>0</v>
      </c>
      <c r="C2838" s="228"/>
      <c r="D2838" s="79" t="str">
        <f t="shared" si="1462"/>
        <v/>
      </c>
      <c r="E2838" s="221"/>
      <c r="F2838" s="118">
        <f t="shared" si="1460"/>
        <v>0</v>
      </c>
      <c r="G2838" s="118">
        <f t="shared" si="1461"/>
        <v>0</v>
      </c>
    </row>
    <row r="2839" spans="1:7" ht="20.100000000000001" customHeight="1">
      <c r="A2839" s="116" t="str">
        <f t="shared" si="1457"/>
        <v/>
      </c>
      <c r="B2839" s="181">
        <f t="shared" si="1458"/>
        <v>0</v>
      </c>
      <c r="C2839" s="228"/>
      <c r="D2839" s="79" t="str">
        <f t="shared" si="1462"/>
        <v/>
      </c>
      <c r="E2839" s="221"/>
      <c r="F2839" s="118">
        <f t="shared" si="1460"/>
        <v>0</v>
      </c>
      <c r="G2839" s="118">
        <f t="shared" si="1461"/>
        <v>0</v>
      </c>
    </row>
    <row r="2840" spans="1:7" ht="20.100000000000001" customHeight="1">
      <c r="A2840" s="116" t="str">
        <f t="shared" si="1457"/>
        <v/>
      </c>
      <c r="B2840" s="181">
        <f t="shared" si="1458"/>
        <v>0</v>
      </c>
      <c r="C2840" s="228"/>
      <c r="D2840" s="79" t="str">
        <f t="shared" si="1462"/>
        <v/>
      </c>
      <c r="E2840" s="221"/>
      <c r="F2840" s="118">
        <f t="shared" si="1460"/>
        <v>0</v>
      </c>
      <c r="G2840" s="118">
        <f t="shared" si="1461"/>
        <v>0</v>
      </c>
    </row>
    <row r="2841" spans="1:7" ht="20.100000000000001" customHeight="1">
      <c r="A2841" s="116" t="str">
        <f t="shared" si="1457"/>
        <v/>
      </c>
      <c r="B2841" s="181">
        <f t="shared" si="1458"/>
        <v>0</v>
      </c>
      <c r="C2841" s="228"/>
      <c r="D2841" s="79" t="str">
        <f t="shared" si="1462"/>
        <v/>
      </c>
      <c r="E2841" s="221"/>
      <c r="F2841" s="118">
        <f t="shared" si="1460"/>
        <v>0</v>
      </c>
      <c r="G2841" s="118">
        <f t="shared" si="1461"/>
        <v>0</v>
      </c>
    </row>
    <row r="2842" spans="1:7" ht="20.100000000000001" customHeight="1">
      <c r="A2842" s="116" t="str">
        <f t="shared" si="1457"/>
        <v/>
      </c>
      <c r="B2842" s="181">
        <f t="shared" si="1458"/>
        <v>0</v>
      </c>
      <c r="C2842" s="228"/>
      <c r="D2842" s="79" t="str">
        <f t="shared" si="1462"/>
        <v/>
      </c>
      <c r="E2842" s="221"/>
      <c r="F2842" s="118">
        <f t="shared" si="1460"/>
        <v>0</v>
      </c>
      <c r="G2842" s="118">
        <f t="shared" si="1461"/>
        <v>0</v>
      </c>
    </row>
    <row r="2843" spans="1:7" ht="20.100000000000001" customHeight="1">
      <c r="A2843" s="116" t="str">
        <f t="shared" si="1457"/>
        <v/>
      </c>
      <c r="B2843" s="181">
        <f t="shared" si="1458"/>
        <v>0</v>
      </c>
      <c r="C2843" s="228"/>
      <c r="D2843" s="79" t="str">
        <f t="shared" si="1462"/>
        <v/>
      </c>
      <c r="E2843" s="221"/>
      <c r="F2843" s="118">
        <f t="shared" si="1460"/>
        <v>0</v>
      </c>
      <c r="G2843" s="118">
        <f t="shared" si="1461"/>
        <v>0</v>
      </c>
    </row>
    <row r="2844" spans="1:7" ht="20.100000000000001" customHeight="1">
      <c r="A2844" s="116" t="str">
        <f t="shared" si="1457"/>
        <v/>
      </c>
      <c r="B2844" s="181">
        <f t="shared" si="1458"/>
        <v>0</v>
      </c>
      <c r="C2844" s="228"/>
      <c r="D2844" s="79" t="str">
        <f t="shared" si="1462"/>
        <v/>
      </c>
      <c r="E2844" s="221"/>
      <c r="F2844" s="118">
        <f t="shared" si="1460"/>
        <v>0</v>
      </c>
      <c r="G2844" s="118">
        <f t="shared" si="1461"/>
        <v>0</v>
      </c>
    </row>
    <row r="2845" spans="1:7" ht="20.100000000000001" customHeight="1">
      <c r="A2845" s="116" t="str">
        <f t="shared" si="1457"/>
        <v/>
      </c>
      <c r="B2845" s="181">
        <f t="shared" si="1458"/>
        <v>0</v>
      </c>
      <c r="C2845" s="227"/>
      <c r="D2845" s="79" t="str">
        <f t="shared" si="1462"/>
        <v/>
      </c>
      <c r="E2845" s="220"/>
      <c r="F2845" s="118">
        <f t="shared" si="1460"/>
        <v>0</v>
      </c>
      <c r="G2845" s="118">
        <f t="shared" si="1461"/>
        <v>0</v>
      </c>
    </row>
    <row r="2846" spans="1:7" ht="20.100000000000001" customHeight="1">
      <c r="A2846" s="116" t="str">
        <f t="shared" si="1457"/>
        <v/>
      </c>
      <c r="B2846" s="181">
        <f t="shared" si="1458"/>
        <v>0</v>
      </c>
      <c r="C2846" s="228"/>
      <c r="D2846" s="79" t="str">
        <f t="shared" si="1462"/>
        <v/>
      </c>
      <c r="E2846" s="221"/>
      <c r="F2846" s="118">
        <f t="shared" si="1460"/>
        <v>0</v>
      </c>
      <c r="G2846" s="118">
        <f t="shared" si="1461"/>
        <v>0</v>
      </c>
    </row>
    <row r="2847" spans="1:7" ht="20.100000000000001" customHeight="1">
      <c r="A2847" s="116" t="str">
        <f t="shared" si="1457"/>
        <v/>
      </c>
      <c r="B2847" s="181">
        <f t="shared" si="1458"/>
        <v>0</v>
      </c>
      <c r="C2847" s="228"/>
      <c r="D2847" s="79" t="str">
        <f t="shared" si="1462"/>
        <v/>
      </c>
      <c r="E2847" s="221"/>
      <c r="F2847" s="118">
        <f t="shared" si="1460"/>
        <v>0</v>
      </c>
      <c r="G2847" s="118">
        <f t="shared" si="1461"/>
        <v>0</v>
      </c>
    </row>
    <row r="2848" spans="1:7" ht="20.100000000000001" customHeight="1">
      <c r="A2848" s="116" t="str">
        <f t="shared" si="1457"/>
        <v/>
      </c>
      <c r="B2848" s="181">
        <f t="shared" si="1458"/>
        <v>0</v>
      </c>
      <c r="C2848" s="228"/>
      <c r="D2848" s="79" t="str">
        <f t="shared" si="1462"/>
        <v/>
      </c>
      <c r="E2848" s="221"/>
      <c r="F2848" s="118">
        <f t="shared" si="1460"/>
        <v>0</v>
      </c>
      <c r="G2848" s="118">
        <f t="shared" si="1461"/>
        <v>0</v>
      </c>
    </row>
    <row r="2849" spans="1:7" ht="20.100000000000001" customHeight="1">
      <c r="A2849" s="116" t="str">
        <f t="shared" si="1457"/>
        <v/>
      </c>
      <c r="B2849" s="181">
        <f t="shared" si="1458"/>
        <v>0</v>
      </c>
      <c r="C2849" s="228"/>
      <c r="D2849" s="79" t="str">
        <f t="shared" si="1462"/>
        <v/>
      </c>
      <c r="E2849" s="221"/>
      <c r="F2849" s="118">
        <f t="shared" si="1460"/>
        <v>0</v>
      </c>
      <c r="G2849" s="118">
        <f t="shared" si="1461"/>
        <v>0</v>
      </c>
    </row>
    <row r="2850" spans="1:7" ht="20.100000000000001" customHeight="1">
      <c r="A2850" s="116" t="str">
        <f t="shared" si="1457"/>
        <v/>
      </c>
      <c r="B2850" s="181">
        <f t="shared" si="1458"/>
        <v>0</v>
      </c>
      <c r="C2850" s="228"/>
      <c r="D2850" s="79" t="str">
        <f t="shared" si="1462"/>
        <v/>
      </c>
      <c r="E2850" s="221"/>
      <c r="F2850" s="118">
        <f t="shared" si="1460"/>
        <v>0</v>
      </c>
      <c r="G2850" s="118">
        <f t="shared" si="1461"/>
        <v>0</v>
      </c>
    </row>
    <row r="2851" spans="1:7" ht="20.100000000000001" customHeight="1">
      <c r="A2851" s="116" t="str">
        <f t="shared" si="1457"/>
        <v/>
      </c>
      <c r="B2851" s="181">
        <f t="shared" si="1458"/>
        <v>0</v>
      </c>
      <c r="C2851" s="228"/>
      <c r="D2851" s="79" t="str">
        <f t="shared" si="1462"/>
        <v/>
      </c>
      <c r="E2851" s="221"/>
      <c r="F2851" s="118">
        <f t="shared" si="1460"/>
        <v>0</v>
      </c>
      <c r="G2851" s="118">
        <f t="shared" si="1461"/>
        <v>0</v>
      </c>
    </row>
    <row r="2852" spans="1:7" ht="20.100000000000001" customHeight="1">
      <c r="A2852" s="116" t="str">
        <f t="shared" si="1457"/>
        <v/>
      </c>
      <c r="B2852" s="181">
        <f t="shared" si="1458"/>
        <v>0</v>
      </c>
      <c r="C2852" s="228"/>
      <c r="D2852" s="79" t="str">
        <f t="shared" si="1462"/>
        <v/>
      </c>
      <c r="E2852" s="221"/>
      <c r="F2852" s="118">
        <f t="shared" si="1460"/>
        <v>0</v>
      </c>
      <c r="G2852" s="118">
        <f t="shared" si="1461"/>
        <v>0</v>
      </c>
    </row>
    <row r="2853" spans="1:7" ht="20.100000000000001" customHeight="1">
      <c r="A2853" s="116" t="str">
        <f t="shared" si="1457"/>
        <v/>
      </c>
      <c r="B2853" s="181">
        <f t="shared" si="1458"/>
        <v>0</v>
      </c>
      <c r="C2853" s="228"/>
      <c r="D2853" s="79" t="str">
        <f t="shared" si="1462"/>
        <v/>
      </c>
      <c r="E2853" s="221"/>
      <c r="F2853" s="118">
        <f t="shared" si="1460"/>
        <v>0</v>
      </c>
      <c r="G2853" s="118">
        <f t="shared" si="1461"/>
        <v>0</v>
      </c>
    </row>
    <row r="2854" spans="1:7" ht="20.100000000000001" customHeight="1">
      <c r="A2854" s="116" t="str">
        <f t="shared" si="1457"/>
        <v/>
      </c>
      <c r="B2854" s="181">
        <f t="shared" si="1458"/>
        <v>0</v>
      </c>
      <c r="C2854" s="228"/>
      <c r="D2854" s="79" t="str">
        <f t="shared" si="1462"/>
        <v/>
      </c>
      <c r="E2854" s="221"/>
      <c r="F2854" s="118">
        <f t="shared" si="1460"/>
        <v>0</v>
      </c>
      <c r="G2854" s="118">
        <f t="shared" si="1461"/>
        <v>0</v>
      </c>
    </row>
    <row r="2855" spans="1:7" ht="20.100000000000001" customHeight="1">
      <c r="A2855" s="184"/>
      <c r="B2855" s="185"/>
      <c r="C2855" s="243"/>
      <c r="D2855" s="161"/>
      <c r="E2855" s="212"/>
      <c r="F2855" s="488" t="s">
        <v>35</v>
      </c>
      <c r="G2855" s="201">
        <f>SUBTOTAL(9,G2831:G2854)</f>
        <v>0</v>
      </c>
    </row>
    <row r="2856" spans="1:7" ht="20.100000000000001" customHeight="1">
      <c r="A2856" s="184"/>
      <c r="B2856" s="185"/>
      <c r="C2856" s="244" t="s">
        <v>731</v>
      </c>
      <c r="D2856" s="161"/>
      <c r="E2856" s="212"/>
      <c r="F2856" s="163"/>
      <c r="G2856" s="186"/>
    </row>
    <row r="2857" spans="1:7" ht="20.100000000000001" customHeight="1">
      <c r="A2857" s="116" t="str">
        <f t="shared" ref="A2857:A2860" si="1463">IFERROR(VLOOKUP(C2857,Tabla_Compatibilidad,4,FALSE),"")</f>
        <v/>
      </c>
      <c r="B2857" s="181">
        <f t="shared" ref="B2857:B2860" si="1464">IF(A2857=0,0,VLOOKUP(A2857,Tabla_Indices,5,FALSE))</f>
        <v>0</v>
      </c>
      <c r="C2857" s="227"/>
      <c r="D2857" s="79" t="str">
        <f t="shared" ref="D2857:D2860" si="1465">IFERROR(VLOOKUP(C2857,Tabla_Compatibilidad,2,FALSE),"")</f>
        <v/>
      </c>
      <c r="E2857" s="221"/>
      <c r="F2857" s="118">
        <f t="shared" ref="F2857:F2860" si="1466">IFERROR(VLOOKUP(C2857,Tabla_Compatibilidad,3,FALSE),0)</f>
        <v>0</v>
      </c>
      <c r="G2857" s="118">
        <f t="shared" ref="G2857:G2860" si="1467">ROUND(E2857*F2857,2)</f>
        <v>0</v>
      </c>
    </row>
    <row r="2858" spans="1:7" ht="20.100000000000001" customHeight="1">
      <c r="A2858" s="116" t="str">
        <f t="shared" si="1463"/>
        <v/>
      </c>
      <c r="B2858" s="181">
        <f t="shared" si="1464"/>
        <v>0</v>
      </c>
      <c r="C2858" s="227"/>
      <c r="D2858" s="79" t="str">
        <f t="shared" si="1465"/>
        <v/>
      </c>
      <c r="E2858" s="221"/>
      <c r="F2858" s="118">
        <f t="shared" si="1466"/>
        <v>0</v>
      </c>
      <c r="G2858" s="118">
        <f t="shared" si="1467"/>
        <v>0</v>
      </c>
    </row>
    <row r="2859" spans="1:7" ht="20.100000000000001" customHeight="1">
      <c r="A2859" s="116" t="str">
        <f t="shared" si="1463"/>
        <v/>
      </c>
      <c r="B2859" s="181">
        <f t="shared" si="1464"/>
        <v>0</v>
      </c>
      <c r="C2859" s="227"/>
      <c r="D2859" s="79" t="str">
        <f t="shared" si="1465"/>
        <v/>
      </c>
      <c r="E2859" s="221"/>
      <c r="F2859" s="118">
        <f t="shared" si="1466"/>
        <v>0</v>
      </c>
      <c r="G2859" s="118">
        <f t="shared" si="1467"/>
        <v>0</v>
      </c>
    </row>
    <row r="2860" spans="1:7" ht="20.100000000000001" customHeight="1">
      <c r="A2860" s="116" t="str">
        <f t="shared" si="1463"/>
        <v/>
      </c>
      <c r="B2860" s="181">
        <f t="shared" si="1464"/>
        <v>0</v>
      </c>
      <c r="C2860" s="227"/>
      <c r="D2860" s="79" t="str">
        <f t="shared" si="1465"/>
        <v/>
      </c>
      <c r="E2860" s="221"/>
      <c r="F2860" s="118">
        <f t="shared" si="1466"/>
        <v>0</v>
      </c>
      <c r="G2860" s="118">
        <f t="shared" si="1467"/>
        <v>0</v>
      </c>
    </row>
    <row r="2861" spans="1:7" ht="20.100000000000001" customHeight="1">
      <c r="A2861" s="116" t="str">
        <f t="shared" ref="A2861:A2864" si="1468">IFERROR(VLOOKUP(C2861,Tabla_Compatibilidad,4,FALSE),"")</f>
        <v/>
      </c>
      <c r="B2861" s="181">
        <f t="shared" ref="B2861:B2864" si="1469">IF(A2861=0,0,VLOOKUP(A2861,Tabla_Indices,5,FALSE))</f>
        <v>0</v>
      </c>
      <c r="C2861" s="227"/>
      <c r="D2861" s="79" t="str">
        <f t="shared" ref="D2861:D2864" si="1470">IFERROR(VLOOKUP(C2861,Tabla_Compatibilidad,2,FALSE),"")</f>
        <v/>
      </c>
      <c r="E2861" s="221"/>
      <c r="F2861" s="118">
        <f t="shared" ref="F2861:F2864" si="1471">IFERROR(VLOOKUP(C2861,Tabla_Compatibilidad,3,FALSE),0)</f>
        <v>0</v>
      </c>
      <c r="G2861" s="118">
        <f t="shared" ref="G2861:G2864" si="1472">ROUND(E2861*F2861,2)</f>
        <v>0</v>
      </c>
    </row>
    <row r="2862" spans="1:7" ht="20.100000000000001" customHeight="1">
      <c r="A2862" s="116" t="str">
        <f t="shared" si="1468"/>
        <v/>
      </c>
      <c r="B2862" s="181">
        <f t="shared" si="1469"/>
        <v>0</v>
      </c>
      <c r="C2862" s="228"/>
      <c r="D2862" s="79" t="str">
        <f t="shared" si="1470"/>
        <v/>
      </c>
      <c r="E2862" s="221"/>
      <c r="F2862" s="118">
        <f t="shared" si="1471"/>
        <v>0</v>
      </c>
      <c r="G2862" s="118">
        <f t="shared" si="1472"/>
        <v>0</v>
      </c>
    </row>
    <row r="2863" spans="1:7" ht="20.100000000000001" customHeight="1">
      <c r="A2863" s="116" t="str">
        <f t="shared" si="1468"/>
        <v/>
      </c>
      <c r="B2863" s="181">
        <f t="shared" si="1469"/>
        <v>0</v>
      </c>
      <c r="C2863" s="228"/>
      <c r="D2863" s="79" t="str">
        <f t="shared" si="1470"/>
        <v/>
      </c>
      <c r="E2863" s="221"/>
      <c r="F2863" s="118">
        <f t="shared" si="1471"/>
        <v>0</v>
      </c>
      <c r="G2863" s="118">
        <f t="shared" si="1472"/>
        <v>0</v>
      </c>
    </row>
    <row r="2864" spans="1:7" ht="20.100000000000001" customHeight="1">
      <c r="A2864" s="116" t="str">
        <f t="shared" si="1468"/>
        <v/>
      </c>
      <c r="B2864" s="181">
        <f t="shared" si="1469"/>
        <v>0</v>
      </c>
      <c r="C2864" s="228"/>
      <c r="D2864" s="79" t="str">
        <f t="shared" si="1470"/>
        <v/>
      </c>
      <c r="E2864" s="221"/>
      <c r="F2864" s="118">
        <f t="shared" si="1471"/>
        <v>0</v>
      </c>
      <c r="G2864" s="118">
        <f t="shared" si="1472"/>
        <v>0</v>
      </c>
    </row>
    <row r="2865" spans="1:7" ht="20.100000000000001" customHeight="1">
      <c r="A2865" s="184"/>
      <c r="B2865" s="185"/>
      <c r="C2865" s="243"/>
      <c r="D2865" s="161"/>
      <c r="E2865" s="212"/>
      <c r="F2865" s="488" t="s">
        <v>36</v>
      </c>
      <c r="G2865" s="201">
        <f>SUBTOTAL(9,G2857:G2864)</f>
        <v>0</v>
      </c>
    </row>
    <row r="2866" spans="1:7" ht="20.100000000000001" customHeight="1">
      <c r="A2866" s="184"/>
      <c r="B2866" s="185"/>
      <c r="C2866" s="244" t="s">
        <v>732</v>
      </c>
      <c r="D2866" s="161"/>
      <c r="E2866" s="212"/>
      <c r="F2866" s="163"/>
      <c r="G2866" s="186"/>
    </row>
    <row r="2867" spans="1:7" ht="20.100000000000001" customHeight="1">
      <c r="A2867" s="116" t="str">
        <f t="shared" ref="A2867:A2869" si="1473">IFERROR(VLOOKUP(C2867,Tabla_Compatibilidad,4,FALSE),"")</f>
        <v/>
      </c>
      <c r="B2867" s="181">
        <f t="shared" ref="B2867:B2869" si="1474">IF(A2867=0,0,VLOOKUP(A2867,Tabla_Indices,5,FALSE))</f>
        <v>0</v>
      </c>
      <c r="C2867" s="229"/>
      <c r="D2867" s="79" t="str">
        <f t="shared" ref="D2867:D2869" si="1475">IFERROR(VLOOKUP(C2867,Tabla_Compatibilidad,2,FALSE),"")</f>
        <v/>
      </c>
      <c r="E2867" s="221"/>
      <c r="F2867" s="118">
        <f t="shared" ref="F2867:F2869" si="1476">IFERROR(VLOOKUP(C2867,Tabla_Compatibilidad,3,FALSE),0)</f>
        <v>0</v>
      </c>
      <c r="G2867" s="118">
        <f t="shared" ref="G2867:G2869" si="1477">ROUND(E2867*F2867,2)</f>
        <v>0</v>
      </c>
    </row>
    <row r="2868" spans="1:7" ht="20.100000000000001" customHeight="1">
      <c r="A2868" s="116" t="str">
        <f t="shared" si="1473"/>
        <v/>
      </c>
      <c r="B2868" s="181">
        <f t="shared" si="1474"/>
        <v>0</v>
      </c>
      <c r="C2868" s="229"/>
      <c r="D2868" s="79" t="str">
        <f t="shared" si="1475"/>
        <v/>
      </c>
      <c r="E2868" s="223"/>
      <c r="F2868" s="118">
        <f t="shared" si="1476"/>
        <v>0</v>
      </c>
      <c r="G2868" s="118">
        <f t="shared" si="1477"/>
        <v>0</v>
      </c>
    </row>
    <row r="2869" spans="1:7" ht="20.100000000000001" customHeight="1">
      <c r="A2869" s="116" t="str">
        <f t="shared" si="1473"/>
        <v/>
      </c>
      <c r="B2869" s="181">
        <f t="shared" si="1474"/>
        <v>0</v>
      </c>
      <c r="C2869" s="229"/>
      <c r="D2869" s="79" t="str">
        <f t="shared" si="1475"/>
        <v/>
      </c>
      <c r="E2869" s="221"/>
      <c r="F2869" s="118">
        <f t="shared" si="1476"/>
        <v>0</v>
      </c>
      <c r="G2869" s="118">
        <f t="shared" si="1477"/>
        <v>0</v>
      </c>
    </row>
    <row r="2870" spans="1:7" ht="20.100000000000001" customHeight="1">
      <c r="A2870" s="116" t="str">
        <f t="shared" ref="A2870:A2876" si="1478">IFERROR(VLOOKUP(C2870,Tabla_Compatibilidad,4,FALSE),"")</f>
        <v/>
      </c>
      <c r="B2870" s="181">
        <f t="shared" ref="B2870:B2876" si="1479">IF(A2870=0,0,VLOOKUP(A2870,Tabla_Indices,5,FALSE))</f>
        <v>0</v>
      </c>
      <c r="C2870" s="229"/>
      <c r="D2870" s="79" t="str">
        <f t="shared" ref="D2870:D2876" si="1480">IFERROR(VLOOKUP(C2870,Tabla_Compatibilidad,2,FALSE),"")</f>
        <v/>
      </c>
      <c r="E2870" s="223"/>
      <c r="F2870" s="118">
        <f t="shared" ref="F2870:F2876" si="1481">IFERROR(VLOOKUP(C2870,Tabla_Compatibilidad,3,FALSE),0)</f>
        <v>0</v>
      </c>
      <c r="G2870" s="118">
        <f t="shared" ref="G2870:G2876" si="1482">ROUND(E2870*F2870,2)</f>
        <v>0</v>
      </c>
    </row>
    <row r="2871" spans="1:7" ht="20.100000000000001" customHeight="1">
      <c r="A2871" s="116" t="str">
        <f t="shared" si="1478"/>
        <v/>
      </c>
      <c r="B2871" s="181">
        <f t="shared" si="1479"/>
        <v>0</v>
      </c>
      <c r="C2871" s="229"/>
      <c r="D2871" s="79" t="str">
        <f t="shared" si="1480"/>
        <v/>
      </c>
      <c r="E2871" s="221"/>
      <c r="F2871" s="118">
        <f t="shared" si="1481"/>
        <v>0</v>
      </c>
      <c r="G2871" s="118">
        <f t="shared" si="1482"/>
        <v>0</v>
      </c>
    </row>
    <row r="2872" spans="1:7" ht="20.100000000000001" customHeight="1">
      <c r="A2872" s="116" t="str">
        <f>IFERROR(VLOOKUP(C2872,Tabla_Compatibilidad,4,FALSE),"")</f>
        <v/>
      </c>
      <c r="B2872" s="181">
        <f t="shared" si="1479"/>
        <v>0</v>
      </c>
      <c r="C2872" s="229"/>
      <c r="D2872" s="79" t="str">
        <f>IFERROR(VLOOKUP(C2872,Tabla_Compatibilidad,2,FALSE),"")</f>
        <v/>
      </c>
      <c r="E2872" s="221"/>
      <c r="F2872" s="118">
        <f>IFERROR(VLOOKUP(C2872,Tabla_Compatibilidad,3,FALSE),0)</f>
        <v>0</v>
      </c>
      <c r="G2872" s="118">
        <f t="shared" si="1482"/>
        <v>0</v>
      </c>
    </row>
    <row r="2873" spans="1:7" ht="20.100000000000001" customHeight="1">
      <c r="A2873" s="116" t="str">
        <f t="shared" si="1478"/>
        <v/>
      </c>
      <c r="B2873" s="181">
        <f t="shared" si="1479"/>
        <v>0</v>
      </c>
      <c r="C2873" s="229"/>
      <c r="D2873" s="79" t="str">
        <f t="shared" si="1480"/>
        <v/>
      </c>
      <c r="E2873" s="221"/>
      <c r="F2873" s="118">
        <f t="shared" si="1481"/>
        <v>0</v>
      </c>
      <c r="G2873" s="118">
        <f t="shared" si="1482"/>
        <v>0</v>
      </c>
    </row>
    <row r="2874" spans="1:7" ht="20.100000000000001" customHeight="1">
      <c r="A2874" s="116" t="str">
        <f t="shared" si="1478"/>
        <v/>
      </c>
      <c r="B2874" s="181">
        <f t="shared" si="1479"/>
        <v>0</v>
      </c>
      <c r="C2874" s="228"/>
      <c r="D2874" s="79" t="str">
        <f t="shared" si="1480"/>
        <v/>
      </c>
      <c r="E2874" s="221"/>
      <c r="F2874" s="118">
        <f t="shared" si="1481"/>
        <v>0</v>
      </c>
      <c r="G2874" s="118">
        <f t="shared" si="1482"/>
        <v>0</v>
      </c>
    </row>
    <row r="2875" spans="1:7" ht="20.100000000000001" customHeight="1">
      <c r="A2875" s="116" t="str">
        <f t="shared" si="1478"/>
        <v/>
      </c>
      <c r="B2875" s="181">
        <f t="shared" si="1479"/>
        <v>0</v>
      </c>
      <c r="C2875" s="228"/>
      <c r="D2875" s="79" t="str">
        <f t="shared" si="1480"/>
        <v/>
      </c>
      <c r="E2875" s="221"/>
      <c r="F2875" s="118">
        <f t="shared" si="1481"/>
        <v>0</v>
      </c>
      <c r="G2875" s="118">
        <f t="shared" si="1482"/>
        <v>0</v>
      </c>
    </row>
    <row r="2876" spans="1:7" ht="20.100000000000001" customHeight="1">
      <c r="A2876" s="116" t="str">
        <f t="shared" si="1478"/>
        <v/>
      </c>
      <c r="B2876" s="181">
        <f t="shared" si="1479"/>
        <v>0</v>
      </c>
      <c r="C2876" s="228"/>
      <c r="D2876" s="79" t="str">
        <f t="shared" si="1480"/>
        <v/>
      </c>
      <c r="E2876" s="221"/>
      <c r="F2876" s="118">
        <f t="shared" si="1481"/>
        <v>0</v>
      </c>
      <c r="G2876" s="118">
        <f t="shared" si="1482"/>
        <v>0</v>
      </c>
    </row>
    <row r="2877" spans="1:7" ht="20.100000000000001" customHeight="1">
      <c r="A2877" s="187"/>
      <c r="B2877" s="188"/>
      <c r="C2877" s="243"/>
      <c r="D2877" s="161"/>
      <c r="E2877" s="212"/>
      <c r="F2877" s="488" t="s">
        <v>37</v>
      </c>
      <c r="G2877" s="201">
        <f>SUBTOTAL(9,G2867:G2876)</f>
        <v>0</v>
      </c>
    </row>
    <row r="2878" spans="1:7" ht="20.100000000000001" customHeight="1" thickBot="1">
      <c r="A2878" s="189"/>
      <c r="B2878" s="190"/>
      <c r="C2878" s="245"/>
      <c r="D2878" s="191"/>
      <c r="E2878" s="213"/>
      <c r="F2878" s="192"/>
      <c r="G2878" s="193"/>
    </row>
    <row r="2879" spans="1:7" ht="20.100000000000001" customHeight="1" thickBot="1">
      <c r="A2879" s="194">
        <f>B2827</f>
        <v>48</v>
      </c>
      <c r="B2879" s="195" t="str">
        <f>C2827</f>
        <v>Pedraplen bajo vereda</v>
      </c>
      <c r="C2879" s="246"/>
      <c r="D2879" s="196" t="s">
        <v>38</v>
      </c>
      <c r="E2879" s="214"/>
      <c r="F2879" s="197" t="s">
        <v>39</v>
      </c>
      <c r="G2879" s="202">
        <f>SUBTOTAL(9,G2831:G2878)</f>
        <v>0</v>
      </c>
    </row>
    <row r="2880" spans="1:7" ht="20.100000000000001" customHeight="1" thickTop="1" thickBot="1">
      <c r="C2880" s="247"/>
      <c r="D2880" s="198"/>
      <c r="E2880" s="215"/>
      <c r="G2880" s="200"/>
    </row>
    <row r="2881" spans="1:7" ht="20.100000000000001" customHeight="1" thickTop="1">
      <c r="A2881" s="145" t="s">
        <v>41</v>
      </c>
      <c r="B2881" s="146"/>
      <c r="C2881" s="248"/>
      <c r="D2881" s="146"/>
      <c r="E2881" s="216"/>
      <c r="F2881" s="148"/>
      <c r="G2881" s="149"/>
    </row>
    <row r="2882" spans="1:7" ht="20.100000000000001" customHeight="1">
      <c r="A2882" s="150" t="s">
        <v>728</v>
      </c>
      <c r="B2882" s="144" t="str">
        <f>Comitente</f>
        <v>INSTITUTO PROVINCIAL DE LA VIVIENDA</v>
      </c>
      <c r="C2882" s="249"/>
      <c r="D2882" s="152"/>
      <c r="E2882" s="217"/>
      <c r="F2882" s="154"/>
      <c r="G2882" s="155"/>
    </row>
    <row r="2883" spans="1:7" ht="20.100000000000001" customHeight="1">
      <c r="A2883" s="150" t="s">
        <v>729</v>
      </c>
      <c r="B2883" s="144">
        <f>Contratista</f>
        <v>0</v>
      </c>
      <c r="C2883" s="250"/>
      <c r="D2883" s="156"/>
      <c r="E2883" s="217"/>
      <c r="F2883" s="157"/>
      <c r="G2883" s="158"/>
    </row>
    <row r="2884" spans="1:7" ht="20.100000000000001" customHeight="1">
      <c r="A2884" s="150" t="s">
        <v>28</v>
      </c>
      <c r="B2884" s="144" t="str">
        <f>Obra</f>
        <v>BARRIO NUESTRA SEÑORA DEL ROSARIO - 22 VIVIENDAS</v>
      </c>
      <c r="C2884" s="250"/>
      <c r="D2884" s="156"/>
      <c r="E2884" s="217"/>
      <c r="F2884" s="157" t="s">
        <v>42</v>
      </c>
      <c r="G2884" s="542">
        <f>+$G$4</f>
        <v>0</v>
      </c>
    </row>
    <row r="2885" spans="1:7" ht="20.100000000000001" customHeight="1">
      <c r="A2885" s="159" t="s">
        <v>727</v>
      </c>
      <c r="B2885" s="144" t="str">
        <f>Ubicación</f>
        <v>9 DE JULIO</v>
      </c>
      <c r="C2885" s="251"/>
      <c r="D2885" s="161"/>
      <c r="E2885" s="212"/>
      <c r="F2885" s="163"/>
      <c r="G2885" s="164"/>
    </row>
    <row r="2886" spans="1:7" ht="20.100000000000001" customHeight="1">
      <c r="A2886" s="159" t="s">
        <v>43</v>
      </c>
      <c r="B2886" s="165" t="s">
        <v>1161</v>
      </c>
      <c r="C2886" s="243" t="s">
        <v>1160</v>
      </c>
      <c r="D2886" s="167"/>
      <c r="E2886" s="218"/>
      <c r="F2886" s="163"/>
      <c r="G2886" s="164"/>
    </row>
    <row r="2887" spans="1:7" s="110" customFormat="1" ht="20.100000000000001" customHeight="1">
      <c r="A2887" s="159" t="s">
        <v>29</v>
      </c>
      <c r="B2887" s="169">
        <v>49</v>
      </c>
      <c r="C2887" s="243" t="str">
        <f>+VLOOKUP(B2887,Infra!$B$13:$F$86,2,FALSE)</f>
        <v>Pedraplen bajo vivienda</v>
      </c>
      <c r="D2887" s="161"/>
      <c r="E2887" s="212"/>
      <c r="F2887" s="157" t="s">
        <v>30</v>
      </c>
      <c r="G2887" s="253" t="str">
        <f>+VLOOKUP(B2887,Infra!$B$13:$F$86,3,FALSE)</f>
        <v>m3</v>
      </c>
    </row>
    <row r="2888" spans="1:7" ht="20.100000000000001" customHeight="1">
      <c r="A2888" s="203" t="s">
        <v>590</v>
      </c>
      <c r="B2888" s="204"/>
      <c r="C2888" s="604" t="s">
        <v>0</v>
      </c>
      <c r="D2888" s="606" t="s">
        <v>31</v>
      </c>
      <c r="E2888" s="600" t="s">
        <v>32</v>
      </c>
      <c r="F2888" s="608" t="s">
        <v>33</v>
      </c>
      <c r="G2888" s="610" t="s">
        <v>34</v>
      </c>
    </row>
    <row r="2889" spans="1:7" ht="20.100000000000001" customHeight="1">
      <c r="A2889" s="172" t="s">
        <v>591</v>
      </c>
      <c r="B2889" s="173" t="s">
        <v>592</v>
      </c>
      <c r="C2889" s="605"/>
      <c r="D2889" s="607"/>
      <c r="E2889" s="601"/>
      <c r="F2889" s="609"/>
      <c r="G2889" s="611"/>
    </row>
    <row r="2890" spans="1:7" ht="20.100000000000001" customHeight="1">
      <c r="A2890" s="174"/>
      <c r="B2890" s="175"/>
      <c r="C2890" s="252" t="s">
        <v>730</v>
      </c>
      <c r="D2890" s="177"/>
      <c r="E2890" s="219"/>
      <c r="F2890" s="179"/>
      <c r="G2890" s="180"/>
    </row>
    <row r="2891" spans="1:7" ht="20.100000000000001" customHeight="1">
      <c r="A2891" s="116" t="str">
        <f t="shared" ref="A2891:A2892" si="1483">IFERROR(VLOOKUP(C2891,Tabla_Compatibilidad,4,FALSE),"")</f>
        <v/>
      </c>
      <c r="B2891" s="181">
        <f t="shared" ref="B2891:B2892" si="1484">IF(A2891=0,0,VLOOKUP(A2891,Tabla_Indices,5,FALSE))</f>
        <v>0</v>
      </c>
      <c r="C2891" s="227"/>
      <c r="D2891" s="79" t="str">
        <f t="shared" ref="D2891:D2892" si="1485">IFERROR(VLOOKUP(C2891,Tabla_Compatibilidad,2,FALSE),"")</f>
        <v/>
      </c>
      <c r="E2891" s="220"/>
      <c r="F2891" s="118">
        <f t="shared" ref="F2891:F2892" si="1486">IFERROR(VLOOKUP(C2891,Tabla_Compatibilidad,3,FALSE),0)</f>
        <v>0</v>
      </c>
      <c r="G2891" s="118">
        <f t="shared" ref="G2891:G2892" si="1487">ROUND(E2891*F2891,2)</f>
        <v>0</v>
      </c>
    </row>
    <row r="2892" spans="1:7" ht="20.100000000000001" customHeight="1">
      <c r="A2892" s="116" t="str">
        <f t="shared" si="1483"/>
        <v/>
      </c>
      <c r="B2892" s="181">
        <f t="shared" si="1484"/>
        <v>0</v>
      </c>
      <c r="C2892" s="228"/>
      <c r="D2892" s="79" t="str">
        <f t="shared" si="1485"/>
        <v/>
      </c>
      <c r="E2892" s="221"/>
      <c r="F2892" s="118">
        <f t="shared" si="1486"/>
        <v>0</v>
      </c>
      <c r="G2892" s="118">
        <f t="shared" si="1487"/>
        <v>0</v>
      </c>
    </row>
    <row r="2893" spans="1:7" ht="20.100000000000001" customHeight="1">
      <c r="A2893" s="116" t="str">
        <f t="shared" ref="A2893:A2908" si="1488">IFERROR(VLOOKUP(C2893,Tabla_Compatibilidad,4,FALSE),"")</f>
        <v/>
      </c>
      <c r="B2893" s="181">
        <f t="shared" ref="B2893:B2908" si="1489">IF(A2893=0,0,VLOOKUP(A2893,Tabla_Indices,5,FALSE))</f>
        <v>0</v>
      </c>
      <c r="C2893" s="227"/>
      <c r="D2893" s="79" t="str">
        <f t="shared" ref="D2893:D2914" si="1490">IFERROR(VLOOKUP(C2893,Tabla_Compatibilidad,2,FALSE),"")</f>
        <v/>
      </c>
      <c r="E2893" s="220"/>
      <c r="F2893" s="118">
        <f t="shared" ref="F2893:F2914" si="1491">IFERROR(VLOOKUP(C2893,Tabla_Compatibilidad,3,FALSE),0)</f>
        <v>0</v>
      </c>
      <c r="G2893" s="118">
        <f t="shared" ref="G2893:G2914" si="1492">ROUND(E2893*F2893,2)</f>
        <v>0</v>
      </c>
    </row>
    <row r="2894" spans="1:7" ht="20.100000000000001" customHeight="1">
      <c r="A2894" s="116" t="str">
        <f t="shared" si="1488"/>
        <v/>
      </c>
      <c r="B2894" s="181">
        <f t="shared" si="1489"/>
        <v>0</v>
      </c>
      <c r="C2894" s="228"/>
      <c r="D2894" s="79" t="str">
        <f t="shared" si="1490"/>
        <v/>
      </c>
      <c r="E2894" s="221"/>
      <c r="F2894" s="118">
        <f t="shared" si="1491"/>
        <v>0</v>
      </c>
      <c r="G2894" s="118">
        <f t="shared" si="1492"/>
        <v>0</v>
      </c>
    </row>
    <row r="2895" spans="1:7" ht="20.100000000000001" customHeight="1">
      <c r="A2895" s="116" t="str">
        <f t="shared" si="1488"/>
        <v/>
      </c>
      <c r="B2895" s="181">
        <f t="shared" si="1489"/>
        <v>0</v>
      </c>
      <c r="C2895" s="228"/>
      <c r="D2895" s="79" t="str">
        <f t="shared" si="1490"/>
        <v/>
      </c>
      <c r="E2895" s="221"/>
      <c r="F2895" s="118">
        <f t="shared" si="1491"/>
        <v>0</v>
      </c>
      <c r="G2895" s="118">
        <f t="shared" si="1492"/>
        <v>0</v>
      </c>
    </row>
    <row r="2896" spans="1:7" ht="20.100000000000001" customHeight="1">
      <c r="A2896" s="116" t="str">
        <f t="shared" si="1488"/>
        <v/>
      </c>
      <c r="B2896" s="181">
        <f t="shared" si="1489"/>
        <v>0</v>
      </c>
      <c r="C2896" s="228"/>
      <c r="D2896" s="79" t="str">
        <f t="shared" si="1490"/>
        <v/>
      </c>
      <c r="E2896" s="221"/>
      <c r="F2896" s="118">
        <f t="shared" si="1491"/>
        <v>0</v>
      </c>
      <c r="G2896" s="118">
        <f t="shared" si="1492"/>
        <v>0</v>
      </c>
    </row>
    <row r="2897" spans="1:7" ht="20.100000000000001" customHeight="1">
      <c r="A2897" s="116" t="str">
        <f t="shared" si="1488"/>
        <v/>
      </c>
      <c r="B2897" s="181">
        <f t="shared" si="1489"/>
        <v>0</v>
      </c>
      <c r="C2897" s="228"/>
      <c r="D2897" s="79" t="str">
        <f t="shared" si="1490"/>
        <v/>
      </c>
      <c r="E2897" s="221"/>
      <c r="F2897" s="118">
        <f t="shared" si="1491"/>
        <v>0</v>
      </c>
      <c r="G2897" s="118">
        <f t="shared" si="1492"/>
        <v>0</v>
      </c>
    </row>
    <row r="2898" spans="1:7" ht="20.100000000000001" customHeight="1">
      <c r="A2898" s="116" t="str">
        <f t="shared" si="1488"/>
        <v/>
      </c>
      <c r="B2898" s="181">
        <f t="shared" si="1489"/>
        <v>0</v>
      </c>
      <c r="C2898" s="228"/>
      <c r="D2898" s="79" t="str">
        <f t="shared" si="1490"/>
        <v/>
      </c>
      <c r="E2898" s="221"/>
      <c r="F2898" s="118">
        <f t="shared" si="1491"/>
        <v>0</v>
      </c>
      <c r="G2898" s="118">
        <f t="shared" si="1492"/>
        <v>0</v>
      </c>
    </row>
    <row r="2899" spans="1:7" ht="20.100000000000001" customHeight="1">
      <c r="A2899" s="116" t="str">
        <f t="shared" si="1488"/>
        <v/>
      </c>
      <c r="B2899" s="181">
        <f t="shared" si="1489"/>
        <v>0</v>
      </c>
      <c r="C2899" s="228"/>
      <c r="D2899" s="79" t="str">
        <f t="shared" si="1490"/>
        <v/>
      </c>
      <c r="E2899" s="221"/>
      <c r="F2899" s="118">
        <f t="shared" si="1491"/>
        <v>0</v>
      </c>
      <c r="G2899" s="118">
        <f t="shared" si="1492"/>
        <v>0</v>
      </c>
    </row>
    <row r="2900" spans="1:7" ht="20.100000000000001" customHeight="1">
      <c r="A2900" s="116" t="str">
        <f t="shared" si="1488"/>
        <v/>
      </c>
      <c r="B2900" s="181">
        <f t="shared" si="1489"/>
        <v>0</v>
      </c>
      <c r="C2900" s="228"/>
      <c r="D2900" s="79" t="str">
        <f t="shared" si="1490"/>
        <v/>
      </c>
      <c r="E2900" s="221"/>
      <c r="F2900" s="118">
        <f t="shared" si="1491"/>
        <v>0</v>
      </c>
      <c r="G2900" s="118">
        <f t="shared" si="1492"/>
        <v>0</v>
      </c>
    </row>
    <row r="2901" spans="1:7" ht="20.100000000000001" customHeight="1">
      <c r="A2901" s="116" t="str">
        <f t="shared" si="1488"/>
        <v/>
      </c>
      <c r="B2901" s="181">
        <f t="shared" si="1489"/>
        <v>0</v>
      </c>
      <c r="C2901" s="228"/>
      <c r="D2901" s="79" t="str">
        <f t="shared" si="1490"/>
        <v/>
      </c>
      <c r="E2901" s="221"/>
      <c r="F2901" s="118">
        <f t="shared" si="1491"/>
        <v>0</v>
      </c>
      <c r="G2901" s="118">
        <f t="shared" si="1492"/>
        <v>0</v>
      </c>
    </row>
    <row r="2902" spans="1:7" ht="20.100000000000001" customHeight="1">
      <c r="A2902" s="116" t="str">
        <f t="shared" si="1488"/>
        <v/>
      </c>
      <c r="B2902" s="181">
        <f t="shared" si="1489"/>
        <v>0</v>
      </c>
      <c r="C2902" s="228"/>
      <c r="D2902" s="79" t="str">
        <f t="shared" si="1490"/>
        <v/>
      </c>
      <c r="E2902" s="221"/>
      <c r="F2902" s="118">
        <f t="shared" si="1491"/>
        <v>0</v>
      </c>
      <c r="G2902" s="118">
        <f t="shared" si="1492"/>
        <v>0</v>
      </c>
    </row>
    <row r="2903" spans="1:7" ht="20.100000000000001" customHeight="1">
      <c r="A2903" s="116" t="str">
        <f t="shared" si="1488"/>
        <v/>
      </c>
      <c r="B2903" s="181">
        <f t="shared" si="1489"/>
        <v>0</v>
      </c>
      <c r="C2903" s="228"/>
      <c r="D2903" s="79" t="str">
        <f t="shared" si="1490"/>
        <v/>
      </c>
      <c r="E2903" s="221"/>
      <c r="F2903" s="118">
        <f t="shared" si="1491"/>
        <v>0</v>
      </c>
      <c r="G2903" s="118">
        <f t="shared" si="1492"/>
        <v>0</v>
      </c>
    </row>
    <row r="2904" spans="1:7" ht="20.100000000000001" customHeight="1">
      <c r="A2904" s="116" t="str">
        <f t="shared" si="1488"/>
        <v/>
      </c>
      <c r="B2904" s="181">
        <f t="shared" si="1489"/>
        <v>0</v>
      </c>
      <c r="C2904" s="228"/>
      <c r="D2904" s="79" t="str">
        <f t="shared" si="1490"/>
        <v/>
      </c>
      <c r="E2904" s="221"/>
      <c r="F2904" s="118">
        <f t="shared" si="1491"/>
        <v>0</v>
      </c>
      <c r="G2904" s="118">
        <f t="shared" si="1492"/>
        <v>0</v>
      </c>
    </row>
    <row r="2905" spans="1:7" ht="20.100000000000001" customHeight="1">
      <c r="A2905" s="116" t="str">
        <f t="shared" si="1488"/>
        <v/>
      </c>
      <c r="B2905" s="181">
        <f t="shared" si="1489"/>
        <v>0</v>
      </c>
      <c r="C2905" s="227"/>
      <c r="D2905" s="79" t="str">
        <f t="shared" si="1490"/>
        <v/>
      </c>
      <c r="E2905" s="220"/>
      <c r="F2905" s="118">
        <f t="shared" si="1491"/>
        <v>0</v>
      </c>
      <c r="G2905" s="118">
        <f t="shared" si="1492"/>
        <v>0</v>
      </c>
    </row>
    <row r="2906" spans="1:7" ht="20.100000000000001" customHeight="1">
      <c r="A2906" s="116" t="str">
        <f t="shared" si="1488"/>
        <v/>
      </c>
      <c r="B2906" s="181">
        <f t="shared" si="1489"/>
        <v>0</v>
      </c>
      <c r="C2906" s="228"/>
      <c r="D2906" s="79" t="str">
        <f t="shared" si="1490"/>
        <v/>
      </c>
      <c r="E2906" s="221"/>
      <c r="F2906" s="118">
        <f t="shared" si="1491"/>
        <v>0</v>
      </c>
      <c r="G2906" s="118">
        <f t="shared" si="1492"/>
        <v>0</v>
      </c>
    </row>
    <row r="2907" spans="1:7" ht="20.100000000000001" customHeight="1">
      <c r="A2907" s="116" t="str">
        <f t="shared" si="1488"/>
        <v/>
      </c>
      <c r="B2907" s="181">
        <f t="shared" si="1489"/>
        <v>0</v>
      </c>
      <c r="C2907" s="228"/>
      <c r="D2907" s="79" t="str">
        <f t="shared" si="1490"/>
        <v/>
      </c>
      <c r="E2907" s="221"/>
      <c r="F2907" s="118">
        <f t="shared" si="1491"/>
        <v>0</v>
      </c>
      <c r="G2907" s="118">
        <f t="shared" si="1492"/>
        <v>0</v>
      </c>
    </row>
    <row r="2908" spans="1:7" ht="20.100000000000001" customHeight="1">
      <c r="A2908" s="116" t="str">
        <f t="shared" si="1488"/>
        <v/>
      </c>
      <c r="B2908" s="181">
        <f t="shared" si="1489"/>
        <v>0</v>
      </c>
      <c r="C2908" s="228"/>
      <c r="D2908" s="79" t="str">
        <f t="shared" si="1490"/>
        <v/>
      </c>
      <c r="E2908" s="221"/>
      <c r="F2908" s="118">
        <f t="shared" si="1491"/>
        <v>0</v>
      </c>
      <c r="G2908" s="118">
        <f t="shared" si="1492"/>
        <v>0</v>
      </c>
    </row>
    <row r="2909" spans="1:7" ht="20.100000000000001" customHeight="1">
      <c r="A2909" s="116" t="str">
        <f t="shared" ref="A2909:A2914" si="1493">IFERROR(VLOOKUP(C2909,Tabla_Compatibilidad,4,FALSE),"")</f>
        <v/>
      </c>
      <c r="B2909" s="181">
        <f t="shared" ref="B2909:B2914" si="1494">IF(A2909=0,0,VLOOKUP(A2909,Tabla_Indices,5,FALSE))</f>
        <v>0</v>
      </c>
      <c r="C2909" s="228"/>
      <c r="D2909" s="79" t="str">
        <f t="shared" si="1490"/>
        <v/>
      </c>
      <c r="E2909" s="221"/>
      <c r="F2909" s="118">
        <f t="shared" si="1491"/>
        <v>0</v>
      </c>
      <c r="G2909" s="118">
        <f t="shared" si="1492"/>
        <v>0</v>
      </c>
    </row>
    <row r="2910" spans="1:7" ht="20.100000000000001" customHeight="1">
      <c r="A2910" s="116" t="str">
        <f t="shared" si="1493"/>
        <v/>
      </c>
      <c r="B2910" s="181">
        <f t="shared" si="1494"/>
        <v>0</v>
      </c>
      <c r="C2910" s="228"/>
      <c r="D2910" s="79" t="str">
        <f t="shared" si="1490"/>
        <v/>
      </c>
      <c r="E2910" s="221"/>
      <c r="F2910" s="118">
        <f t="shared" si="1491"/>
        <v>0</v>
      </c>
      <c r="G2910" s="118">
        <f t="shared" si="1492"/>
        <v>0</v>
      </c>
    </row>
    <row r="2911" spans="1:7" ht="20.100000000000001" customHeight="1">
      <c r="A2911" s="116" t="str">
        <f t="shared" si="1493"/>
        <v/>
      </c>
      <c r="B2911" s="181">
        <f t="shared" si="1494"/>
        <v>0</v>
      </c>
      <c r="C2911" s="228"/>
      <c r="D2911" s="79" t="str">
        <f t="shared" si="1490"/>
        <v/>
      </c>
      <c r="E2911" s="221"/>
      <c r="F2911" s="118">
        <f t="shared" si="1491"/>
        <v>0</v>
      </c>
      <c r="G2911" s="118">
        <f t="shared" si="1492"/>
        <v>0</v>
      </c>
    </row>
    <row r="2912" spans="1:7" ht="20.100000000000001" customHeight="1">
      <c r="A2912" s="116" t="str">
        <f t="shared" si="1493"/>
        <v/>
      </c>
      <c r="B2912" s="181">
        <f t="shared" si="1494"/>
        <v>0</v>
      </c>
      <c r="C2912" s="228"/>
      <c r="D2912" s="79" t="str">
        <f t="shared" si="1490"/>
        <v/>
      </c>
      <c r="E2912" s="221"/>
      <c r="F2912" s="118">
        <f t="shared" si="1491"/>
        <v>0</v>
      </c>
      <c r="G2912" s="118">
        <f t="shared" si="1492"/>
        <v>0</v>
      </c>
    </row>
    <row r="2913" spans="1:7" ht="20.100000000000001" customHeight="1">
      <c r="A2913" s="116" t="str">
        <f t="shared" si="1493"/>
        <v/>
      </c>
      <c r="B2913" s="181">
        <f t="shared" si="1494"/>
        <v>0</v>
      </c>
      <c r="C2913" s="228"/>
      <c r="D2913" s="79" t="str">
        <f t="shared" si="1490"/>
        <v/>
      </c>
      <c r="E2913" s="221"/>
      <c r="F2913" s="118">
        <f t="shared" si="1491"/>
        <v>0</v>
      </c>
      <c r="G2913" s="118">
        <f t="shared" si="1492"/>
        <v>0</v>
      </c>
    </row>
    <row r="2914" spans="1:7" ht="20.100000000000001" customHeight="1">
      <c r="A2914" s="116" t="str">
        <f t="shared" si="1493"/>
        <v/>
      </c>
      <c r="B2914" s="181">
        <f t="shared" si="1494"/>
        <v>0</v>
      </c>
      <c r="C2914" s="228"/>
      <c r="D2914" s="79" t="str">
        <f t="shared" si="1490"/>
        <v/>
      </c>
      <c r="E2914" s="221"/>
      <c r="F2914" s="118">
        <f t="shared" si="1491"/>
        <v>0</v>
      </c>
      <c r="G2914" s="118">
        <f t="shared" si="1492"/>
        <v>0</v>
      </c>
    </row>
    <row r="2915" spans="1:7" ht="20.100000000000001" customHeight="1">
      <c r="A2915" s="184"/>
      <c r="B2915" s="185"/>
      <c r="C2915" s="243"/>
      <c r="D2915" s="161"/>
      <c r="E2915" s="212"/>
      <c r="F2915" s="488" t="s">
        <v>35</v>
      </c>
      <c r="G2915" s="201">
        <f>SUBTOTAL(9,G2891:G2914)</f>
        <v>0</v>
      </c>
    </row>
    <row r="2916" spans="1:7" ht="20.100000000000001" customHeight="1">
      <c r="A2916" s="184"/>
      <c r="B2916" s="185"/>
      <c r="C2916" s="244" t="s">
        <v>731</v>
      </c>
      <c r="D2916" s="161"/>
      <c r="E2916" s="212"/>
      <c r="F2916" s="163"/>
      <c r="G2916" s="186"/>
    </row>
    <row r="2917" spans="1:7" ht="20.100000000000001" customHeight="1">
      <c r="A2917" s="116" t="str">
        <f t="shared" ref="A2917:A2924" si="1495">IFERROR(VLOOKUP(C2917,Tabla_Compatibilidad,4,FALSE),"")</f>
        <v/>
      </c>
      <c r="B2917" s="181">
        <f t="shared" ref="B2917:B2924" si="1496">IF(A2917=0,0,VLOOKUP(A2917,Tabla_Indices,5,FALSE))</f>
        <v>0</v>
      </c>
      <c r="C2917" s="229"/>
      <c r="D2917" s="79" t="str">
        <f t="shared" ref="D2917:D2924" si="1497">IFERROR(VLOOKUP(C2917,Tabla_Compatibilidad,2,FALSE),"")</f>
        <v/>
      </c>
      <c r="E2917" s="223"/>
      <c r="F2917" s="118">
        <f t="shared" ref="F2917:F2924" si="1498">IFERROR(VLOOKUP(C2917,Tabla_Compatibilidad,3,FALSE),0)</f>
        <v>0</v>
      </c>
      <c r="G2917" s="118">
        <f t="shared" ref="G2917:G2924" si="1499">ROUND(E2917*F2917,2)</f>
        <v>0</v>
      </c>
    </row>
    <row r="2918" spans="1:7" ht="20.100000000000001" customHeight="1">
      <c r="A2918" s="116" t="str">
        <f t="shared" si="1495"/>
        <v/>
      </c>
      <c r="B2918" s="181">
        <f t="shared" si="1496"/>
        <v>0</v>
      </c>
      <c r="C2918" s="229"/>
      <c r="D2918" s="79" t="str">
        <f t="shared" si="1497"/>
        <v/>
      </c>
      <c r="E2918" s="223"/>
      <c r="F2918" s="118">
        <f t="shared" si="1498"/>
        <v>0</v>
      </c>
      <c r="G2918" s="118">
        <f t="shared" si="1499"/>
        <v>0</v>
      </c>
    </row>
    <row r="2919" spans="1:7" ht="20.100000000000001" customHeight="1">
      <c r="A2919" s="116" t="str">
        <f t="shared" si="1495"/>
        <v/>
      </c>
      <c r="B2919" s="181">
        <f t="shared" si="1496"/>
        <v>0</v>
      </c>
      <c r="C2919" s="229"/>
      <c r="D2919" s="79" t="str">
        <f t="shared" si="1497"/>
        <v/>
      </c>
      <c r="E2919" s="223"/>
      <c r="F2919" s="118">
        <f t="shared" si="1498"/>
        <v>0</v>
      </c>
      <c r="G2919" s="118">
        <f t="shared" si="1499"/>
        <v>0</v>
      </c>
    </row>
    <row r="2920" spans="1:7" ht="20.100000000000001" customHeight="1">
      <c r="A2920" s="116" t="str">
        <f t="shared" si="1495"/>
        <v/>
      </c>
      <c r="B2920" s="181">
        <f t="shared" si="1496"/>
        <v>0</v>
      </c>
      <c r="C2920" s="229"/>
      <c r="D2920" s="79" t="str">
        <f t="shared" si="1497"/>
        <v/>
      </c>
      <c r="E2920" s="223"/>
      <c r="F2920" s="118">
        <f t="shared" si="1498"/>
        <v>0</v>
      </c>
      <c r="G2920" s="118">
        <f t="shared" si="1499"/>
        <v>0</v>
      </c>
    </row>
    <row r="2921" spans="1:7" ht="20.100000000000001" customHeight="1">
      <c r="A2921" s="116" t="str">
        <f t="shared" si="1495"/>
        <v/>
      </c>
      <c r="B2921" s="181">
        <f t="shared" si="1496"/>
        <v>0</v>
      </c>
      <c r="C2921" s="229"/>
      <c r="D2921" s="79" t="str">
        <f t="shared" si="1497"/>
        <v/>
      </c>
      <c r="E2921" s="223"/>
      <c r="F2921" s="118">
        <f t="shared" si="1498"/>
        <v>0</v>
      </c>
      <c r="G2921" s="118">
        <f t="shared" si="1499"/>
        <v>0</v>
      </c>
    </row>
    <row r="2922" spans="1:7" ht="20.100000000000001" customHeight="1">
      <c r="A2922" s="116" t="str">
        <f t="shared" si="1495"/>
        <v/>
      </c>
      <c r="B2922" s="181">
        <f t="shared" si="1496"/>
        <v>0</v>
      </c>
      <c r="C2922" s="229"/>
      <c r="D2922" s="79" t="str">
        <f t="shared" si="1497"/>
        <v/>
      </c>
      <c r="E2922" s="223"/>
      <c r="F2922" s="118">
        <f t="shared" si="1498"/>
        <v>0</v>
      </c>
      <c r="G2922" s="118">
        <f t="shared" si="1499"/>
        <v>0</v>
      </c>
    </row>
    <row r="2923" spans="1:7" ht="20.100000000000001" customHeight="1">
      <c r="A2923" s="116" t="str">
        <f t="shared" si="1495"/>
        <v/>
      </c>
      <c r="B2923" s="181">
        <f t="shared" si="1496"/>
        <v>0</v>
      </c>
      <c r="C2923" s="229"/>
      <c r="D2923" s="79" t="str">
        <f t="shared" si="1497"/>
        <v/>
      </c>
      <c r="E2923" s="223"/>
      <c r="F2923" s="118">
        <f t="shared" si="1498"/>
        <v>0</v>
      </c>
      <c r="G2923" s="118">
        <f t="shared" si="1499"/>
        <v>0</v>
      </c>
    </row>
    <row r="2924" spans="1:7" ht="20.100000000000001" customHeight="1">
      <c r="A2924" s="116" t="str">
        <f t="shared" si="1495"/>
        <v/>
      </c>
      <c r="B2924" s="181">
        <f t="shared" si="1496"/>
        <v>0</v>
      </c>
      <c r="C2924" s="229"/>
      <c r="D2924" s="79" t="str">
        <f t="shared" si="1497"/>
        <v/>
      </c>
      <c r="E2924" s="223"/>
      <c r="F2924" s="118">
        <f t="shared" si="1498"/>
        <v>0</v>
      </c>
      <c r="G2924" s="118">
        <f t="shared" si="1499"/>
        <v>0</v>
      </c>
    </row>
    <row r="2925" spans="1:7" ht="20.100000000000001" customHeight="1">
      <c r="A2925" s="184"/>
      <c r="B2925" s="185"/>
      <c r="C2925" s="243"/>
      <c r="D2925" s="161"/>
      <c r="E2925" s="212"/>
      <c r="F2925" s="488" t="s">
        <v>36</v>
      </c>
      <c r="G2925" s="201">
        <f>SUBTOTAL(9,G2917:G2924)</f>
        <v>0</v>
      </c>
    </row>
    <row r="2926" spans="1:7" ht="20.100000000000001" customHeight="1">
      <c r="A2926" s="184"/>
      <c r="B2926" s="185"/>
      <c r="C2926" s="244" t="s">
        <v>732</v>
      </c>
      <c r="D2926" s="161"/>
      <c r="E2926" s="212"/>
      <c r="F2926" s="163"/>
      <c r="G2926" s="186"/>
    </row>
    <row r="2927" spans="1:7" ht="20.100000000000001" customHeight="1">
      <c r="A2927" s="116" t="str">
        <f t="shared" ref="A2927:A2930" si="1500">IFERROR(VLOOKUP(C2927,Tabla_Compatibilidad,4,FALSE),"")</f>
        <v/>
      </c>
      <c r="B2927" s="181">
        <f t="shared" ref="B2927:B2930" si="1501">IF(A2927=0,0,VLOOKUP(A2927,Tabla_Indices,5,FALSE))</f>
        <v>0</v>
      </c>
      <c r="C2927" s="229"/>
      <c r="D2927" s="79" t="str">
        <f t="shared" ref="D2927:D2930" si="1502">IFERROR(VLOOKUP(C2927,Tabla_Compatibilidad,2,FALSE),"")</f>
        <v/>
      </c>
      <c r="E2927" s="221"/>
      <c r="F2927" s="118">
        <f t="shared" ref="F2927:F2930" si="1503">IFERROR(VLOOKUP(C2927,Tabla_Compatibilidad,3,FALSE),0)</f>
        <v>0</v>
      </c>
      <c r="G2927" s="118">
        <f t="shared" ref="G2927:G2930" si="1504">ROUND(E2927*F2927,2)</f>
        <v>0</v>
      </c>
    </row>
    <row r="2928" spans="1:7" ht="20.100000000000001" customHeight="1">
      <c r="A2928" s="116" t="str">
        <f t="shared" si="1500"/>
        <v/>
      </c>
      <c r="B2928" s="181">
        <f t="shared" si="1501"/>
        <v>0</v>
      </c>
      <c r="C2928" s="229"/>
      <c r="D2928" s="79" t="str">
        <f t="shared" si="1502"/>
        <v/>
      </c>
      <c r="E2928" s="221"/>
      <c r="F2928" s="118">
        <f t="shared" si="1503"/>
        <v>0</v>
      </c>
      <c r="G2928" s="118">
        <f t="shared" si="1504"/>
        <v>0</v>
      </c>
    </row>
    <row r="2929" spans="1:7" ht="20.100000000000001" customHeight="1">
      <c r="A2929" s="116" t="str">
        <f t="shared" si="1500"/>
        <v/>
      </c>
      <c r="B2929" s="181">
        <f t="shared" si="1501"/>
        <v>0</v>
      </c>
      <c r="C2929" s="229"/>
      <c r="D2929" s="79" t="str">
        <f t="shared" si="1502"/>
        <v/>
      </c>
      <c r="E2929" s="221"/>
      <c r="F2929" s="118">
        <f t="shared" si="1503"/>
        <v>0</v>
      </c>
      <c r="G2929" s="118">
        <f t="shared" si="1504"/>
        <v>0</v>
      </c>
    </row>
    <row r="2930" spans="1:7" ht="20.100000000000001" customHeight="1">
      <c r="A2930" s="116" t="str">
        <f t="shared" si="1500"/>
        <v/>
      </c>
      <c r="B2930" s="181">
        <f t="shared" si="1501"/>
        <v>0</v>
      </c>
      <c r="C2930" s="229"/>
      <c r="D2930" s="79" t="str">
        <f t="shared" si="1502"/>
        <v/>
      </c>
      <c r="E2930" s="221"/>
      <c r="F2930" s="118">
        <f t="shared" si="1503"/>
        <v>0</v>
      </c>
      <c r="G2930" s="118">
        <f t="shared" si="1504"/>
        <v>0</v>
      </c>
    </row>
    <row r="2931" spans="1:7" ht="20.100000000000001" customHeight="1">
      <c r="A2931" s="116" t="str">
        <f t="shared" ref="A2931:A2936" si="1505">IFERROR(VLOOKUP(C2931,Tabla_Compatibilidad,4,FALSE),"")</f>
        <v/>
      </c>
      <c r="B2931" s="181">
        <f t="shared" ref="B2931:B2936" si="1506">IF(A2931=0,0,VLOOKUP(A2931,Tabla_Indices,5,FALSE))</f>
        <v>0</v>
      </c>
      <c r="C2931" s="229"/>
      <c r="D2931" s="79" t="str">
        <f t="shared" ref="D2931:D2935" si="1507">IFERROR(VLOOKUP(C2931,Tabla_Compatibilidad,2,FALSE),"")</f>
        <v/>
      </c>
      <c r="E2931" s="221"/>
      <c r="F2931" s="118">
        <f t="shared" ref="F2931:F2936" si="1508">IFERROR(VLOOKUP(C2931,Tabla_Compatibilidad,3,FALSE),0)</f>
        <v>0</v>
      </c>
      <c r="G2931" s="118">
        <f t="shared" ref="G2931:G2935" si="1509">ROUND(E2931*F2931,2)</f>
        <v>0</v>
      </c>
    </row>
    <row r="2932" spans="1:7" ht="20.100000000000001" customHeight="1">
      <c r="A2932" s="116" t="str">
        <f t="shared" si="1505"/>
        <v/>
      </c>
      <c r="B2932" s="181">
        <f t="shared" si="1506"/>
        <v>0</v>
      </c>
      <c r="C2932" s="229"/>
      <c r="D2932" s="79" t="str">
        <f t="shared" si="1507"/>
        <v/>
      </c>
      <c r="E2932" s="221"/>
      <c r="F2932" s="118">
        <f t="shared" si="1508"/>
        <v>0</v>
      </c>
      <c r="G2932" s="118">
        <f t="shared" si="1509"/>
        <v>0</v>
      </c>
    </row>
    <row r="2933" spans="1:7" ht="20.100000000000001" customHeight="1">
      <c r="A2933" s="116" t="str">
        <f t="shared" si="1505"/>
        <v/>
      </c>
      <c r="B2933" s="181">
        <f t="shared" si="1506"/>
        <v>0</v>
      </c>
      <c r="C2933" s="229"/>
      <c r="D2933" s="79" t="str">
        <f t="shared" si="1507"/>
        <v/>
      </c>
      <c r="E2933" s="221"/>
      <c r="F2933" s="118">
        <f t="shared" si="1508"/>
        <v>0</v>
      </c>
      <c r="G2933" s="118">
        <f t="shared" si="1509"/>
        <v>0</v>
      </c>
    </row>
    <row r="2934" spans="1:7" ht="20.100000000000001" customHeight="1">
      <c r="A2934" s="116" t="str">
        <f t="shared" si="1505"/>
        <v/>
      </c>
      <c r="B2934" s="181">
        <f t="shared" si="1506"/>
        <v>0</v>
      </c>
      <c r="C2934" s="228"/>
      <c r="D2934" s="79" t="str">
        <f t="shared" si="1507"/>
        <v/>
      </c>
      <c r="E2934" s="221"/>
      <c r="F2934" s="118">
        <f t="shared" si="1508"/>
        <v>0</v>
      </c>
      <c r="G2934" s="118">
        <f t="shared" si="1509"/>
        <v>0</v>
      </c>
    </row>
    <row r="2935" spans="1:7" ht="20.100000000000001" customHeight="1">
      <c r="A2935" s="116" t="str">
        <f t="shared" si="1505"/>
        <v/>
      </c>
      <c r="B2935" s="181">
        <f t="shared" si="1506"/>
        <v>0</v>
      </c>
      <c r="C2935" s="228"/>
      <c r="D2935" s="79" t="str">
        <f t="shared" si="1507"/>
        <v/>
      </c>
      <c r="E2935" s="221"/>
      <c r="F2935" s="118">
        <f t="shared" si="1508"/>
        <v>0</v>
      </c>
      <c r="G2935" s="118">
        <f t="shared" si="1509"/>
        <v>0</v>
      </c>
    </row>
    <row r="2936" spans="1:7" ht="20.100000000000001" customHeight="1">
      <c r="A2936" s="116" t="str">
        <f t="shared" si="1505"/>
        <v/>
      </c>
      <c r="B2936" s="181">
        <f t="shared" si="1506"/>
        <v>0</v>
      </c>
      <c r="C2936" s="228"/>
      <c r="D2936" s="79" t="str">
        <f>IFERROR(VLOOKUP(C2936,Tabla_Compatibilidad,2,FALSE),"")</f>
        <v/>
      </c>
      <c r="E2936" s="221"/>
      <c r="F2936" s="118">
        <f t="shared" si="1508"/>
        <v>0</v>
      </c>
      <c r="G2936" s="118">
        <f>ROUND(E2936*F2936,2)</f>
        <v>0</v>
      </c>
    </row>
    <row r="2937" spans="1:7" ht="20.100000000000001" customHeight="1">
      <c r="A2937" s="187"/>
      <c r="B2937" s="188"/>
      <c r="C2937" s="243"/>
      <c r="D2937" s="161"/>
      <c r="E2937" s="212"/>
      <c r="F2937" s="488" t="s">
        <v>37</v>
      </c>
      <c r="G2937" s="201">
        <f>SUBTOTAL(9,G2927:G2936)</f>
        <v>0</v>
      </c>
    </row>
    <row r="2938" spans="1:7" ht="20.100000000000001" customHeight="1" thickBot="1">
      <c r="A2938" s="189"/>
      <c r="B2938" s="190"/>
      <c r="C2938" s="245"/>
      <c r="D2938" s="191"/>
      <c r="E2938" s="213"/>
      <c r="F2938" s="192"/>
      <c r="G2938" s="193"/>
    </row>
    <row r="2939" spans="1:7" ht="20.100000000000001" customHeight="1" thickBot="1">
      <c r="A2939" s="194">
        <f>B2887</f>
        <v>49</v>
      </c>
      <c r="B2939" s="195" t="str">
        <f>C2887</f>
        <v>Pedraplen bajo vivienda</v>
      </c>
      <c r="C2939" s="246"/>
      <c r="D2939" s="196" t="s">
        <v>38</v>
      </c>
      <c r="E2939" s="214"/>
      <c r="F2939" s="197" t="s">
        <v>39</v>
      </c>
      <c r="G2939" s="202">
        <f>SUBTOTAL(9,G2891:G2938)</f>
        <v>0</v>
      </c>
    </row>
    <row r="2940" spans="1:7" ht="20.100000000000001" customHeight="1" thickTop="1" thickBot="1">
      <c r="C2940" s="247"/>
      <c r="D2940" s="198"/>
      <c r="E2940" s="215"/>
      <c r="G2940" s="200"/>
    </row>
    <row r="2941" spans="1:7" ht="20.100000000000001" customHeight="1" thickTop="1">
      <c r="A2941" s="145" t="s">
        <v>41</v>
      </c>
      <c r="B2941" s="146"/>
      <c r="C2941" s="248"/>
      <c r="D2941" s="146"/>
      <c r="E2941" s="216"/>
      <c r="F2941" s="148"/>
      <c r="G2941" s="149"/>
    </row>
    <row r="2942" spans="1:7" ht="20.100000000000001" customHeight="1">
      <c r="A2942" s="150" t="s">
        <v>728</v>
      </c>
      <c r="B2942" s="144" t="str">
        <f>Comitente</f>
        <v>INSTITUTO PROVINCIAL DE LA VIVIENDA</v>
      </c>
      <c r="C2942" s="249"/>
      <c r="D2942" s="152"/>
      <c r="E2942" s="217"/>
      <c r="F2942" s="154"/>
      <c r="G2942" s="155"/>
    </row>
    <row r="2943" spans="1:7" ht="20.100000000000001" customHeight="1">
      <c r="A2943" s="150" t="s">
        <v>729</v>
      </c>
      <c r="B2943" s="144">
        <f>Contratista</f>
        <v>0</v>
      </c>
      <c r="C2943" s="250"/>
      <c r="D2943" s="156"/>
      <c r="E2943" s="217"/>
      <c r="F2943" s="157"/>
      <c r="G2943" s="158"/>
    </row>
    <row r="2944" spans="1:7" ht="20.100000000000001" customHeight="1">
      <c r="A2944" s="150" t="s">
        <v>28</v>
      </c>
      <c r="B2944" s="144" t="str">
        <f>Obra</f>
        <v>BARRIO NUESTRA SEÑORA DEL ROSARIO - 22 VIVIENDAS</v>
      </c>
      <c r="C2944" s="250"/>
      <c r="D2944" s="156"/>
      <c r="E2944" s="217"/>
      <c r="F2944" s="157" t="s">
        <v>42</v>
      </c>
      <c r="G2944" s="542">
        <f>+$G$4</f>
        <v>0</v>
      </c>
    </row>
    <row r="2945" spans="1:7" ht="20.100000000000001" customHeight="1">
      <c r="A2945" s="159" t="s">
        <v>727</v>
      </c>
      <c r="B2945" s="144" t="str">
        <f>Ubicación</f>
        <v>9 DE JULIO</v>
      </c>
      <c r="C2945" s="251"/>
      <c r="D2945" s="161"/>
      <c r="E2945" s="212"/>
      <c r="F2945" s="163"/>
      <c r="G2945" s="164"/>
    </row>
    <row r="2946" spans="1:7" ht="20.100000000000001" customHeight="1">
      <c r="A2946" s="159" t="s">
        <v>43</v>
      </c>
      <c r="B2946" s="165" t="s">
        <v>1161</v>
      </c>
      <c r="C2946" s="243" t="s">
        <v>1160</v>
      </c>
      <c r="D2946" s="167"/>
      <c r="E2946" s="218"/>
      <c r="F2946" s="163"/>
      <c r="G2946" s="164"/>
    </row>
    <row r="2947" spans="1:7" s="110" customFormat="1" ht="20.100000000000001" customHeight="1">
      <c r="A2947" s="159" t="s">
        <v>29</v>
      </c>
      <c r="B2947" s="169">
        <v>50</v>
      </c>
      <c r="C2947" s="243" t="str">
        <f>+VLOOKUP(B2947,Infra!$B$13:$F$86,2,FALSE)</f>
        <v>Terraplen bajo Vivienda</v>
      </c>
      <c r="D2947" s="161"/>
      <c r="E2947" s="212"/>
      <c r="F2947" s="157" t="s">
        <v>30</v>
      </c>
      <c r="G2947" s="253" t="str">
        <f>+VLOOKUP(B2947,Infra!$B$13:$F$86,3,FALSE)</f>
        <v>m3</v>
      </c>
    </row>
    <row r="2948" spans="1:7" ht="20.100000000000001" customHeight="1">
      <c r="A2948" s="203" t="s">
        <v>590</v>
      </c>
      <c r="B2948" s="204"/>
      <c r="C2948" s="604" t="s">
        <v>0</v>
      </c>
      <c r="D2948" s="606" t="s">
        <v>31</v>
      </c>
      <c r="E2948" s="600" t="s">
        <v>32</v>
      </c>
      <c r="F2948" s="608" t="s">
        <v>33</v>
      </c>
      <c r="G2948" s="610" t="s">
        <v>34</v>
      </c>
    </row>
    <row r="2949" spans="1:7" ht="20.100000000000001" customHeight="1">
      <c r="A2949" s="172" t="s">
        <v>591</v>
      </c>
      <c r="B2949" s="173" t="s">
        <v>592</v>
      </c>
      <c r="C2949" s="605"/>
      <c r="D2949" s="607"/>
      <c r="E2949" s="601"/>
      <c r="F2949" s="609"/>
      <c r="G2949" s="611"/>
    </row>
    <row r="2950" spans="1:7" ht="20.100000000000001" customHeight="1">
      <c r="A2950" s="174"/>
      <c r="B2950" s="175"/>
      <c r="C2950" s="252" t="s">
        <v>730</v>
      </c>
      <c r="D2950" s="177"/>
      <c r="E2950" s="219"/>
      <c r="F2950" s="179"/>
      <c r="G2950" s="180"/>
    </row>
    <row r="2951" spans="1:7" ht="20.100000000000001" customHeight="1">
      <c r="A2951" s="116" t="str">
        <f t="shared" ref="A2951" si="1510">IFERROR(VLOOKUP(C2951,Tabla_Compatibilidad,4,FALSE),"")</f>
        <v/>
      </c>
      <c r="B2951" s="181">
        <f t="shared" ref="B2951" si="1511">IF(A2951=0,0,VLOOKUP(A2951,Tabla_Indices,5,FALSE))</f>
        <v>0</v>
      </c>
      <c r="C2951" s="227"/>
      <c r="D2951" s="79" t="str">
        <f t="shared" ref="D2951" si="1512">IFERROR(VLOOKUP(C2951,Tabla_Compatibilidad,2,FALSE),"")</f>
        <v/>
      </c>
      <c r="E2951" s="220"/>
      <c r="F2951" s="118">
        <f t="shared" ref="F2951" si="1513">IFERROR(VLOOKUP(C2951,Tabla_Compatibilidad,3,FALSE),0)</f>
        <v>0</v>
      </c>
      <c r="G2951" s="118">
        <f t="shared" ref="G2951" si="1514">ROUND(E2951*F2951,2)</f>
        <v>0</v>
      </c>
    </row>
    <row r="2952" spans="1:7" ht="20.100000000000001" customHeight="1">
      <c r="A2952" s="116" t="str">
        <f t="shared" ref="A2952:A2974" si="1515">IFERROR(VLOOKUP(C2952,Tabla_Compatibilidad,4,FALSE),"")</f>
        <v/>
      </c>
      <c r="B2952" s="181">
        <f t="shared" ref="B2952:B2974" si="1516">IF(A2952=0,0,VLOOKUP(A2952,Tabla_Indices,5,FALSE))</f>
        <v>0</v>
      </c>
      <c r="C2952" s="227"/>
      <c r="D2952" s="79" t="str">
        <f t="shared" ref="D2952:D2974" si="1517">IFERROR(VLOOKUP(C2952,Tabla_Compatibilidad,2,FALSE),"")</f>
        <v/>
      </c>
      <c r="E2952" s="220"/>
      <c r="F2952" s="118">
        <f t="shared" ref="F2952:F2974" si="1518">IFERROR(VLOOKUP(C2952,Tabla_Compatibilidad,3,FALSE),0)</f>
        <v>0</v>
      </c>
      <c r="G2952" s="118">
        <f t="shared" ref="G2952:G2974" si="1519">ROUND(E2952*F2952,2)</f>
        <v>0</v>
      </c>
    </row>
    <row r="2953" spans="1:7" ht="20.100000000000001" customHeight="1">
      <c r="A2953" s="116" t="str">
        <f t="shared" si="1515"/>
        <v/>
      </c>
      <c r="B2953" s="181">
        <f t="shared" si="1516"/>
        <v>0</v>
      </c>
      <c r="C2953" s="227"/>
      <c r="D2953" s="79" t="str">
        <f t="shared" si="1517"/>
        <v/>
      </c>
      <c r="E2953" s="220"/>
      <c r="F2953" s="118">
        <f t="shared" si="1518"/>
        <v>0</v>
      </c>
      <c r="G2953" s="118">
        <f t="shared" si="1519"/>
        <v>0</v>
      </c>
    </row>
    <row r="2954" spans="1:7" ht="20.100000000000001" customHeight="1">
      <c r="A2954" s="116" t="str">
        <f t="shared" si="1515"/>
        <v/>
      </c>
      <c r="B2954" s="181">
        <f t="shared" si="1516"/>
        <v>0</v>
      </c>
      <c r="C2954" s="228"/>
      <c r="D2954" s="79" t="str">
        <f t="shared" si="1517"/>
        <v/>
      </c>
      <c r="E2954" s="221"/>
      <c r="F2954" s="118">
        <f t="shared" si="1518"/>
        <v>0</v>
      </c>
      <c r="G2954" s="118">
        <f t="shared" si="1519"/>
        <v>0</v>
      </c>
    </row>
    <row r="2955" spans="1:7" ht="20.100000000000001" customHeight="1">
      <c r="A2955" s="116" t="str">
        <f t="shared" si="1515"/>
        <v/>
      </c>
      <c r="B2955" s="181">
        <f t="shared" si="1516"/>
        <v>0</v>
      </c>
      <c r="C2955" s="228"/>
      <c r="D2955" s="79" t="str">
        <f t="shared" si="1517"/>
        <v/>
      </c>
      <c r="E2955" s="221"/>
      <c r="F2955" s="118">
        <f t="shared" si="1518"/>
        <v>0</v>
      </c>
      <c r="G2955" s="118">
        <f t="shared" si="1519"/>
        <v>0</v>
      </c>
    </row>
    <row r="2956" spans="1:7" ht="20.100000000000001" customHeight="1">
      <c r="A2956" s="116" t="str">
        <f t="shared" si="1515"/>
        <v/>
      </c>
      <c r="B2956" s="181">
        <f t="shared" si="1516"/>
        <v>0</v>
      </c>
      <c r="C2956" s="228"/>
      <c r="D2956" s="79" t="str">
        <f t="shared" si="1517"/>
        <v/>
      </c>
      <c r="E2956" s="221"/>
      <c r="F2956" s="118">
        <f t="shared" si="1518"/>
        <v>0</v>
      </c>
      <c r="G2956" s="118">
        <f t="shared" si="1519"/>
        <v>0</v>
      </c>
    </row>
    <row r="2957" spans="1:7" ht="20.100000000000001" customHeight="1">
      <c r="A2957" s="116" t="str">
        <f t="shared" si="1515"/>
        <v/>
      </c>
      <c r="B2957" s="181">
        <f t="shared" si="1516"/>
        <v>0</v>
      </c>
      <c r="C2957" s="228"/>
      <c r="D2957" s="79" t="str">
        <f t="shared" si="1517"/>
        <v/>
      </c>
      <c r="E2957" s="221"/>
      <c r="F2957" s="118">
        <f t="shared" si="1518"/>
        <v>0</v>
      </c>
      <c r="G2957" s="118">
        <f t="shared" si="1519"/>
        <v>0</v>
      </c>
    </row>
    <row r="2958" spans="1:7" ht="20.100000000000001" customHeight="1">
      <c r="A2958" s="116" t="str">
        <f t="shared" si="1515"/>
        <v/>
      </c>
      <c r="B2958" s="181">
        <f t="shared" si="1516"/>
        <v>0</v>
      </c>
      <c r="C2958" s="228"/>
      <c r="D2958" s="79" t="str">
        <f t="shared" si="1517"/>
        <v/>
      </c>
      <c r="E2958" s="221"/>
      <c r="F2958" s="118">
        <f t="shared" si="1518"/>
        <v>0</v>
      </c>
      <c r="G2958" s="118">
        <f t="shared" si="1519"/>
        <v>0</v>
      </c>
    </row>
    <row r="2959" spans="1:7" ht="20.100000000000001" customHeight="1">
      <c r="A2959" s="116" t="str">
        <f t="shared" si="1515"/>
        <v/>
      </c>
      <c r="B2959" s="181">
        <f t="shared" si="1516"/>
        <v>0</v>
      </c>
      <c r="C2959" s="228"/>
      <c r="D2959" s="79" t="str">
        <f t="shared" si="1517"/>
        <v/>
      </c>
      <c r="E2959" s="221"/>
      <c r="F2959" s="118">
        <f t="shared" si="1518"/>
        <v>0</v>
      </c>
      <c r="G2959" s="118">
        <f t="shared" si="1519"/>
        <v>0</v>
      </c>
    </row>
    <row r="2960" spans="1:7" ht="20.100000000000001" customHeight="1">
      <c r="A2960" s="116" t="str">
        <f t="shared" si="1515"/>
        <v/>
      </c>
      <c r="B2960" s="181">
        <f t="shared" si="1516"/>
        <v>0</v>
      </c>
      <c r="C2960" s="228"/>
      <c r="D2960" s="79" t="str">
        <f t="shared" si="1517"/>
        <v/>
      </c>
      <c r="E2960" s="221"/>
      <c r="F2960" s="118">
        <f t="shared" si="1518"/>
        <v>0</v>
      </c>
      <c r="G2960" s="118">
        <f t="shared" si="1519"/>
        <v>0</v>
      </c>
    </row>
    <row r="2961" spans="1:7" ht="20.100000000000001" customHeight="1">
      <c r="A2961" s="116" t="str">
        <f t="shared" si="1515"/>
        <v/>
      </c>
      <c r="B2961" s="181">
        <f t="shared" si="1516"/>
        <v>0</v>
      </c>
      <c r="C2961" s="228"/>
      <c r="D2961" s="79" t="str">
        <f t="shared" si="1517"/>
        <v/>
      </c>
      <c r="E2961" s="221"/>
      <c r="F2961" s="118">
        <f t="shared" si="1518"/>
        <v>0</v>
      </c>
      <c r="G2961" s="118">
        <f t="shared" si="1519"/>
        <v>0</v>
      </c>
    </row>
    <row r="2962" spans="1:7" ht="20.100000000000001" customHeight="1">
      <c r="A2962" s="116" t="str">
        <f t="shared" si="1515"/>
        <v/>
      </c>
      <c r="B2962" s="181">
        <f t="shared" si="1516"/>
        <v>0</v>
      </c>
      <c r="C2962" s="228"/>
      <c r="D2962" s="79" t="str">
        <f t="shared" si="1517"/>
        <v/>
      </c>
      <c r="E2962" s="221"/>
      <c r="F2962" s="118">
        <f t="shared" si="1518"/>
        <v>0</v>
      </c>
      <c r="G2962" s="118">
        <f t="shared" si="1519"/>
        <v>0</v>
      </c>
    </row>
    <row r="2963" spans="1:7" ht="20.100000000000001" customHeight="1">
      <c r="A2963" s="116" t="str">
        <f t="shared" si="1515"/>
        <v/>
      </c>
      <c r="B2963" s="181">
        <f t="shared" si="1516"/>
        <v>0</v>
      </c>
      <c r="C2963" s="228"/>
      <c r="D2963" s="79" t="str">
        <f t="shared" si="1517"/>
        <v/>
      </c>
      <c r="E2963" s="221"/>
      <c r="F2963" s="118">
        <f t="shared" si="1518"/>
        <v>0</v>
      </c>
      <c r="G2963" s="118">
        <f t="shared" si="1519"/>
        <v>0</v>
      </c>
    </row>
    <row r="2964" spans="1:7" ht="20.100000000000001" customHeight="1">
      <c r="A2964" s="116" t="str">
        <f t="shared" si="1515"/>
        <v/>
      </c>
      <c r="B2964" s="181">
        <f t="shared" si="1516"/>
        <v>0</v>
      </c>
      <c r="C2964" s="228"/>
      <c r="D2964" s="79" t="str">
        <f t="shared" si="1517"/>
        <v/>
      </c>
      <c r="E2964" s="221"/>
      <c r="F2964" s="118">
        <f t="shared" si="1518"/>
        <v>0</v>
      </c>
      <c r="G2964" s="118">
        <f t="shared" si="1519"/>
        <v>0</v>
      </c>
    </row>
    <row r="2965" spans="1:7" ht="20.100000000000001" customHeight="1">
      <c r="A2965" s="116" t="str">
        <f t="shared" si="1515"/>
        <v/>
      </c>
      <c r="B2965" s="181">
        <f t="shared" si="1516"/>
        <v>0</v>
      </c>
      <c r="C2965" s="227"/>
      <c r="D2965" s="79" t="str">
        <f t="shared" si="1517"/>
        <v/>
      </c>
      <c r="E2965" s="220"/>
      <c r="F2965" s="118">
        <f t="shared" si="1518"/>
        <v>0</v>
      </c>
      <c r="G2965" s="118">
        <f t="shared" si="1519"/>
        <v>0</v>
      </c>
    </row>
    <row r="2966" spans="1:7" ht="20.100000000000001" customHeight="1">
      <c r="A2966" s="116" t="str">
        <f t="shared" si="1515"/>
        <v/>
      </c>
      <c r="B2966" s="181">
        <f t="shared" si="1516"/>
        <v>0</v>
      </c>
      <c r="C2966" s="228"/>
      <c r="D2966" s="79" t="str">
        <f t="shared" si="1517"/>
        <v/>
      </c>
      <c r="E2966" s="221"/>
      <c r="F2966" s="118">
        <f t="shared" si="1518"/>
        <v>0</v>
      </c>
      <c r="G2966" s="118">
        <f t="shared" si="1519"/>
        <v>0</v>
      </c>
    </row>
    <row r="2967" spans="1:7" ht="20.100000000000001" customHeight="1">
      <c r="A2967" s="116" t="str">
        <f t="shared" si="1515"/>
        <v/>
      </c>
      <c r="B2967" s="181">
        <f t="shared" si="1516"/>
        <v>0</v>
      </c>
      <c r="C2967" s="228"/>
      <c r="D2967" s="79" t="str">
        <f t="shared" si="1517"/>
        <v/>
      </c>
      <c r="E2967" s="221"/>
      <c r="F2967" s="118">
        <f t="shared" si="1518"/>
        <v>0</v>
      </c>
      <c r="G2967" s="118">
        <f t="shared" si="1519"/>
        <v>0</v>
      </c>
    </row>
    <row r="2968" spans="1:7" ht="20.100000000000001" customHeight="1">
      <c r="A2968" s="116" t="str">
        <f t="shared" si="1515"/>
        <v/>
      </c>
      <c r="B2968" s="181">
        <f t="shared" si="1516"/>
        <v>0</v>
      </c>
      <c r="C2968" s="228"/>
      <c r="D2968" s="79" t="str">
        <f t="shared" si="1517"/>
        <v/>
      </c>
      <c r="E2968" s="221"/>
      <c r="F2968" s="118">
        <f t="shared" si="1518"/>
        <v>0</v>
      </c>
      <c r="G2968" s="118">
        <f t="shared" si="1519"/>
        <v>0</v>
      </c>
    </row>
    <row r="2969" spans="1:7" ht="20.100000000000001" customHeight="1">
      <c r="A2969" s="116" t="str">
        <f t="shared" si="1515"/>
        <v/>
      </c>
      <c r="B2969" s="181">
        <f t="shared" si="1516"/>
        <v>0</v>
      </c>
      <c r="C2969" s="228"/>
      <c r="D2969" s="79" t="str">
        <f t="shared" si="1517"/>
        <v/>
      </c>
      <c r="E2969" s="221"/>
      <c r="F2969" s="118">
        <f t="shared" si="1518"/>
        <v>0</v>
      </c>
      <c r="G2969" s="118">
        <f t="shared" si="1519"/>
        <v>0</v>
      </c>
    </row>
    <row r="2970" spans="1:7" ht="20.100000000000001" customHeight="1">
      <c r="A2970" s="116" t="str">
        <f t="shared" si="1515"/>
        <v/>
      </c>
      <c r="B2970" s="181">
        <f t="shared" si="1516"/>
        <v>0</v>
      </c>
      <c r="C2970" s="228"/>
      <c r="D2970" s="79" t="str">
        <f t="shared" si="1517"/>
        <v/>
      </c>
      <c r="E2970" s="221"/>
      <c r="F2970" s="118">
        <f t="shared" si="1518"/>
        <v>0</v>
      </c>
      <c r="G2970" s="118">
        <f t="shared" si="1519"/>
        <v>0</v>
      </c>
    </row>
    <row r="2971" spans="1:7" ht="20.100000000000001" customHeight="1">
      <c r="A2971" s="116" t="str">
        <f t="shared" si="1515"/>
        <v/>
      </c>
      <c r="B2971" s="181">
        <f t="shared" si="1516"/>
        <v>0</v>
      </c>
      <c r="C2971" s="228"/>
      <c r="D2971" s="79" t="str">
        <f t="shared" si="1517"/>
        <v/>
      </c>
      <c r="E2971" s="221"/>
      <c r="F2971" s="118">
        <f t="shared" si="1518"/>
        <v>0</v>
      </c>
      <c r="G2971" s="118">
        <f t="shared" si="1519"/>
        <v>0</v>
      </c>
    </row>
    <row r="2972" spans="1:7" ht="20.100000000000001" customHeight="1">
      <c r="A2972" s="116" t="str">
        <f t="shared" si="1515"/>
        <v/>
      </c>
      <c r="B2972" s="181">
        <f t="shared" si="1516"/>
        <v>0</v>
      </c>
      <c r="C2972" s="228"/>
      <c r="D2972" s="79" t="str">
        <f t="shared" si="1517"/>
        <v/>
      </c>
      <c r="E2972" s="221"/>
      <c r="F2972" s="118">
        <f t="shared" si="1518"/>
        <v>0</v>
      </c>
      <c r="G2972" s="118">
        <f t="shared" si="1519"/>
        <v>0</v>
      </c>
    </row>
    <row r="2973" spans="1:7" ht="20.100000000000001" customHeight="1">
      <c r="A2973" s="116" t="str">
        <f t="shared" si="1515"/>
        <v/>
      </c>
      <c r="B2973" s="181">
        <f t="shared" si="1516"/>
        <v>0</v>
      </c>
      <c r="C2973" s="228"/>
      <c r="D2973" s="79" t="str">
        <f t="shared" si="1517"/>
        <v/>
      </c>
      <c r="E2973" s="221"/>
      <c r="F2973" s="118">
        <f t="shared" si="1518"/>
        <v>0</v>
      </c>
      <c r="G2973" s="118">
        <f t="shared" si="1519"/>
        <v>0</v>
      </c>
    </row>
    <row r="2974" spans="1:7" ht="20.100000000000001" customHeight="1">
      <c r="A2974" s="116" t="str">
        <f t="shared" si="1515"/>
        <v/>
      </c>
      <c r="B2974" s="181">
        <f t="shared" si="1516"/>
        <v>0</v>
      </c>
      <c r="C2974" s="228"/>
      <c r="D2974" s="79" t="str">
        <f t="shared" si="1517"/>
        <v/>
      </c>
      <c r="E2974" s="221"/>
      <c r="F2974" s="118">
        <f t="shared" si="1518"/>
        <v>0</v>
      </c>
      <c r="G2974" s="118">
        <f t="shared" si="1519"/>
        <v>0</v>
      </c>
    </row>
    <row r="2975" spans="1:7" ht="20.100000000000001" customHeight="1">
      <c r="A2975" s="184"/>
      <c r="B2975" s="185"/>
      <c r="C2975" s="243"/>
      <c r="D2975" s="161"/>
      <c r="E2975" s="212"/>
      <c r="F2975" s="488" t="s">
        <v>35</v>
      </c>
      <c r="G2975" s="201">
        <f>SUBTOTAL(9,G2951:G2974)</f>
        <v>0</v>
      </c>
    </row>
    <row r="2976" spans="1:7" ht="20.100000000000001" customHeight="1">
      <c r="A2976" s="184"/>
      <c r="B2976" s="185"/>
      <c r="C2976" s="244" t="s">
        <v>731</v>
      </c>
      <c r="D2976" s="161"/>
      <c r="E2976" s="212"/>
      <c r="F2976" s="163"/>
      <c r="G2976" s="186"/>
    </row>
    <row r="2977" spans="1:7" ht="20.100000000000001" customHeight="1">
      <c r="A2977" s="116" t="str">
        <f t="shared" ref="A2977" si="1520">IFERROR(VLOOKUP(C2977,Tabla_Compatibilidad,4,FALSE),"")</f>
        <v/>
      </c>
      <c r="B2977" s="181">
        <f t="shared" ref="B2977" si="1521">IF(A2977=0,0,VLOOKUP(A2977,Tabla_Indices,5,FALSE))</f>
        <v>0</v>
      </c>
      <c r="C2977" s="227"/>
      <c r="D2977" s="79" t="str">
        <f t="shared" ref="D2977" si="1522">IFERROR(VLOOKUP(C2977,Tabla_Compatibilidad,2,FALSE),"")</f>
        <v/>
      </c>
      <c r="E2977" s="221"/>
      <c r="F2977" s="118">
        <f t="shared" ref="F2977" si="1523">IFERROR(VLOOKUP(C2977,Tabla_Compatibilidad,3,FALSE),0)</f>
        <v>0</v>
      </c>
      <c r="G2977" s="118">
        <f t="shared" ref="G2977" si="1524">ROUND(E2977*F2977,2)</f>
        <v>0</v>
      </c>
    </row>
    <row r="2978" spans="1:7" ht="20.100000000000001" customHeight="1">
      <c r="A2978" s="116" t="str">
        <f t="shared" ref="A2978:A2979" si="1525">IFERROR(VLOOKUP(C2978,Tabla_Compatibilidad,4,FALSE),"")</f>
        <v/>
      </c>
      <c r="B2978" s="181">
        <f t="shared" ref="B2978:B2979" si="1526">IF(A2978=0,0,VLOOKUP(A2978,Tabla_Indices,5,FALSE))</f>
        <v>0</v>
      </c>
      <c r="C2978" s="227"/>
      <c r="D2978" s="79" t="str">
        <f t="shared" ref="D2978:D2979" si="1527">IFERROR(VLOOKUP(C2978,Tabla_Compatibilidad,2,FALSE),"")</f>
        <v/>
      </c>
      <c r="E2978" s="221"/>
      <c r="F2978" s="118">
        <f t="shared" ref="F2978:F2979" si="1528">IFERROR(VLOOKUP(C2978,Tabla_Compatibilidad,3,FALSE),0)</f>
        <v>0</v>
      </c>
      <c r="G2978" s="118">
        <f t="shared" ref="G2978:G2979" si="1529">ROUND(E2978*F2978,2)</f>
        <v>0</v>
      </c>
    </row>
    <row r="2979" spans="1:7" ht="20.100000000000001" customHeight="1">
      <c r="A2979" s="116" t="str">
        <f t="shared" si="1525"/>
        <v/>
      </c>
      <c r="B2979" s="181">
        <f t="shared" si="1526"/>
        <v>0</v>
      </c>
      <c r="C2979" s="227"/>
      <c r="D2979" s="79" t="str">
        <f t="shared" si="1527"/>
        <v/>
      </c>
      <c r="E2979" s="221"/>
      <c r="F2979" s="118">
        <f t="shared" si="1528"/>
        <v>0</v>
      </c>
      <c r="G2979" s="118">
        <f t="shared" si="1529"/>
        <v>0</v>
      </c>
    </row>
    <row r="2980" spans="1:7" ht="20.100000000000001" customHeight="1">
      <c r="A2980" s="116" t="str">
        <f t="shared" ref="A2980:A2984" si="1530">IFERROR(VLOOKUP(C2980,Tabla_Compatibilidad,4,FALSE),"")</f>
        <v/>
      </c>
      <c r="B2980" s="181">
        <f t="shared" ref="B2980:B2984" si="1531">IF(A2980=0,0,VLOOKUP(A2980,Tabla_Indices,5,FALSE))</f>
        <v>0</v>
      </c>
      <c r="C2980" s="227"/>
      <c r="D2980" s="79" t="str">
        <f t="shared" ref="D2980:D2984" si="1532">IFERROR(VLOOKUP(C2980,Tabla_Compatibilidad,2,FALSE),"")</f>
        <v/>
      </c>
      <c r="E2980" s="221"/>
      <c r="F2980" s="118">
        <f t="shared" ref="F2980:F2984" si="1533">IFERROR(VLOOKUP(C2980,Tabla_Compatibilidad,3,FALSE),0)</f>
        <v>0</v>
      </c>
      <c r="G2980" s="118">
        <f t="shared" ref="G2980:G2984" si="1534">ROUND(E2980*F2980,2)</f>
        <v>0</v>
      </c>
    </row>
    <row r="2981" spans="1:7" ht="20.100000000000001" customHeight="1">
      <c r="A2981" s="116" t="str">
        <f t="shared" si="1530"/>
        <v/>
      </c>
      <c r="B2981" s="181">
        <f t="shared" si="1531"/>
        <v>0</v>
      </c>
      <c r="C2981" s="228"/>
      <c r="D2981" s="79" t="str">
        <f t="shared" si="1532"/>
        <v/>
      </c>
      <c r="E2981" s="221"/>
      <c r="F2981" s="118">
        <f t="shared" si="1533"/>
        <v>0</v>
      </c>
      <c r="G2981" s="118">
        <f t="shared" si="1534"/>
        <v>0</v>
      </c>
    </row>
    <row r="2982" spans="1:7" ht="20.100000000000001" customHeight="1">
      <c r="A2982" s="116" t="str">
        <f t="shared" si="1530"/>
        <v/>
      </c>
      <c r="B2982" s="181">
        <f t="shared" si="1531"/>
        <v>0</v>
      </c>
      <c r="C2982" s="228"/>
      <c r="D2982" s="79" t="str">
        <f t="shared" si="1532"/>
        <v/>
      </c>
      <c r="E2982" s="221"/>
      <c r="F2982" s="118">
        <f t="shared" si="1533"/>
        <v>0</v>
      </c>
      <c r="G2982" s="118">
        <f t="shared" si="1534"/>
        <v>0</v>
      </c>
    </row>
    <row r="2983" spans="1:7" ht="20.100000000000001" customHeight="1">
      <c r="A2983" s="116" t="str">
        <f t="shared" si="1530"/>
        <v/>
      </c>
      <c r="B2983" s="181">
        <f t="shared" si="1531"/>
        <v>0</v>
      </c>
      <c r="C2983" s="228"/>
      <c r="D2983" s="79" t="str">
        <f t="shared" si="1532"/>
        <v/>
      </c>
      <c r="E2983" s="221"/>
      <c r="F2983" s="118">
        <f t="shared" si="1533"/>
        <v>0</v>
      </c>
      <c r="G2983" s="118">
        <f t="shared" si="1534"/>
        <v>0</v>
      </c>
    </row>
    <row r="2984" spans="1:7" ht="20.100000000000001" customHeight="1">
      <c r="A2984" s="116" t="str">
        <f t="shared" si="1530"/>
        <v/>
      </c>
      <c r="B2984" s="181">
        <f t="shared" si="1531"/>
        <v>0</v>
      </c>
      <c r="C2984" s="228"/>
      <c r="D2984" s="79" t="str">
        <f t="shared" si="1532"/>
        <v/>
      </c>
      <c r="E2984" s="221"/>
      <c r="F2984" s="118">
        <f t="shared" si="1533"/>
        <v>0</v>
      </c>
      <c r="G2984" s="118">
        <f t="shared" si="1534"/>
        <v>0</v>
      </c>
    </row>
    <row r="2985" spans="1:7" ht="20.100000000000001" customHeight="1">
      <c r="A2985" s="184"/>
      <c r="B2985" s="185"/>
      <c r="C2985" s="243"/>
      <c r="D2985" s="161"/>
      <c r="E2985" s="212"/>
      <c r="F2985" s="488" t="s">
        <v>36</v>
      </c>
      <c r="G2985" s="201">
        <f>SUBTOTAL(9,G2977:G2984)</f>
        <v>0</v>
      </c>
    </row>
    <row r="2986" spans="1:7" ht="20.100000000000001" customHeight="1">
      <c r="A2986" s="184"/>
      <c r="B2986" s="185"/>
      <c r="C2986" s="244" t="s">
        <v>732</v>
      </c>
      <c r="D2986" s="161"/>
      <c r="E2986" s="212"/>
      <c r="F2986" s="163"/>
      <c r="G2986" s="186"/>
    </row>
    <row r="2987" spans="1:7" ht="20.100000000000001" customHeight="1">
      <c r="A2987" s="116" t="str">
        <f t="shared" ref="A2987:A2989" si="1535">IFERROR(VLOOKUP(C2987,Tabla_Compatibilidad,4,FALSE),"")</f>
        <v/>
      </c>
      <c r="B2987" s="181">
        <f t="shared" ref="B2987:B2989" si="1536">IF(A2987=0,0,VLOOKUP(A2987,Tabla_Indices,5,FALSE))</f>
        <v>0</v>
      </c>
      <c r="C2987" s="229"/>
      <c r="D2987" s="79" t="str">
        <f t="shared" ref="D2987:D2989" si="1537">IFERROR(VLOOKUP(C2987,Tabla_Compatibilidad,2,FALSE),"")</f>
        <v/>
      </c>
      <c r="E2987" s="221"/>
      <c r="F2987" s="118">
        <f t="shared" ref="F2987:F2989" si="1538">IFERROR(VLOOKUP(C2987,Tabla_Compatibilidad,3,FALSE),0)</f>
        <v>0</v>
      </c>
      <c r="G2987" s="118">
        <f t="shared" ref="G2987:G2989" si="1539">ROUND(E2987*F2987,2)</f>
        <v>0</v>
      </c>
    </row>
    <row r="2988" spans="1:7" ht="20.100000000000001" customHeight="1">
      <c r="A2988" s="116" t="str">
        <f t="shared" si="1535"/>
        <v/>
      </c>
      <c r="B2988" s="181">
        <f t="shared" si="1536"/>
        <v>0</v>
      </c>
      <c r="C2988" s="229"/>
      <c r="D2988" s="79" t="str">
        <f t="shared" si="1537"/>
        <v/>
      </c>
      <c r="E2988" s="221"/>
      <c r="F2988" s="118">
        <f t="shared" si="1538"/>
        <v>0</v>
      </c>
      <c r="G2988" s="118">
        <f t="shared" si="1539"/>
        <v>0</v>
      </c>
    </row>
    <row r="2989" spans="1:7" ht="20.100000000000001" customHeight="1">
      <c r="A2989" s="116" t="str">
        <f t="shared" si="1535"/>
        <v/>
      </c>
      <c r="B2989" s="181">
        <f t="shared" si="1536"/>
        <v>0</v>
      </c>
      <c r="C2989" s="229"/>
      <c r="D2989" s="79" t="str">
        <f t="shared" si="1537"/>
        <v/>
      </c>
      <c r="E2989" s="221"/>
      <c r="F2989" s="118">
        <f t="shared" si="1538"/>
        <v>0</v>
      </c>
      <c r="G2989" s="118">
        <f t="shared" si="1539"/>
        <v>0</v>
      </c>
    </row>
    <row r="2990" spans="1:7" ht="20.100000000000001" customHeight="1">
      <c r="A2990" s="116" t="str">
        <f t="shared" ref="A2990:A2991" si="1540">IFERROR(VLOOKUP(C2990,Tabla_Compatibilidad,4,FALSE),"")</f>
        <v/>
      </c>
      <c r="B2990" s="181">
        <f t="shared" ref="B2990:B2991" si="1541">IF(A2990=0,0,VLOOKUP(A2990,Tabla_Indices,5,FALSE))</f>
        <v>0</v>
      </c>
      <c r="C2990" s="229"/>
      <c r="D2990" s="79" t="str">
        <f t="shared" ref="D2990:D2991" si="1542">IFERROR(VLOOKUP(C2990,Tabla_Compatibilidad,2,FALSE),"")</f>
        <v/>
      </c>
      <c r="E2990" s="221"/>
      <c r="F2990" s="118">
        <f t="shared" ref="F2990:F2991" si="1543">IFERROR(VLOOKUP(C2990,Tabla_Compatibilidad,3,FALSE),0)</f>
        <v>0</v>
      </c>
      <c r="G2990" s="118">
        <f t="shared" ref="G2990:G2991" si="1544">ROUND(E2990*F2990,2)</f>
        <v>0</v>
      </c>
    </row>
    <row r="2991" spans="1:7" ht="20.100000000000001" customHeight="1">
      <c r="A2991" s="116" t="str">
        <f t="shared" si="1540"/>
        <v/>
      </c>
      <c r="B2991" s="181">
        <f t="shared" si="1541"/>
        <v>0</v>
      </c>
      <c r="C2991" s="229"/>
      <c r="D2991" s="79" t="str">
        <f t="shared" si="1542"/>
        <v/>
      </c>
      <c r="E2991" s="221"/>
      <c r="F2991" s="118">
        <f t="shared" si="1543"/>
        <v>0</v>
      </c>
      <c r="G2991" s="118">
        <f t="shared" si="1544"/>
        <v>0</v>
      </c>
    </row>
    <row r="2992" spans="1:7" ht="20.100000000000001" customHeight="1">
      <c r="A2992" s="116" t="str">
        <f t="shared" ref="A2992:A2996" si="1545">IFERROR(VLOOKUP(C2992,Tabla_Compatibilidad,4,FALSE),"")</f>
        <v/>
      </c>
      <c r="B2992" s="181">
        <f t="shared" ref="B2992:B2996" si="1546">IF(A2992=0,0,VLOOKUP(A2992,Tabla_Indices,5,FALSE))</f>
        <v>0</v>
      </c>
      <c r="C2992" s="229"/>
      <c r="D2992" s="79" t="str">
        <f t="shared" ref="D2992:D2996" si="1547">IFERROR(VLOOKUP(C2992,Tabla_Compatibilidad,2,FALSE),"")</f>
        <v/>
      </c>
      <c r="E2992" s="221"/>
      <c r="F2992" s="118">
        <f t="shared" ref="F2992:F2996" si="1548">IFERROR(VLOOKUP(C2992,Tabla_Compatibilidad,3,FALSE),0)</f>
        <v>0</v>
      </c>
      <c r="G2992" s="118">
        <f t="shared" ref="G2992:G2996" si="1549">ROUND(E2992*F2992,2)</f>
        <v>0</v>
      </c>
    </row>
    <row r="2993" spans="1:7" ht="20.100000000000001" customHeight="1">
      <c r="A2993" s="116" t="str">
        <f t="shared" si="1545"/>
        <v/>
      </c>
      <c r="B2993" s="181">
        <f t="shared" si="1546"/>
        <v>0</v>
      </c>
      <c r="C2993" s="229"/>
      <c r="D2993" s="79" t="str">
        <f t="shared" si="1547"/>
        <v/>
      </c>
      <c r="E2993" s="221"/>
      <c r="F2993" s="118">
        <f t="shared" si="1548"/>
        <v>0</v>
      </c>
      <c r="G2993" s="118">
        <f t="shared" si="1549"/>
        <v>0</v>
      </c>
    </row>
    <row r="2994" spans="1:7" ht="20.100000000000001" customHeight="1">
      <c r="A2994" s="116" t="str">
        <f t="shared" si="1545"/>
        <v/>
      </c>
      <c r="B2994" s="181">
        <f t="shared" si="1546"/>
        <v>0</v>
      </c>
      <c r="C2994" s="228"/>
      <c r="D2994" s="79" t="str">
        <f t="shared" si="1547"/>
        <v/>
      </c>
      <c r="E2994" s="221"/>
      <c r="F2994" s="118">
        <f t="shared" si="1548"/>
        <v>0</v>
      </c>
      <c r="G2994" s="118">
        <f t="shared" si="1549"/>
        <v>0</v>
      </c>
    </row>
    <row r="2995" spans="1:7" ht="20.100000000000001" customHeight="1">
      <c r="A2995" s="116" t="str">
        <f t="shared" si="1545"/>
        <v/>
      </c>
      <c r="B2995" s="181">
        <f t="shared" si="1546"/>
        <v>0</v>
      </c>
      <c r="C2995" s="228"/>
      <c r="D2995" s="79" t="str">
        <f t="shared" si="1547"/>
        <v/>
      </c>
      <c r="E2995" s="221"/>
      <c r="F2995" s="118">
        <f t="shared" si="1548"/>
        <v>0</v>
      </c>
      <c r="G2995" s="118">
        <f t="shared" si="1549"/>
        <v>0</v>
      </c>
    </row>
    <row r="2996" spans="1:7" ht="20.100000000000001" customHeight="1">
      <c r="A2996" s="116" t="str">
        <f t="shared" si="1545"/>
        <v/>
      </c>
      <c r="B2996" s="181">
        <f t="shared" si="1546"/>
        <v>0</v>
      </c>
      <c r="C2996" s="228"/>
      <c r="D2996" s="79" t="str">
        <f t="shared" si="1547"/>
        <v/>
      </c>
      <c r="E2996" s="221"/>
      <c r="F2996" s="118">
        <f t="shared" si="1548"/>
        <v>0</v>
      </c>
      <c r="G2996" s="118">
        <f t="shared" si="1549"/>
        <v>0</v>
      </c>
    </row>
    <row r="2997" spans="1:7" ht="20.100000000000001" customHeight="1">
      <c r="A2997" s="187"/>
      <c r="B2997" s="188"/>
      <c r="C2997" s="243"/>
      <c r="D2997" s="161"/>
      <c r="E2997" s="212"/>
      <c r="F2997" s="488" t="s">
        <v>37</v>
      </c>
      <c r="G2997" s="201">
        <f>SUBTOTAL(9,G2987:G2996)</f>
        <v>0</v>
      </c>
    </row>
    <row r="2998" spans="1:7" ht="20.100000000000001" customHeight="1" thickBot="1">
      <c r="A2998" s="189"/>
      <c r="B2998" s="190"/>
      <c r="C2998" s="245"/>
      <c r="D2998" s="191"/>
      <c r="E2998" s="213"/>
      <c r="F2998" s="192"/>
      <c r="G2998" s="193"/>
    </row>
    <row r="2999" spans="1:7" ht="20.100000000000001" customHeight="1" thickBot="1">
      <c r="A2999" s="194">
        <f>B2947</f>
        <v>50</v>
      </c>
      <c r="B2999" s="195" t="str">
        <f>C2947</f>
        <v>Terraplen bajo Vivienda</v>
      </c>
      <c r="C2999" s="246"/>
      <c r="D2999" s="196" t="s">
        <v>38</v>
      </c>
      <c r="E2999" s="214"/>
      <c r="F2999" s="197" t="s">
        <v>39</v>
      </c>
      <c r="G2999" s="202">
        <f>SUBTOTAL(9,G2951:G2998)</f>
        <v>0</v>
      </c>
    </row>
    <row r="3000" spans="1:7" ht="20.100000000000001" customHeight="1" thickTop="1" thickBot="1">
      <c r="C3000" s="247"/>
      <c r="D3000" s="198"/>
      <c r="E3000" s="215"/>
      <c r="G3000" s="200"/>
    </row>
    <row r="3001" spans="1:7" ht="20.100000000000001" customHeight="1" thickTop="1">
      <c r="A3001" s="145" t="s">
        <v>41</v>
      </c>
      <c r="B3001" s="146"/>
      <c r="C3001" s="248"/>
      <c r="D3001" s="146"/>
      <c r="E3001" s="216"/>
      <c r="F3001" s="148"/>
      <c r="G3001" s="149"/>
    </row>
    <row r="3002" spans="1:7" ht="20.100000000000001" customHeight="1">
      <c r="A3002" s="150" t="s">
        <v>728</v>
      </c>
      <c r="B3002" s="144" t="str">
        <f>Comitente</f>
        <v>INSTITUTO PROVINCIAL DE LA VIVIENDA</v>
      </c>
      <c r="C3002" s="249"/>
      <c r="D3002" s="152"/>
      <c r="E3002" s="217"/>
      <c r="F3002" s="154"/>
      <c r="G3002" s="155"/>
    </row>
    <row r="3003" spans="1:7" ht="20.100000000000001" customHeight="1">
      <c r="A3003" s="150" t="s">
        <v>729</v>
      </c>
      <c r="B3003" s="144">
        <f>Contratista</f>
        <v>0</v>
      </c>
      <c r="C3003" s="250"/>
      <c r="D3003" s="156"/>
      <c r="E3003" s="217"/>
      <c r="F3003" s="157"/>
      <c r="G3003" s="158"/>
    </row>
    <row r="3004" spans="1:7" ht="20.100000000000001" customHeight="1">
      <c r="A3004" s="150" t="s">
        <v>28</v>
      </c>
      <c r="B3004" s="144" t="str">
        <f>Obra</f>
        <v>BARRIO NUESTRA SEÑORA DEL ROSARIO - 22 VIVIENDAS</v>
      </c>
      <c r="C3004" s="250"/>
      <c r="D3004" s="156"/>
      <c r="E3004" s="217"/>
      <c r="F3004" s="157" t="s">
        <v>42</v>
      </c>
      <c r="G3004" s="542">
        <f>+$G$4</f>
        <v>0</v>
      </c>
    </row>
    <row r="3005" spans="1:7" ht="20.100000000000001" customHeight="1">
      <c r="A3005" s="159" t="s">
        <v>727</v>
      </c>
      <c r="B3005" s="144" t="str">
        <f>Ubicación</f>
        <v>9 DE JULIO</v>
      </c>
      <c r="C3005" s="251"/>
      <c r="D3005" s="161"/>
      <c r="E3005" s="212"/>
      <c r="F3005" s="163"/>
      <c r="G3005" s="164"/>
    </row>
    <row r="3006" spans="1:7" ht="20.100000000000001" customHeight="1">
      <c r="A3006" s="159" t="s">
        <v>43</v>
      </c>
      <c r="B3006" s="165" t="s">
        <v>1161</v>
      </c>
      <c r="C3006" s="243" t="s">
        <v>1160</v>
      </c>
      <c r="D3006" s="167"/>
      <c r="E3006" s="218"/>
      <c r="F3006" s="163"/>
      <c r="G3006" s="164"/>
    </row>
    <row r="3007" spans="1:7" s="110" customFormat="1" ht="20.100000000000001" customHeight="1">
      <c r="A3007" s="159" t="s">
        <v>29</v>
      </c>
      <c r="B3007" s="169">
        <v>51</v>
      </c>
      <c r="C3007" s="243" t="str">
        <f>+VLOOKUP(B3007,Infra!$B$13:$F$86,2,FALSE)</f>
        <v>Puentes peatonales</v>
      </c>
      <c r="D3007" s="161"/>
      <c r="E3007" s="212"/>
      <c r="F3007" s="157" t="s">
        <v>30</v>
      </c>
      <c r="G3007" s="253" t="str">
        <f>+VLOOKUP(B3007,Infra!$B$13:$F$86,3,FALSE)</f>
        <v>u</v>
      </c>
    </row>
    <row r="3008" spans="1:7" ht="20.100000000000001" customHeight="1">
      <c r="A3008" s="203" t="s">
        <v>590</v>
      </c>
      <c r="B3008" s="204"/>
      <c r="C3008" s="604" t="s">
        <v>0</v>
      </c>
      <c r="D3008" s="606" t="s">
        <v>31</v>
      </c>
      <c r="E3008" s="600" t="s">
        <v>32</v>
      </c>
      <c r="F3008" s="608" t="s">
        <v>33</v>
      </c>
      <c r="G3008" s="610" t="s">
        <v>34</v>
      </c>
    </row>
    <row r="3009" spans="1:7" ht="20.100000000000001" customHeight="1">
      <c r="A3009" s="172" t="s">
        <v>591</v>
      </c>
      <c r="B3009" s="173" t="s">
        <v>592</v>
      </c>
      <c r="C3009" s="605"/>
      <c r="D3009" s="607"/>
      <c r="E3009" s="601"/>
      <c r="F3009" s="609"/>
      <c r="G3009" s="611"/>
    </row>
    <row r="3010" spans="1:7" ht="20.100000000000001" customHeight="1">
      <c r="A3010" s="174"/>
      <c r="B3010" s="175"/>
      <c r="C3010" s="252" t="s">
        <v>730</v>
      </c>
      <c r="D3010" s="177"/>
      <c r="E3010" s="219"/>
      <c r="F3010" s="179"/>
      <c r="G3010" s="180"/>
    </row>
    <row r="3011" spans="1:7" ht="20.100000000000001" customHeight="1">
      <c r="A3011" s="116" t="str">
        <f t="shared" ref="A3011" si="1550">IFERROR(VLOOKUP(C3011,Tabla_Compatibilidad,4,FALSE),"")</f>
        <v/>
      </c>
      <c r="B3011" s="181">
        <f t="shared" ref="B3011" si="1551">IF(A3011=0,0,VLOOKUP(A3011,Tabla_Indices,5,FALSE))</f>
        <v>0</v>
      </c>
      <c r="C3011" s="239"/>
      <c r="D3011" s="79" t="str">
        <f t="shared" ref="D3011" si="1552">IFERROR(VLOOKUP(C3011,Tabla_Compatibilidad,2,FALSE),"")</f>
        <v/>
      </c>
      <c r="E3011" s="221"/>
      <c r="F3011" s="118">
        <f t="shared" ref="F3011" si="1553">IFERROR(VLOOKUP(C3011,Tabla_Compatibilidad,3,FALSE),0)</f>
        <v>0</v>
      </c>
      <c r="G3011" s="118">
        <f t="shared" ref="G3011" si="1554">ROUND(E3011*F3011,2)</f>
        <v>0</v>
      </c>
    </row>
    <row r="3012" spans="1:7" ht="20.100000000000001" customHeight="1">
      <c r="A3012" s="116" t="str">
        <f t="shared" ref="A3012:A3014" si="1555">IFERROR(VLOOKUP(C3012,Tabla_Compatibilidad,4,FALSE),"")</f>
        <v/>
      </c>
      <c r="B3012" s="181">
        <f t="shared" ref="B3012:B3014" si="1556">IF(A3012=0,0,VLOOKUP(A3012,Tabla_Indices,5,FALSE))</f>
        <v>0</v>
      </c>
      <c r="C3012" s="239"/>
      <c r="D3012" s="79" t="str">
        <f t="shared" ref="D3012:D3014" si="1557">IFERROR(VLOOKUP(C3012,Tabla_Compatibilidad,2,FALSE),"")</f>
        <v/>
      </c>
      <c r="E3012" s="221"/>
      <c r="F3012" s="118">
        <f t="shared" ref="F3012:F3014" si="1558">IFERROR(VLOOKUP(C3012,Tabla_Compatibilidad,3,FALSE),0)</f>
        <v>0</v>
      </c>
      <c r="G3012" s="118">
        <f t="shared" ref="G3012:G3014" si="1559">ROUND(E3012*F3012,2)</f>
        <v>0</v>
      </c>
    </row>
    <row r="3013" spans="1:7" ht="20.100000000000001" customHeight="1">
      <c r="A3013" s="116" t="str">
        <f t="shared" si="1555"/>
        <v/>
      </c>
      <c r="B3013" s="181">
        <f t="shared" si="1556"/>
        <v>0</v>
      </c>
      <c r="C3013" s="239"/>
      <c r="D3013" s="79" t="str">
        <f t="shared" si="1557"/>
        <v/>
      </c>
      <c r="E3013" s="221"/>
      <c r="F3013" s="118">
        <f t="shared" si="1558"/>
        <v>0</v>
      </c>
      <c r="G3013" s="118">
        <f t="shared" si="1559"/>
        <v>0</v>
      </c>
    </row>
    <row r="3014" spans="1:7" ht="20.100000000000001" customHeight="1">
      <c r="A3014" s="116" t="str">
        <f t="shared" si="1555"/>
        <v/>
      </c>
      <c r="B3014" s="181">
        <f t="shared" si="1556"/>
        <v>0</v>
      </c>
      <c r="C3014" s="239"/>
      <c r="D3014" s="79" t="str">
        <f t="shared" si="1557"/>
        <v/>
      </c>
      <c r="E3014" s="221"/>
      <c r="F3014" s="118">
        <f t="shared" si="1558"/>
        <v>0</v>
      </c>
      <c r="G3014" s="118">
        <f t="shared" si="1559"/>
        <v>0</v>
      </c>
    </row>
    <row r="3015" spans="1:7" ht="20.100000000000001" customHeight="1">
      <c r="A3015" s="116" t="str">
        <f t="shared" ref="A3015" si="1560">IFERROR(VLOOKUP(C3015,Tabla_Compatibilidad,4,FALSE),"")</f>
        <v/>
      </c>
      <c r="B3015" s="181">
        <f t="shared" ref="B3015" si="1561">IF(A3015=0,0,VLOOKUP(A3015,Tabla_Indices,5,FALSE))</f>
        <v>0</v>
      </c>
      <c r="C3015" s="239"/>
      <c r="D3015" s="79" t="str">
        <f t="shared" ref="D3015" si="1562">IFERROR(VLOOKUP(C3015,Tabla_Compatibilidad,2,FALSE),"")</f>
        <v/>
      </c>
      <c r="E3015" s="221"/>
      <c r="F3015" s="118">
        <f t="shared" ref="F3015" si="1563">IFERROR(VLOOKUP(C3015,Tabla_Compatibilidad,3,FALSE),0)</f>
        <v>0</v>
      </c>
      <c r="G3015" s="118">
        <f t="shared" ref="G3015" si="1564">ROUND(E3015*F3015,2)</f>
        <v>0</v>
      </c>
    </row>
    <row r="3016" spans="1:7" ht="20.100000000000001" customHeight="1">
      <c r="A3016" s="116" t="str">
        <f t="shared" ref="A3016:A3034" si="1565">IFERROR(VLOOKUP(C3016,Tabla_Compatibilidad,4,FALSE),"")</f>
        <v/>
      </c>
      <c r="B3016" s="181">
        <f t="shared" ref="B3016:B3034" si="1566">IF(A3016=0,0,VLOOKUP(A3016,Tabla_Indices,5,FALSE))</f>
        <v>0</v>
      </c>
      <c r="C3016" s="228"/>
      <c r="D3016" s="79" t="str">
        <f t="shared" ref="D3016:D3030" si="1567">IFERROR(VLOOKUP(C3016,Tabla_Compatibilidad,2,FALSE),"")</f>
        <v/>
      </c>
      <c r="E3016" s="221"/>
      <c r="F3016" s="118">
        <f t="shared" ref="F3016:F3034" si="1568">IFERROR(VLOOKUP(C3016,Tabla_Compatibilidad,3,FALSE),0)</f>
        <v>0</v>
      </c>
      <c r="G3016" s="118">
        <f t="shared" ref="G3016:G3034" si="1569">ROUND(E3016*F3016,2)</f>
        <v>0</v>
      </c>
    </row>
    <row r="3017" spans="1:7" ht="20.100000000000001" customHeight="1">
      <c r="A3017" s="116" t="str">
        <f t="shared" si="1565"/>
        <v/>
      </c>
      <c r="B3017" s="181">
        <f t="shared" si="1566"/>
        <v>0</v>
      </c>
      <c r="C3017" s="228"/>
      <c r="D3017" s="79" t="str">
        <f t="shared" si="1567"/>
        <v/>
      </c>
      <c r="E3017" s="221"/>
      <c r="F3017" s="118">
        <f t="shared" si="1568"/>
        <v>0</v>
      </c>
      <c r="G3017" s="118">
        <f t="shared" si="1569"/>
        <v>0</v>
      </c>
    </row>
    <row r="3018" spans="1:7" ht="20.100000000000001" customHeight="1">
      <c r="A3018" s="116" t="str">
        <f t="shared" si="1565"/>
        <v/>
      </c>
      <c r="B3018" s="181">
        <f t="shared" si="1566"/>
        <v>0</v>
      </c>
      <c r="C3018" s="228"/>
      <c r="D3018" s="79" t="str">
        <f t="shared" si="1567"/>
        <v/>
      </c>
      <c r="E3018" s="221"/>
      <c r="F3018" s="118">
        <f t="shared" si="1568"/>
        <v>0</v>
      </c>
      <c r="G3018" s="118">
        <f t="shared" si="1569"/>
        <v>0</v>
      </c>
    </row>
    <row r="3019" spans="1:7" ht="20.100000000000001" customHeight="1">
      <c r="A3019" s="116" t="str">
        <f t="shared" si="1565"/>
        <v/>
      </c>
      <c r="B3019" s="181">
        <f t="shared" si="1566"/>
        <v>0</v>
      </c>
      <c r="C3019" s="228"/>
      <c r="D3019" s="79" t="str">
        <f t="shared" si="1567"/>
        <v/>
      </c>
      <c r="E3019" s="221"/>
      <c r="F3019" s="118">
        <f t="shared" si="1568"/>
        <v>0</v>
      </c>
      <c r="G3019" s="118">
        <f t="shared" si="1569"/>
        <v>0</v>
      </c>
    </row>
    <row r="3020" spans="1:7" ht="20.100000000000001" customHeight="1">
      <c r="A3020" s="116" t="str">
        <f t="shared" si="1565"/>
        <v/>
      </c>
      <c r="B3020" s="181">
        <f t="shared" si="1566"/>
        <v>0</v>
      </c>
      <c r="C3020" s="228"/>
      <c r="D3020" s="79" t="str">
        <f t="shared" si="1567"/>
        <v/>
      </c>
      <c r="E3020" s="221"/>
      <c r="F3020" s="118">
        <f t="shared" si="1568"/>
        <v>0</v>
      </c>
      <c r="G3020" s="118">
        <f t="shared" si="1569"/>
        <v>0</v>
      </c>
    </row>
    <row r="3021" spans="1:7" ht="20.100000000000001" customHeight="1">
      <c r="A3021" s="116" t="str">
        <f t="shared" si="1565"/>
        <v/>
      </c>
      <c r="B3021" s="181">
        <f t="shared" si="1566"/>
        <v>0</v>
      </c>
      <c r="C3021" s="228"/>
      <c r="D3021" s="79" t="str">
        <f t="shared" si="1567"/>
        <v/>
      </c>
      <c r="E3021" s="221"/>
      <c r="F3021" s="118">
        <f t="shared" si="1568"/>
        <v>0</v>
      </c>
      <c r="G3021" s="118">
        <f t="shared" si="1569"/>
        <v>0</v>
      </c>
    </row>
    <row r="3022" spans="1:7" ht="20.100000000000001" customHeight="1">
      <c r="A3022" s="116" t="str">
        <f t="shared" si="1565"/>
        <v/>
      </c>
      <c r="B3022" s="181">
        <f t="shared" si="1566"/>
        <v>0</v>
      </c>
      <c r="C3022" s="228"/>
      <c r="D3022" s="79" t="str">
        <f t="shared" si="1567"/>
        <v/>
      </c>
      <c r="E3022" s="221"/>
      <c r="F3022" s="118">
        <f t="shared" si="1568"/>
        <v>0</v>
      </c>
      <c r="G3022" s="118">
        <f t="shared" si="1569"/>
        <v>0</v>
      </c>
    </row>
    <row r="3023" spans="1:7" ht="20.100000000000001" customHeight="1">
      <c r="A3023" s="116" t="str">
        <f t="shared" si="1565"/>
        <v/>
      </c>
      <c r="B3023" s="181">
        <f t="shared" si="1566"/>
        <v>0</v>
      </c>
      <c r="C3023" s="228"/>
      <c r="D3023" s="79" t="str">
        <f t="shared" si="1567"/>
        <v/>
      </c>
      <c r="E3023" s="221"/>
      <c r="F3023" s="118">
        <f t="shared" si="1568"/>
        <v>0</v>
      </c>
      <c r="G3023" s="118">
        <f t="shared" si="1569"/>
        <v>0</v>
      </c>
    </row>
    <row r="3024" spans="1:7" ht="20.100000000000001" customHeight="1">
      <c r="A3024" s="116" t="str">
        <f t="shared" si="1565"/>
        <v/>
      </c>
      <c r="B3024" s="181">
        <f t="shared" si="1566"/>
        <v>0</v>
      </c>
      <c r="C3024" s="228"/>
      <c r="D3024" s="79" t="str">
        <f t="shared" si="1567"/>
        <v/>
      </c>
      <c r="E3024" s="221"/>
      <c r="F3024" s="118">
        <f t="shared" si="1568"/>
        <v>0</v>
      </c>
      <c r="G3024" s="118">
        <f t="shared" si="1569"/>
        <v>0</v>
      </c>
    </row>
    <row r="3025" spans="1:7" ht="20.100000000000001" customHeight="1">
      <c r="A3025" s="116" t="str">
        <f t="shared" si="1565"/>
        <v/>
      </c>
      <c r="B3025" s="181">
        <f t="shared" si="1566"/>
        <v>0</v>
      </c>
      <c r="C3025" s="227"/>
      <c r="D3025" s="79" t="str">
        <f t="shared" si="1567"/>
        <v/>
      </c>
      <c r="E3025" s="220"/>
      <c r="F3025" s="118">
        <f t="shared" si="1568"/>
        <v>0</v>
      </c>
      <c r="G3025" s="118">
        <f t="shared" si="1569"/>
        <v>0</v>
      </c>
    </row>
    <row r="3026" spans="1:7" ht="20.100000000000001" customHeight="1">
      <c r="A3026" s="116" t="str">
        <f t="shared" si="1565"/>
        <v/>
      </c>
      <c r="B3026" s="181">
        <f t="shared" si="1566"/>
        <v>0</v>
      </c>
      <c r="C3026" s="228"/>
      <c r="D3026" s="79" t="str">
        <f t="shared" si="1567"/>
        <v/>
      </c>
      <c r="E3026" s="221"/>
      <c r="F3026" s="118">
        <f t="shared" si="1568"/>
        <v>0</v>
      </c>
      <c r="G3026" s="118">
        <f t="shared" si="1569"/>
        <v>0</v>
      </c>
    </row>
    <row r="3027" spans="1:7" ht="20.100000000000001" customHeight="1">
      <c r="A3027" s="116" t="str">
        <f t="shared" si="1565"/>
        <v/>
      </c>
      <c r="B3027" s="181">
        <f t="shared" si="1566"/>
        <v>0</v>
      </c>
      <c r="C3027" s="228"/>
      <c r="D3027" s="79" t="str">
        <f t="shared" si="1567"/>
        <v/>
      </c>
      <c r="E3027" s="221"/>
      <c r="F3027" s="118">
        <f t="shared" si="1568"/>
        <v>0</v>
      </c>
      <c r="G3027" s="118">
        <f t="shared" si="1569"/>
        <v>0</v>
      </c>
    </row>
    <row r="3028" spans="1:7" ht="20.100000000000001" customHeight="1">
      <c r="A3028" s="116" t="str">
        <f t="shared" si="1565"/>
        <v/>
      </c>
      <c r="B3028" s="181">
        <f t="shared" si="1566"/>
        <v>0</v>
      </c>
      <c r="C3028" s="228"/>
      <c r="D3028" s="79" t="str">
        <f t="shared" si="1567"/>
        <v/>
      </c>
      <c r="E3028" s="221"/>
      <c r="F3028" s="118">
        <f t="shared" si="1568"/>
        <v>0</v>
      </c>
      <c r="G3028" s="118">
        <f t="shared" si="1569"/>
        <v>0</v>
      </c>
    </row>
    <row r="3029" spans="1:7" ht="20.100000000000001" customHeight="1">
      <c r="A3029" s="116" t="str">
        <f t="shared" si="1565"/>
        <v/>
      </c>
      <c r="B3029" s="181">
        <f t="shared" si="1566"/>
        <v>0</v>
      </c>
      <c r="C3029" s="228"/>
      <c r="D3029" s="79" t="str">
        <f t="shared" si="1567"/>
        <v/>
      </c>
      <c r="E3029" s="221"/>
      <c r="F3029" s="118">
        <f t="shared" si="1568"/>
        <v>0</v>
      </c>
      <c r="G3029" s="118">
        <f t="shared" si="1569"/>
        <v>0</v>
      </c>
    </row>
    <row r="3030" spans="1:7" ht="20.100000000000001" customHeight="1">
      <c r="A3030" s="116" t="str">
        <f t="shared" si="1565"/>
        <v/>
      </c>
      <c r="B3030" s="181">
        <f t="shared" si="1566"/>
        <v>0</v>
      </c>
      <c r="C3030" s="228"/>
      <c r="D3030" s="79" t="str">
        <f t="shared" si="1567"/>
        <v/>
      </c>
      <c r="E3030" s="221"/>
      <c r="F3030" s="118">
        <f t="shared" si="1568"/>
        <v>0</v>
      </c>
      <c r="G3030" s="118">
        <f t="shared" si="1569"/>
        <v>0</v>
      </c>
    </row>
    <row r="3031" spans="1:7" ht="20.100000000000001" customHeight="1">
      <c r="A3031" s="116" t="str">
        <f t="shared" si="1565"/>
        <v/>
      </c>
      <c r="B3031" s="181">
        <f t="shared" si="1566"/>
        <v>0</v>
      </c>
      <c r="C3031" s="228"/>
      <c r="D3031" s="79" t="str">
        <f>IFERROR(VLOOKUP(C3031,Tabla_Compatibilidad,2,FALSE),"")</f>
        <v/>
      </c>
      <c r="E3031" s="221"/>
      <c r="F3031" s="118">
        <f t="shared" si="1568"/>
        <v>0</v>
      </c>
      <c r="G3031" s="118">
        <f t="shared" si="1569"/>
        <v>0</v>
      </c>
    </row>
    <row r="3032" spans="1:7" ht="20.100000000000001" customHeight="1">
      <c r="A3032" s="116" t="str">
        <f t="shared" si="1565"/>
        <v/>
      </c>
      <c r="B3032" s="181">
        <f t="shared" si="1566"/>
        <v>0</v>
      </c>
      <c r="C3032" s="228"/>
      <c r="D3032" s="79" t="str">
        <f>IFERROR(VLOOKUP(C3032,Tabla_Compatibilidad,2,FALSE),"")</f>
        <v/>
      </c>
      <c r="E3032" s="221"/>
      <c r="F3032" s="118">
        <f t="shared" si="1568"/>
        <v>0</v>
      </c>
      <c r="G3032" s="118">
        <f t="shared" si="1569"/>
        <v>0</v>
      </c>
    </row>
    <row r="3033" spans="1:7" ht="20.100000000000001" customHeight="1">
      <c r="A3033" s="116" t="str">
        <f t="shared" si="1565"/>
        <v/>
      </c>
      <c r="B3033" s="181">
        <f t="shared" si="1566"/>
        <v>0</v>
      </c>
      <c r="C3033" s="228"/>
      <c r="D3033" s="79" t="str">
        <f>IFERROR(VLOOKUP(C3033,Tabla_Compatibilidad,2,FALSE),"")</f>
        <v/>
      </c>
      <c r="E3033" s="221"/>
      <c r="F3033" s="118">
        <f t="shared" si="1568"/>
        <v>0</v>
      </c>
      <c r="G3033" s="118">
        <f t="shared" si="1569"/>
        <v>0</v>
      </c>
    </row>
    <row r="3034" spans="1:7" ht="20.100000000000001" customHeight="1">
      <c r="A3034" s="116" t="str">
        <f t="shared" si="1565"/>
        <v/>
      </c>
      <c r="B3034" s="181">
        <f t="shared" si="1566"/>
        <v>0</v>
      </c>
      <c r="C3034" s="228"/>
      <c r="D3034" s="79" t="str">
        <f>IFERROR(VLOOKUP(C3034,Tabla_Compatibilidad,2,FALSE),"")</f>
        <v/>
      </c>
      <c r="E3034" s="221"/>
      <c r="F3034" s="118">
        <f t="shared" si="1568"/>
        <v>0</v>
      </c>
      <c r="G3034" s="118">
        <f t="shared" si="1569"/>
        <v>0</v>
      </c>
    </row>
    <row r="3035" spans="1:7" ht="20.100000000000001" customHeight="1">
      <c r="A3035" s="184"/>
      <c r="B3035" s="185"/>
      <c r="C3035" s="243"/>
      <c r="D3035" s="161"/>
      <c r="E3035" s="212"/>
      <c r="F3035" s="488" t="s">
        <v>35</v>
      </c>
      <c r="G3035" s="201">
        <f>SUBTOTAL(9,G3011:G3034)</f>
        <v>0</v>
      </c>
    </row>
    <row r="3036" spans="1:7" ht="20.100000000000001" customHeight="1">
      <c r="A3036" s="184"/>
      <c r="B3036" s="185"/>
      <c r="C3036" s="244" t="s">
        <v>731</v>
      </c>
      <c r="D3036" s="161"/>
      <c r="E3036" s="212"/>
      <c r="F3036" s="163"/>
      <c r="G3036" s="186"/>
    </row>
    <row r="3037" spans="1:7" ht="20.100000000000001" customHeight="1">
      <c r="A3037" s="116" t="str">
        <f t="shared" ref="A3037:A3038" si="1570">IFERROR(VLOOKUP(C3037,Tabla_Compatibilidad,4,FALSE),"")</f>
        <v/>
      </c>
      <c r="B3037" s="181">
        <f t="shared" ref="B3037:B3038" si="1571">IF(A3037=0,0,VLOOKUP(A3037,Tabla_Indices,5,FALSE))</f>
        <v>0</v>
      </c>
      <c r="C3037" s="228"/>
      <c r="D3037" s="79" t="str">
        <f t="shared" ref="D3037:D3038" si="1572">IFERROR(VLOOKUP(C3037,Tabla_Compatibilidad,2,FALSE),"")</f>
        <v/>
      </c>
      <c r="E3037" s="221"/>
      <c r="F3037" s="118">
        <f t="shared" ref="F3037:F3038" si="1573">IFERROR(VLOOKUP(C3037,Tabla_Compatibilidad,3,FALSE),0)</f>
        <v>0</v>
      </c>
      <c r="G3037" s="118">
        <f t="shared" ref="G3037:G3038" si="1574">ROUND(E3037*F3037,2)</f>
        <v>0</v>
      </c>
    </row>
    <row r="3038" spans="1:7" ht="20.100000000000001" customHeight="1">
      <c r="A3038" s="116" t="str">
        <f t="shared" si="1570"/>
        <v/>
      </c>
      <c r="B3038" s="181">
        <f t="shared" si="1571"/>
        <v>0</v>
      </c>
      <c r="C3038" s="228"/>
      <c r="D3038" s="79" t="str">
        <f t="shared" si="1572"/>
        <v/>
      </c>
      <c r="E3038" s="221"/>
      <c r="F3038" s="118">
        <f t="shared" si="1573"/>
        <v>0</v>
      </c>
      <c r="G3038" s="118">
        <f t="shared" si="1574"/>
        <v>0</v>
      </c>
    </row>
    <row r="3039" spans="1:7" ht="20.100000000000001" customHeight="1">
      <c r="A3039" s="116" t="str">
        <f t="shared" ref="A3039:A3044" si="1575">IFERROR(VLOOKUP(C3039,Tabla_Compatibilidad,4,FALSE),"")</f>
        <v/>
      </c>
      <c r="B3039" s="181">
        <f t="shared" ref="B3039:B3044" si="1576">IF(A3039=0,0,VLOOKUP(A3039,Tabla_Indices,5,FALSE))</f>
        <v>0</v>
      </c>
      <c r="C3039" s="228"/>
      <c r="D3039" s="79" t="str">
        <f t="shared" ref="D3039:D3044" si="1577">IFERROR(VLOOKUP(C3039,Tabla_Compatibilidad,2,FALSE),"")</f>
        <v/>
      </c>
      <c r="E3039" s="221"/>
      <c r="F3039" s="118">
        <f t="shared" ref="F3039:F3044" si="1578">IFERROR(VLOOKUP(C3039,Tabla_Compatibilidad,3,FALSE),0)</f>
        <v>0</v>
      </c>
      <c r="G3039" s="118">
        <f t="shared" ref="G3039:G3044" si="1579">ROUND(E3039*F3039,2)</f>
        <v>0</v>
      </c>
    </row>
    <row r="3040" spans="1:7" ht="20.100000000000001" customHeight="1">
      <c r="A3040" s="116"/>
      <c r="B3040" s="181"/>
      <c r="C3040" s="228"/>
      <c r="D3040" s="79"/>
      <c r="E3040" s="221"/>
      <c r="F3040" s="118"/>
      <c r="G3040" s="118"/>
    </row>
    <row r="3041" spans="1:7" ht="20.100000000000001" customHeight="1">
      <c r="A3041" s="116" t="str">
        <f t="shared" si="1575"/>
        <v/>
      </c>
      <c r="B3041" s="181">
        <f t="shared" si="1576"/>
        <v>0</v>
      </c>
      <c r="C3041" s="228"/>
      <c r="D3041" s="79" t="str">
        <f t="shared" si="1577"/>
        <v/>
      </c>
      <c r="E3041" s="221"/>
      <c r="F3041" s="118">
        <f t="shared" si="1578"/>
        <v>0</v>
      </c>
      <c r="G3041" s="118">
        <f t="shared" si="1579"/>
        <v>0</v>
      </c>
    </row>
    <row r="3042" spans="1:7" ht="20.100000000000001" customHeight="1">
      <c r="A3042" s="116" t="str">
        <f t="shared" si="1575"/>
        <v/>
      </c>
      <c r="B3042" s="181">
        <f t="shared" si="1576"/>
        <v>0</v>
      </c>
      <c r="C3042" s="228"/>
      <c r="D3042" s="79" t="str">
        <f t="shared" si="1577"/>
        <v/>
      </c>
      <c r="E3042" s="221"/>
      <c r="F3042" s="118">
        <f t="shared" si="1578"/>
        <v>0</v>
      </c>
      <c r="G3042" s="118">
        <f t="shared" si="1579"/>
        <v>0</v>
      </c>
    </row>
    <row r="3043" spans="1:7" ht="20.100000000000001" customHeight="1">
      <c r="A3043" s="116" t="str">
        <f t="shared" si="1575"/>
        <v/>
      </c>
      <c r="B3043" s="181">
        <f t="shared" si="1576"/>
        <v>0</v>
      </c>
      <c r="C3043" s="228"/>
      <c r="D3043" s="79" t="str">
        <f t="shared" si="1577"/>
        <v/>
      </c>
      <c r="E3043" s="221"/>
      <c r="F3043" s="118">
        <f t="shared" si="1578"/>
        <v>0</v>
      </c>
      <c r="G3043" s="118">
        <f t="shared" si="1579"/>
        <v>0</v>
      </c>
    </row>
    <row r="3044" spans="1:7" ht="20.100000000000001" customHeight="1">
      <c r="A3044" s="116" t="str">
        <f t="shared" si="1575"/>
        <v/>
      </c>
      <c r="B3044" s="181">
        <f t="shared" si="1576"/>
        <v>0</v>
      </c>
      <c r="C3044" s="228"/>
      <c r="D3044" s="79" t="str">
        <f t="shared" si="1577"/>
        <v/>
      </c>
      <c r="E3044" s="221"/>
      <c r="F3044" s="118">
        <f t="shared" si="1578"/>
        <v>0</v>
      </c>
      <c r="G3044" s="118">
        <f t="shared" si="1579"/>
        <v>0</v>
      </c>
    </row>
    <row r="3045" spans="1:7" ht="20.100000000000001" customHeight="1">
      <c r="A3045" s="184"/>
      <c r="B3045" s="185"/>
      <c r="C3045" s="243"/>
      <c r="D3045" s="161"/>
      <c r="E3045" s="212"/>
      <c r="F3045" s="488" t="s">
        <v>36</v>
      </c>
      <c r="G3045" s="201">
        <f>SUBTOTAL(9,G3037:G3044)</f>
        <v>0</v>
      </c>
    </row>
    <row r="3046" spans="1:7" ht="20.100000000000001" customHeight="1">
      <c r="A3046" s="184"/>
      <c r="B3046" s="185"/>
      <c r="C3046" s="244" t="s">
        <v>732</v>
      </c>
      <c r="D3046" s="161"/>
      <c r="E3046" s="212"/>
      <c r="F3046" s="163"/>
      <c r="G3046" s="186"/>
    </row>
    <row r="3047" spans="1:7" ht="20.100000000000001" customHeight="1">
      <c r="A3047" s="116" t="str">
        <f t="shared" ref="A3047" si="1580">IFERROR(VLOOKUP(C3047,Tabla_Compatibilidad,4,FALSE),"")</f>
        <v/>
      </c>
      <c r="B3047" s="181">
        <f t="shared" ref="B3047" si="1581">IF(A3047=0,0,VLOOKUP(A3047,Tabla_Indices,5,FALSE))</f>
        <v>0</v>
      </c>
      <c r="C3047" s="229"/>
      <c r="D3047" s="79" t="str">
        <f t="shared" ref="D3047" si="1582">IFERROR(VLOOKUP(C3047,Tabla_Compatibilidad,2,FALSE),"")</f>
        <v/>
      </c>
      <c r="E3047" s="221"/>
      <c r="F3047" s="118">
        <f t="shared" ref="F3047" si="1583">IFERROR(VLOOKUP(C3047,Tabla_Compatibilidad,3,FALSE),0)</f>
        <v>0</v>
      </c>
      <c r="G3047" s="118">
        <f t="shared" ref="G3047" si="1584">ROUND(E3047*F3047,2)</f>
        <v>0</v>
      </c>
    </row>
    <row r="3048" spans="1:7" ht="20.100000000000001" customHeight="1">
      <c r="A3048" s="116" t="str">
        <f t="shared" ref="A3048:A3050" si="1585">IFERROR(VLOOKUP(C3048,Tabla_Compatibilidad,4,FALSE),"")</f>
        <v/>
      </c>
      <c r="B3048" s="181">
        <f t="shared" ref="B3048:B3050" si="1586">IF(A3048=0,0,VLOOKUP(A3048,Tabla_Indices,5,FALSE))</f>
        <v>0</v>
      </c>
      <c r="C3048" s="229"/>
      <c r="D3048" s="79" t="str">
        <f t="shared" ref="D3048:D3050" si="1587">IFERROR(VLOOKUP(C3048,Tabla_Compatibilidad,2,FALSE),"")</f>
        <v/>
      </c>
      <c r="E3048" s="221"/>
      <c r="F3048" s="118">
        <f t="shared" ref="F3048:F3050" si="1588">IFERROR(VLOOKUP(C3048,Tabla_Compatibilidad,3,FALSE),0)</f>
        <v>0</v>
      </c>
      <c r="G3048" s="118">
        <f t="shared" ref="G3048:G3050" si="1589">ROUND(E3048*F3048,2)</f>
        <v>0</v>
      </c>
    </row>
    <row r="3049" spans="1:7" ht="20.100000000000001" customHeight="1">
      <c r="A3049" s="116" t="str">
        <f t="shared" si="1585"/>
        <v/>
      </c>
      <c r="B3049" s="181">
        <f t="shared" si="1586"/>
        <v>0</v>
      </c>
      <c r="C3049" s="229"/>
      <c r="D3049" s="79" t="str">
        <f t="shared" si="1587"/>
        <v/>
      </c>
      <c r="E3049" s="221"/>
      <c r="F3049" s="118">
        <f t="shared" si="1588"/>
        <v>0</v>
      </c>
      <c r="G3049" s="118">
        <f t="shared" si="1589"/>
        <v>0</v>
      </c>
    </row>
    <row r="3050" spans="1:7" ht="20.100000000000001" customHeight="1">
      <c r="A3050" s="116" t="str">
        <f t="shared" si="1585"/>
        <v/>
      </c>
      <c r="B3050" s="181">
        <f t="shared" si="1586"/>
        <v>0</v>
      </c>
      <c r="C3050" s="229"/>
      <c r="D3050" s="79" t="str">
        <f t="shared" si="1587"/>
        <v/>
      </c>
      <c r="E3050" s="221"/>
      <c r="F3050" s="118">
        <f t="shared" si="1588"/>
        <v>0</v>
      </c>
      <c r="G3050" s="118">
        <f t="shared" si="1589"/>
        <v>0</v>
      </c>
    </row>
    <row r="3051" spans="1:7" ht="20.100000000000001" customHeight="1">
      <c r="A3051" s="116" t="str">
        <f t="shared" ref="A3051:A3056" si="1590">IFERROR(VLOOKUP(C3051,Tabla_Compatibilidad,4,FALSE),"")</f>
        <v/>
      </c>
      <c r="B3051" s="181">
        <f t="shared" ref="B3051:B3056" si="1591">IF(A3051=0,0,VLOOKUP(A3051,Tabla_Indices,5,FALSE))</f>
        <v>0</v>
      </c>
      <c r="C3051" s="229"/>
      <c r="D3051" s="79" t="str">
        <f t="shared" ref="D3051:D3056" si="1592">IFERROR(VLOOKUP(C3051,Tabla_Compatibilidad,2,FALSE),"")</f>
        <v/>
      </c>
      <c r="E3051" s="221"/>
      <c r="F3051" s="118">
        <f t="shared" ref="F3051:F3056" si="1593">IFERROR(VLOOKUP(C3051,Tabla_Compatibilidad,3,FALSE),0)</f>
        <v>0</v>
      </c>
      <c r="G3051" s="118">
        <f t="shared" ref="G3051:G3056" si="1594">ROUND(E3051*F3051,2)</f>
        <v>0</v>
      </c>
    </row>
    <row r="3052" spans="1:7" ht="20.100000000000001" customHeight="1">
      <c r="A3052" s="116" t="str">
        <f t="shared" si="1590"/>
        <v/>
      </c>
      <c r="B3052" s="181">
        <f t="shared" si="1591"/>
        <v>0</v>
      </c>
      <c r="C3052" s="229"/>
      <c r="D3052" s="79" t="str">
        <f t="shared" si="1592"/>
        <v/>
      </c>
      <c r="E3052" s="221"/>
      <c r="F3052" s="118">
        <f t="shared" si="1593"/>
        <v>0</v>
      </c>
      <c r="G3052" s="118">
        <f t="shared" si="1594"/>
        <v>0</v>
      </c>
    </row>
    <row r="3053" spans="1:7" ht="20.100000000000001" customHeight="1">
      <c r="A3053" s="116" t="str">
        <f t="shared" si="1590"/>
        <v/>
      </c>
      <c r="B3053" s="181">
        <f t="shared" si="1591"/>
        <v>0</v>
      </c>
      <c r="C3053" s="229"/>
      <c r="D3053" s="79" t="str">
        <f t="shared" si="1592"/>
        <v/>
      </c>
      <c r="E3053" s="221"/>
      <c r="F3053" s="118">
        <f t="shared" si="1593"/>
        <v>0</v>
      </c>
      <c r="G3053" s="118">
        <f t="shared" si="1594"/>
        <v>0</v>
      </c>
    </row>
    <row r="3054" spans="1:7" ht="20.100000000000001" customHeight="1">
      <c r="A3054" s="116" t="str">
        <f t="shared" si="1590"/>
        <v/>
      </c>
      <c r="B3054" s="181">
        <f t="shared" si="1591"/>
        <v>0</v>
      </c>
      <c r="C3054" s="228"/>
      <c r="D3054" s="79" t="str">
        <f t="shared" si="1592"/>
        <v/>
      </c>
      <c r="E3054" s="221"/>
      <c r="F3054" s="118">
        <f t="shared" si="1593"/>
        <v>0</v>
      </c>
      <c r="G3054" s="118">
        <f t="shared" si="1594"/>
        <v>0</v>
      </c>
    </row>
    <row r="3055" spans="1:7" ht="20.100000000000001" customHeight="1">
      <c r="A3055" s="116" t="str">
        <f t="shared" si="1590"/>
        <v/>
      </c>
      <c r="B3055" s="181">
        <f t="shared" si="1591"/>
        <v>0</v>
      </c>
      <c r="C3055" s="228"/>
      <c r="D3055" s="79" t="str">
        <f t="shared" si="1592"/>
        <v/>
      </c>
      <c r="E3055" s="221"/>
      <c r="F3055" s="118">
        <f t="shared" si="1593"/>
        <v>0</v>
      </c>
      <c r="G3055" s="118">
        <f t="shared" si="1594"/>
        <v>0</v>
      </c>
    </row>
    <row r="3056" spans="1:7" ht="20.100000000000001" customHeight="1">
      <c r="A3056" s="116" t="str">
        <f t="shared" si="1590"/>
        <v/>
      </c>
      <c r="B3056" s="181">
        <f t="shared" si="1591"/>
        <v>0</v>
      </c>
      <c r="C3056" s="228"/>
      <c r="D3056" s="79" t="str">
        <f t="shared" si="1592"/>
        <v/>
      </c>
      <c r="E3056" s="221"/>
      <c r="F3056" s="118">
        <f t="shared" si="1593"/>
        <v>0</v>
      </c>
      <c r="G3056" s="118">
        <f t="shared" si="1594"/>
        <v>0</v>
      </c>
    </row>
    <row r="3057" spans="1:7" ht="20.100000000000001" customHeight="1">
      <c r="A3057" s="187"/>
      <c r="B3057" s="188"/>
      <c r="C3057" s="243"/>
      <c r="D3057" s="161"/>
      <c r="E3057" s="212"/>
      <c r="F3057" s="488" t="s">
        <v>37</v>
      </c>
      <c r="G3057" s="201">
        <f>SUBTOTAL(9,G3047:G3056)</f>
        <v>0</v>
      </c>
    </row>
    <row r="3058" spans="1:7" ht="20.100000000000001" customHeight="1" thickBot="1">
      <c r="A3058" s="189"/>
      <c r="B3058" s="190"/>
      <c r="C3058" s="245"/>
      <c r="D3058" s="191"/>
      <c r="E3058" s="213"/>
      <c r="F3058" s="192"/>
      <c r="G3058" s="193"/>
    </row>
    <row r="3059" spans="1:7" ht="20.100000000000001" customHeight="1" thickBot="1">
      <c r="A3059" s="194">
        <f>B3007</f>
        <v>51</v>
      </c>
      <c r="B3059" s="195" t="str">
        <f>C3007</f>
        <v>Puentes peatonales</v>
      </c>
      <c r="C3059" s="246"/>
      <c r="D3059" s="196" t="s">
        <v>38</v>
      </c>
      <c r="E3059" s="214"/>
      <c r="F3059" s="197" t="s">
        <v>39</v>
      </c>
      <c r="G3059" s="202">
        <f>SUBTOTAL(9,G3011:G3058)</f>
        <v>0</v>
      </c>
    </row>
    <row r="3060" spans="1:7" ht="20.100000000000001" customHeight="1" thickTop="1" thickBot="1">
      <c r="C3060" s="247"/>
      <c r="D3060" s="198"/>
      <c r="E3060" s="215"/>
      <c r="G3060" s="200"/>
    </row>
    <row r="3061" spans="1:7" ht="20.100000000000001" customHeight="1" thickTop="1">
      <c r="A3061" s="145" t="s">
        <v>41</v>
      </c>
      <c r="B3061" s="146"/>
      <c r="C3061" s="248"/>
      <c r="D3061" s="146"/>
      <c r="E3061" s="216"/>
      <c r="F3061" s="148"/>
      <c r="G3061" s="149"/>
    </row>
    <row r="3062" spans="1:7" ht="20.100000000000001" customHeight="1">
      <c r="A3062" s="150" t="s">
        <v>728</v>
      </c>
      <c r="B3062" s="144" t="str">
        <f>Comitente</f>
        <v>INSTITUTO PROVINCIAL DE LA VIVIENDA</v>
      </c>
      <c r="C3062" s="249"/>
      <c r="D3062" s="152"/>
      <c r="E3062" s="217"/>
      <c r="F3062" s="154"/>
      <c r="G3062" s="155"/>
    </row>
    <row r="3063" spans="1:7" ht="20.100000000000001" customHeight="1">
      <c r="A3063" s="150" t="s">
        <v>729</v>
      </c>
      <c r="B3063" s="144">
        <f>Contratista</f>
        <v>0</v>
      </c>
      <c r="C3063" s="250"/>
      <c r="D3063" s="156"/>
      <c r="E3063" s="217"/>
      <c r="F3063" s="157"/>
      <c r="G3063" s="158"/>
    </row>
    <row r="3064" spans="1:7" ht="20.100000000000001" customHeight="1">
      <c r="A3064" s="150" t="s">
        <v>28</v>
      </c>
      <c r="B3064" s="144" t="str">
        <f>Obra</f>
        <v>BARRIO NUESTRA SEÑORA DEL ROSARIO - 22 VIVIENDAS</v>
      </c>
      <c r="C3064" s="250"/>
      <c r="D3064" s="156"/>
      <c r="E3064" s="217"/>
      <c r="F3064" s="157" t="s">
        <v>42</v>
      </c>
      <c r="G3064" s="542">
        <f>+$G$4</f>
        <v>0</v>
      </c>
    </row>
    <row r="3065" spans="1:7" ht="20.100000000000001" customHeight="1">
      <c r="A3065" s="159" t="s">
        <v>727</v>
      </c>
      <c r="B3065" s="144" t="str">
        <f>Ubicación</f>
        <v>9 DE JULIO</v>
      </c>
      <c r="C3065" s="251"/>
      <c r="D3065" s="161"/>
      <c r="E3065" s="212"/>
      <c r="F3065" s="163"/>
      <c r="G3065" s="164"/>
    </row>
    <row r="3066" spans="1:7" ht="20.100000000000001" customHeight="1">
      <c r="A3066" s="159" t="s">
        <v>43</v>
      </c>
      <c r="B3066" s="165" t="s">
        <v>1161</v>
      </c>
      <c r="C3066" s="243" t="s">
        <v>1160</v>
      </c>
      <c r="D3066" s="167"/>
      <c r="E3066" s="218"/>
      <c r="F3066" s="163"/>
      <c r="G3066" s="164"/>
    </row>
    <row r="3067" spans="1:7" s="110" customFormat="1" ht="20.100000000000001" customHeight="1">
      <c r="A3067" s="159" t="s">
        <v>29</v>
      </c>
      <c r="B3067" s="169">
        <v>52</v>
      </c>
      <c r="C3067" s="243" t="str">
        <f>+VLOOKUP(B3067,Infra!$B$13:$F$86,2,FALSE)</f>
        <v>Puentes de acceso vehicular</v>
      </c>
      <c r="D3067" s="161"/>
      <c r="E3067" s="212"/>
      <c r="F3067" s="157" t="s">
        <v>30</v>
      </c>
      <c r="G3067" s="253" t="str">
        <f>+VLOOKUP(B3067,Infra!$B$13:$F$86,3,FALSE)</f>
        <v>u</v>
      </c>
    </row>
    <row r="3068" spans="1:7" ht="20.100000000000001" customHeight="1">
      <c r="A3068" s="203" t="s">
        <v>590</v>
      </c>
      <c r="B3068" s="204"/>
      <c r="C3068" s="604" t="s">
        <v>0</v>
      </c>
      <c r="D3068" s="606" t="s">
        <v>31</v>
      </c>
      <c r="E3068" s="600" t="s">
        <v>32</v>
      </c>
      <c r="F3068" s="608" t="s">
        <v>33</v>
      </c>
      <c r="G3068" s="610" t="s">
        <v>34</v>
      </c>
    </row>
    <row r="3069" spans="1:7" ht="20.100000000000001" customHeight="1">
      <c r="A3069" s="172" t="s">
        <v>591</v>
      </c>
      <c r="B3069" s="173" t="s">
        <v>592</v>
      </c>
      <c r="C3069" s="605"/>
      <c r="D3069" s="607"/>
      <c r="E3069" s="601"/>
      <c r="F3069" s="609"/>
      <c r="G3069" s="611"/>
    </row>
    <row r="3070" spans="1:7" ht="20.100000000000001" customHeight="1">
      <c r="A3070" s="174"/>
      <c r="B3070" s="175"/>
      <c r="C3070" s="252" t="s">
        <v>730</v>
      </c>
      <c r="D3070" s="177"/>
      <c r="E3070" s="219"/>
      <c r="F3070" s="179"/>
      <c r="G3070" s="180"/>
    </row>
    <row r="3071" spans="1:7" ht="20.100000000000001" customHeight="1">
      <c r="A3071" s="116" t="str">
        <f t="shared" ref="A3071:A3074" si="1595">IFERROR(VLOOKUP(C3071,Tabla_Compatibilidad,4,FALSE),"")</f>
        <v/>
      </c>
      <c r="B3071" s="181">
        <f t="shared" ref="B3071:B3074" si="1596">IF(A3071=0,0,VLOOKUP(A3071,Tabla_Indices,5,FALSE))</f>
        <v>0</v>
      </c>
      <c r="C3071" s="228"/>
      <c r="D3071" s="79" t="str">
        <f t="shared" ref="D3071:D3074" si="1597">IFERROR(VLOOKUP(C3071,Tabla_Compatibilidad,2,FALSE),"")</f>
        <v/>
      </c>
      <c r="E3071" s="221"/>
      <c r="F3071" s="118">
        <f t="shared" ref="F3071:F3074" si="1598">IFERROR(VLOOKUP(C3071,Tabla_Compatibilidad,3,FALSE),0)</f>
        <v>0</v>
      </c>
      <c r="G3071" s="118">
        <f t="shared" ref="G3071:G3074" si="1599">ROUND(E3071*F3071,2)</f>
        <v>0</v>
      </c>
    </row>
    <row r="3072" spans="1:7" ht="20.100000000000001" customHeight="1">
      <c r="A3072" s="116" t="str">
        <f t="shared" si="1595"/>
        <v/>
      </c>
      <c r="B3072" s="181">
        <f t="shared" si="1596"/>
        <v>0</v>
      </c>
      <c r="C3072" s="228"/>
      <c r="D3072" s="79" t="str">
        <f t="shared" si="1597"/>
        <v/>
      </c>
      <c r="E3072" s="221"/>
      <c r="F3072" s="118">
        <f t="shared" si="1598"/>
        <v>0</v>
      </c>
      <c r="G3072" s="118">
        <f t="shared" si="1599"/>
        <v>0</v>
      </c>
    </row>
    <row r="3073" spans="1:7" ht="20.100000000000001" customHeight="1">
      <c r="A3073" s="116" t="str">
        <f t="shared" si="1595"/>
        <v/>
      </c>
      <c r="B3073" s="181">
        <f t="shared" si="1596"/>
        <v>0</v>
      </c>
      <c r="C3073" s="228"/>
      <c r="D3073" s="79" t="str">
        <f t="shared" si="1597"/>
        <v/>
      </c>
      <c r="E3073" s="221"/>
      <c r="F3073" s="118">
        <f t="shared" si="1598"/>
        <v>0</v>
      </c>
      <c r="G3073" s="118">
        <f t="shared" si="1599"/>
        <v>0</v>
      </c>
    </row>
    <row r="3074" spans="1:7" ht="20.100000000000001" customHeight="1">
      <c r="A3074" s="116" t="str">
        <f t="shared" si="1595"/>
        <v/>
      </c>
      <c r="B3074" s="181">
        <f t="shared" si="1596"/>
        <v>0</v>
      </c>
      <c r="C3074" s="228"/>
      <c r="D3074" s="79" t="str">
        <f t="shared" si="1597"/>
        <v/>
      </c>
      <c r="E3074" s="221"/>
      <c r="F3074" s="118">
        <f t="shared" si="1598"/>
        <v>0</v>
      </c>
      <c r="G3074" s="118">
        <f t="shared" si="1599"/>
        <v>0</v>
      </c>
    </row>
    <row r="3075" spans="1:7" ht="20.100000000000001" customHeight="1">
      <c r="A3075" s="116" t="str">
        <f t="shared" ref="A3075:A3077" si="1600">IFERROR(VLOOKUP(C3075,Tabla_Compatibilidad,4,FALSE),"")</f>
        <v/>
      </c>
      <c r="B3075" s="181">
        <f t="shared" ref="B3075:B3077" si="1601">IF(A3075=0,0,VLOOKUP(A3075,Tabla_Indices,5,FALSE))</f>
        <v>0</v>
      </c>
      <c r="C3075" s="228"/>
      <c r="D3075" s="79" t="str">
        <f t="shared" ref="D3075:D3077" si="1602">IFERROR(VLOOKUP(C3075,Tabla_Compatibilidad,2,FALSE),"")</f>
        <v/>
      </c>
      <c r="E3075" s="221"/>
      <c r="F3075" s="118">
        <f t="shared" ref="F3075:F3077" si="1603">IFERROR(VLOOKUP(C3075,Tabla_Compatibilidad,3,FALSE),0)</f>
        <v>0</v>
      </c>
      <c r="G3075" s="118">
        <f t="shared" ref="G3075:G3077" si="1604">ROUND(E3075*F3075,2)</f>
        <v>0</v>
      </c>
    </row>
    <row r="3076" spans="1:7" ht="20.100000000000001" customHeight="1">
      <c r="A3076" s="116" t="str">
        <f t="shared" si="1600"/>
        <v/>
      </c>
      <c r="B3076" s="181">
        <f t="shared" si="1601"/>
        <v>0</v>
      </c>
      <c r="C3076" s="228"/>
      <c r="D3076" s="79" t="str">
        <f t="shared" si="1602"/>
        <v/>
      </c>
      <c r="E3076" s="221"/>
      <c r="F3076" s="118">
        <f t="shared" si="1603"/>
        <v>0</v>
      </c>
      <c r="G3076" s="118">
        <f t="shared" si="1604"/>
        <v>0</v>
      </c>
    </row>
    <row r="3077" spans="1:7" ht="20.100000000000001" customHeight="1">
      <c r="A3077" s="116" t="str">
        <f t="shared" si="1600"/>
        <v/>
      </c>
      <c r="B3077" s="181">
        <f t="shared" si="1601"/>
        <v>0</v>
      </c>
      <c r="C3077" s="228"/>
      <c r="D3077" s="79" t="str">
        <f t="shared" si="1602"/>
        <v/>
      </c>
      <c r="E3077" s="221"/>
      <c r="F3077" s="118">
        <f t="shared" si="1603"/>
        <v>0</v>
      </c>
      <c r="G3077" s="118">
        <f t="shared" si="1604"/>
        <v>0</v>
      </c>
    </row>
    <row r="3078" spans="1:7" ht="20.100000000000001" customHeight="1">
      <c r="A3078" s="116" t="str">
        <f t="shared" ref="A3078:A3094" si="1605">IFERROR(VLOOKUP(C3078,Tabla_Compatibilidad,4,FALSE),"")</f>
        <v/>
      </c>
      <c r="B3078" s="181">
        <f t="shared" ref="B3078:B3094" si="1606">IF(A3078=0,0,VLOOKUP(A3078,Tabla_Indices,5,FALSE))</f>
        <v>0</v>
      </c>
      <c r="C3078" s="228"/>
      <c r="D3078" s="79" t="str">
        <f t="shared" ref="D3078:D3094" si="1607">IFERROR(VLOOKUP(C3078,Tabla_Compatibilidad,2,FALSE),"")</f>
        <v/>
      </c>
      <c r="E3078" s="221"/>
      <c r="F3078" s="118">
        <f t="shared" ref="F3078:F3094" si="1608">IFERROR(VLOOKUP(C3078,Tabla_Compatibilidad,3,FALSE),0)</f>
        <v>0</v>
      </c>
      <c r="G3078" s="118">
        <f t="shared" ref="G3078:G3094" si="1609">ROUND(E3078*F3078,2)</f>
        <v>0</v>
      </c>
    </row>
    <row r="3079" spans="1:7" ht="20.100000000000001" customHeight="1">
      <c r="A3079" s="116" t="str">
        <f t="shared" si="1605"/>
        <v/>
      </c>
      <c r="B3079" s="181">
        <f t="shared" si="1606"/>
        <v>0</v>
      </c>
      <c r="C3079" s="228"/>
      <c r="D3079" s="79" t="str">
        <f t="shared" si="1607"/>
        <v/>
      </c>
      <c r="E3079" s="221"/>
      <c r="F3079" s="118">
        <f t="shared" si="1608"/>
        <v>0</v>
      </c>
      <c r="G3079" s="118">
        <f t="shared" si="1609"/>
        <v>0</v>
      </c>
    </row>
    <row r="3080" spans="1:7" ht="20.100000000000001" customHeight="1">
      <c r="A3080" s="116" t="str">
        <f t="shared" si="1605"/>
        <v/>
      </c>
      <c r="B3080" s="181">
        <f t="shared" si="1606"/>
        <v>0</v>
      </c>
      <c r="C3080" s="228"/>
      <c r="D3080" s="79" t="str">
        <f t="shared" si="1607"/>
        <v/>
      </c>
      <c r="E3080" s="221"/>
      <c r="F3080" s="118">
        <f t="shared" si="1608"/>
        <v>0</v>
      </c>
      <c r="G3080" s="118">
        <f t="shared" si="1609"/>
        <v>0</v>
      </c>
    </row>
    <row r="3081" spans="1:7" ht="20.100000000000001" customHeight="1">
      <c r="A3081" s="116" t="str">
        <f t="shared" si="1605"/>
        <v/>
      </c>
      <c r="B3081" s="181">
        <f t="shared" si="1606"/>
        <v>0</v>
      </c>
      <c r="C3081" s="228"/>
      <c r="D3081" s="79" t="str">
        <f t="shared" si="1607"/>
        <v/>
      </c>
      <c r="E3081" s="221"/>
      <c r="F3081" s="118">
        <f t="shared" si="1608"/>
        <v>0</v>
      </c>
      <c r="G3081" s="118">
        <f t="shared" si="1609"/>
        <v>0</v>
      </c>
    </row>
    <row r="3082" spans="1:7" ht="20.100000000000001" customHeight="1">
      <c r="A3082" s="116" t="str">
        <f t="shared" si="1605"/>
        <v/>
      </c>
      <c r="B3082" s="181">
        <f t="shared" si="1606"/>
        <v>0</v>
      </c>
      <c r="C3082" s="228"/>
      <c r="D3082" s="79" t="str">
        <f t="shared" si="1607"/>
        <v/>
      </c>
      <c r="E3082" s="221"/>
      <c r="F3082" s="118">
        <f t="shared" si="1608"/>
        <v>0</v>
      </c>
      <c r="G3082" s="118">
        <f t="shared" si="1609"/>
        <v>0</v>
      </c>
    </row>
    <row r="3083" spans="1:7" ht="20.100000000000001" customHeight="1">
      <c r="A3083" s="116" t="str">
        <f t="shared" si="1605"/>
        <v/>
      </c>
      <c r="B3083" s="181">
        <f t="shared" si="1606"/>
        <v>0</v>
      </c>
      <c r="C3083" s="228"/>
      <c r="D3083" s="79" t="str">
        <f t="shared" si="1607"/>
        <v/>
      </c>
      <c r="E3083" s="221"/>
      <c r="F3083" s="118">
        <f t="shared" si="1608"/>
        <v>0</v>
      </c>
      <c r="G3083" s="118">
        <f t="shared" si="1609"/>
        <v>0</v>
      </c>
    </row>
    <row r="3084" spans="1:7" ht="20.100000000000001" customHeight="1">
      <c r="A3084" s="116" t="str">
        <f t="shared" si="1605"/>
        <v/>
      </c>
      <c r="B3084" s="181">
        <f t="shared" si="1606"/>
        <v>0</v>
      </c>
      <c r="C3084" s="228"/>
      <c r="D3084" s="79" t="str">
        <f t="shared" si="1607"/>
        <v/>
      </c>
      <c r="E3084" s="221"/>
      <c r="F3084" s="118">
        <f t="shared" si="1608"/>
        <v>0</v>
      </c>
      <c r="G3084" s="118">
        <f t="shared" si="1609"/>
        <v>0</v>
      </c>
    </row>
    <row r="3085" spans="1:7" ht="20.100000000000001" customHeight="1">
      <c r="A3085" s="116" t="str">
        <f t="shared" si="1605"/>
        <v/>
      </c>
      <c r="B3085" s="181">
        <f t="shared" si="1606"/>
        <v>0</v>
      </c>
      <c r="C3085" s="227"/>
      <c r="D3085" s="79" t="str">
        <f t="shared" si="1607"/>
        <v/>
      </c>
      <c r="E3085" s="220"/>
      <c r="F3085" s="118">
        <f t="shared" si="1608"/>
        <v>0</v>
      </c>
      <c r="G3085" s="118">
        <f t="shared" si="1609"/>
        <v>0</v>
      </c>
    </row>
    <row r="3086" spans="1:7" ht="20.100000000000001" customHeight="1">
      <c r="A3086" s="116" t="str">
        <f t="shared" si="1605"/>
        <v/>
      </c>
      <c r="B3086" s="181">
        <f t="shared" si="1606"/>
        <v>0</v>
      </c>
      <c r="C3086" s="228"/>
      <c r="D3086" s="79" t="str">
        <f t="shared" si="1607"/>
        <v/>
      </c>
      <c r="E3086" s="221"/>
      <c r="F3086" s="118">
        <f t="shared" si="1608"/>
        <v>0</v>
      </c>
      <c r="G3086" s="118">
        <f t="shared" si="1609"/>
        <v>0</v>
      </c>
    </row>
    <row r="3087" spans="1:7" ht="20.100000000000001" customHeight="1">
      <c r="A3087" s="116" t="str">
        <f t="shared" si="1605"/>
        <v/>
      </c>
      <c r="B3087" s="181">
        <f t="shared" si="1606"/>
        <v>0</v>
      </c>
      <c r="C3087" s="228"/>
      <c r="D3087" s="79" t="str">
        <f t="shared" si="1607"/>
        <v/>
      </c>
      <c r="E3087" s="221"/>
      <c r="F3087" s="118">
        <f t="shared" si="1608"/>
        <v>0</v>
      </c>
      <c r="G3087" s="118">
        <f t="shared" si="1609"/>
        <v>0</v>
      </c>
    </row>
    <row r="3088" spans="1:7" ht="20.100000000000001" customHeight="1">
      <c r="A3088" s="116" t="str">
        <f t="shared" si="1605"/>
        <v/>
      </c>
      <c r="B3088" s="181">
        <f t="shared" si="1606"/>
        <v>0</v>
      </c>
      <c r="C3088" s="228"/>
      <c r="D3088" s="79" t="str">
        <f t="shared" si="1607"/>
        <v/>
      </c>
      <c r="E3088" s="221"/>
      <c r="F3088" s="118">
        <f t="shared" si="1608"/>
        <v>0</v>
      </c>
      <c r="G3088" s="118">
        <f t="shared" si="1609"/>
        <v>0</v>
      </c>
    </row>
    <row r="3089" spans="1:7" ht="20.100000000000001" customHeight="1">
      <c r="A3089" s="116" t="str">
        <f t="shared" si="1605"/>
        <v/>
      </c>
      <c r="B3089" s="181">
        <f t="shared" si="1606"/>
        <v>0</v>
      </c>
      <c r="C3089" s="228"/>
      <c r="D3089" s="79" t="str">
        <f t="shared" si="1607"/>
        <v/>
      </c>
      <c r="E3089" s="221"/>
      <c r="F3089" s="118">
        <f t="shared" si="1608"/>
        <v>0</v>
      </c>
      <c r="G3089" s="118">
        <f t="shared" si="1609"/>
        <v>0</v>
      </c>
    </row>
    <row r="3090" spans="1:7" ht="20.100000000000001" customHeight="1">
      <c r="A3090" s="116" t="str">
        <f t="shared" si="1605"/>
        <v/>
      </c>
      <c r="B3090" s="181">
        <f t="shared" si="1606"/>
        <v>0</v>
      </c>
      <c r="C3090" s="228"/>
      <c r="D3090" s="79" t="str">
        <f t="shared" si="1607"/>
        <v/>
      </c>
      <c r="E3090" s="221"/>
      <c r="F3090" s="118">
        <f t="shared" si="1608"/>
        <v>0</v>
      </c>
      <c r="G3090" s="118">
        <f t="shared" si="1609"/>
        <v>0</v>
      </c>
    </row>
    <row r="3091" spans="1:7" ht="20.100000000000001" customHeight="1">
      <c r="A3091" s="116" t="str">
        <f t="shared" si="1605"/>
        <v/>
      </c>
      <c r="B3091" s="181">
        <f t="shared" si="1606"/>
        <v>0</v>
      </c>
      <c r="C3091" s="228"/>
      <c r="D3091" s="79" t="str">
        <f t="shared" si="1607"/>
        <v/>
      </c>
      <c r="E3091" s="221"/>
      <c r="F3091" s="118">
        <f t="shared" si="1608"/>
        <v>0</v>
      </c>
      <c r="G3091" s="118">
        <f t="shared" si="1609"/>
        <v>0</v>
      </c>
    </row>
    <row r="3092" spans="1:7" ht="20.100000000000001" customHeight="1">
      <c r="A3092" s="116" t="str">
        <f t="shared" si="1605"/>
        <v/>
      </c>
      <c r="B3092" s="181">
        <f t="shared" si="1606"/>
        <v>0</v>
      </c>
      <c r="C3092" s="228"/>
      <c r="D3092" s="79" t="str">
        <f t="shared" si="1607"/>
        <v/>
      </c>
      <c r="E3092" s="221"/>
      <c r="F3092" s="118">
        <f t="shared" si="1608"/>
        <v>0</v>
      </c>
      <c r="G3092" s="118">
        <f t="shared" si="1609"/>
        <v>0</v>
      </c>
    </row>
    <row r="3093" spans="1:7" ht="20.100000000000001" customHeight="1">
      <c r="A3093" s="116" t="str">
        <f t="shared" si="1605"/>
        <v/>
      </c>
      <c r="B3093" s="181">
        <f t="shared" si="1606"/>
        <v>0</v>
      </c>
      <c r="C3093" s="228"/>
      <c r="D3093" s="79" t="str">
        <f t="shared" si="1607"/>
        <v/>
      </c>
      <c r="E3093" s="221"/>
      <c r="F3093" s="118">
        <f t="shared" si="1608"/>
        <v>0</v>
      </c>
      <c r="G3093" s="118">
        <f t="shared" si="1609"/>
        <v>0</v>
      </c>
    </row>
    <row r="3094" spans="1:7" ht="20.100000000000001" customHeight="1">
      <c r="A3094" s="116" t="str">
        <f t="shared" si="1605"/>
        <v/>
      </c>
      <c r="B3094" s="181">
        <f t="shared" si="1606"/>
        <v>0</v>
      </c>
      <c r="C3094" s="228"/>
      <c r="D3094" s="79" t="str">
        <f t="shared" si="1607"/>
        <v/>
      </c>
      <c r="E3094" s="221"/>
      <c r="F3094" s="118">
        <f t="shared" si="1608"/>
        <v>0</v>
      </c>
      <c r="G3094" s="118">
        <f t="shared" si="1609"/>
        <v>0</v>
      </c>
    </row>
    <row r="3095" spans="1:7" ht="20.100000000000001" customHeight="1">
      <c r="A3095" s="184"/>
      <c r="B3095" s="185"/>
      <c r="C3095" s="243"/>
      <c r="D3095" s="161"/>
      <c r="E3095" s="212"/>
      <c r="F3095" s="488" t="s">
        <v>35</v>
      </c>
      <c r="G3095" s="201">
        <f>SUBTOTAL(9,G3071:G3094)</f>
        <v>0</v>
      </c>
    </row>
    <row r="3096" spans="1:7" ht="20.100000000000001" customHeight="1">
      <c r="A3096" s="184"/>
      <c r="B3096" s="185"/>
      <c r="C3096" s="244" t="s">
        <v>731</v>
      </c>
      <c r="D3096" s="161"/>
      <c r="E3096" s="212"/>
      <c r="F3096" s="163"/>
      <c r="G3096" s="186"/>
    </row>
    <row r="3097" spans="1:7" ht="20.100000000000001" customHeight="1">
      <c r="A3097" s="116" t="str">
        <f t="shared" ref="A3097:A3099" si="1610">IFERROR(VLOOKUP(C3097,Tabla_Compatibilidad,4,FALSE),"")</f>
        <v/>
      </c>
      <c r="B3097" s="181">
        <f t="shared" ref="B3097:B3099" si="1611">IF(A3097=0,0,VLOOKUP(A3097,Tabla_Indices,5,FALSE))</f>
        <v>0</v>
      </c>
      <c r="C3097" s="228"/>
      <c r="D3097" s="79" t="str">
        <f t="shared" ref="D3097:D3099" si="1612">IFERROR(VLOOKUP(C3097,Tabla_Compatibilidad,2,FALSE),"")</f>
        <v/>
      </c>
      <c r="E3097" s="221"/>
      <c r="F3097" s="118">
        <f t="shared" ref="F3097:F3099" si="1613">IFERROR(VLOOKUP(C3097,Tabla_Compatibilidad,3,FALSE),0)</f>
        <v>0</v>
      </c>
      <c r="G3097" s="118">
        <f t="shared" ref="G3097:G3099" si="1614">ROUND(E3097*F3097,2)</f>
        <v>0</v>
      </c>
    </row>
    <row r="3098" spans="1:7" ht="20.100000000000001" customHeight="1">
      <c r="A3098" s="116" t="str">
        <f t="shared" si="1610"/>
        <v/>
      </c>
      <c r="B3098" s="181">
        <f t="shared" si="1611"/>
        <v>0</v>
      </c>
      <c r="C3098" s="227"/>
      <c r="D3098" s="79" t="str">
        <f t="shared" si="1612"/>
        <v/>
      </c>
      <c r="E3098" s="221"/>
      <c r="F3098" s="118">
        <f t="shared" si="1613"/>
        <v>0</v>
      </c>
      <c r="G3098" s="118">
        <f t="shared" si="1614"/>
        <v>0</v>
      </c>
    </row>
    <row r="3099" spans="1:7" ht="20.100000000000001" customHeight="1">
      <c r="A3099" s="116" t="str">
        <f t="shared" si="1610"/>
        <v/>
      </c>
      <c r="B3099" s="181">
        <f t="shared" si="1611"/>
        <v>0</v>
      </c>
      <c r="C3099" s="228"/>
      <c r="D3099" s="79" t="str">
        <f t="shared" si="1612"/>
        <v/>
      </c>
      <c r="E3099" s="221"/>
      <c r="F3099" s="118">
        <f t="shared" si="1613"/>
        <v>0</v>
      </c>
      <c r="G3099" s="118">
        <f t="shared" si="1614"/>
        <v>0</v>
      </c>
    </row>
    <row r="3100" spans="1:7" ht="20.100000000000001" customHeight="1">
      <c r="A3100" s="116" t="str">
        <f t="shared" ref="A3100:A3104" si="1615">IFERROR(VLOOKUP(C3100,Tabla_Compatibilidad,4,FALSE),"")</f>
        <v/>
      </c>
      <c r="B3100" s="181">
        <f t="shared" ref="B3100:B3104" si="1616">IF(A3100=0,0,VLOOKUP(A3100,Tabla_Indices,5,FALSE))</f>
        <v>0</v>
      </c>
      <c r="C3100" s="227"/>
      <c r="D3100" s="79" t="str">
        <f t="shared" ref="D3100:D3104" si="1617">IFERROR(VLOOKUP(C3100,Tabla_Compatibilidad,2,FALSE),"")</f>
        <v/>
      </c>
      <c r="E3100" s="221"/>
      <c r="F3100" s="118">
        <f t="shared" ref="F3100:F3104" si="1618">IFERROR(VLOOKUP(C3100,Tabla_Compatibilidad,3,FALSE),0)</f>
        <v>0</v>
      </c>
      <c r="G3100" s="118">
        <f>ROUND(E3100*F3100,2)</f>
        <v>0</v>
      </c>
    </row>
    <row r="3101" spans="1:7" ht="20.100000000000001" customHeight="1">
      <c r="A3101" s="116" t="str">
        <f t="shared" si="1615"/>
        <v/>
      </c>
      <c r="B3101" s="181">
        <f t="shared" si="1616"/>
        <v>0</v>
      </c>
      <c r="C3101" s="228"/>
      <c r="D3101" s="79" t="str">
        <f t="shared" si="1617"/>
        <v/>
      </c>
      <c r="E3101" s="221"/>
      <c r="F3101" s="118">
        <f t="shared" si="1618"/>
        <v>0</v>
      </c>
      <c r="G3101" s="118">
        <f t="shared" ref="G3101:G3104" si="1619">ROUND(E3101*F3101,2)</f>
        <v>0</v>
      </c>
    </row>
    <row r="3102" spans="1:7" ht="20.100000000000001" customHeight="1">
      <c r="A3102" s="116" t="str">
        <f t="shared" si="1615"/>
        <v/>
      </c>
      <c r="B3102" s="181">
        <f t="shared" si="1616"/>
        <v>0</v>
      </c>
      <c r="C3102" s="228"/>
      <c r="D3102" s="79" t="str">
        <f t="shared" si="1617"/>
        <v/>
      </c>
      <c r="E3102" s="221"/>
      <c r="F3102" s="118">
        <f t="shared" si="1618"/>
        <v>0</v>
      </c>
      <c r="G3102" s="118">
        <f t="shared" si="1619"/>
        <v>0</v>
      </c>
    </row>
    <row r="3103" spans="1:7" ht="20.100000000000001" customHeight="1">
      <c r="A3103" s="116" t="str">
        <f t="shared" si="1615"/>
        <v/>
      </c>
      <c r="B3103" s="181">
        <f t="shared" si="1616"/>
        <v>0</v>
      </c>
      <c r="C3103" s="228"/>
      <c r="D3103" s="79" t="str">
        <f t="shared" si="1617"/>
        <v/>
      </c>
      <c r="E3103" s="221"/>
      <c r="F3103" s="118">
        <f t="shared" si="1618"/>
        <v>0</v>
      </c>
      <c r="G3103" s="118">
        <f t="shared" si="1619"/>
        <v>0</v>
      </c>
    </row>
    <row r="3104" spans="1:7" ht="20.100000000000001" customHeight="1">
      <c r="A3104" s="116" t="str">
        <f t="shared" si="1615"/>
        <v/>
      </c>
      <c r="B3104" s="181">
        <f t="shared" si="1616"/>
        <v>0</v>
      </c>
      <c r="C3104" s="228"/>
      <c r="D3104" s="79" t="str">
        <f t="shared" si="1617"/>
        <v/>
      </c>
      <c r="E3104" s="221"/>
      <c r="F3104" s="118">
        <f t="shared" si="1618"/>
        <v>0</v>
      </c>
      <c r="G3104" s="118">
        <f t="shared" si="1619"/>
        <v>0</v>
      </c>
    </row>
    <row r="3105" spans="1:7" ht="20.100000000000001" customHeight="1">
      <c r="A3105" s="184"/>
      <c r="B3105" s="185"/>
      <c r="C3105" s="243"/>
      <c r="D3105" s="161"/>
      <c r="E3105" s="212"/>
      <c r="F3105" s="488" t="s">
        <v>36</v>
      </c>
      <c r="G3105" s="201">
        <f>SUBTOTAL(9,G3097:G3104)</f>
        <v>0</v>
      </c>
    </row>
    <row r="3106" spans="1:7" ht="20.100000000000001" customHeight="1">
      <c r="A3106" s="184"/>
      <c r="B3106" s="185"/>
      <c r="C3106" s="244" t="s">
        <v>732</v>
      </c>
      <c r="D3106" s="161"/>
      <c r="E3106" s="212"/>
      <c r="F3106" s="163"/>
      <c r="G3106" s="186"/>
    </row>
    <row r="3107" spans="1:7" ht="20.100000000000001" customHeight="1">
      <c r="A3107" s="116" t="str">
        <f t="shared" ref="A3107" si="1620">IFERROR(VLOOKUP(C3107,Tabla_Compatibilidad,4,FALSE),"")</f>
        <v/>
      </c>
      <c r="B3107" s="181">
        <f t="shared" ref="B3107" si="1621">IF(A3107=0,0,VLOOKUP(A3107,Tabla_Indices,5,FALSE))</f>
        <v>0</v>
      </c>
      <c r="C3107" s="229"/>
      <c r="D3107" s="79" t="str">
        <f t="shared" ref="D3107" si="1622">IFERROR(VLOOKUP(C3107,Tabla_Compatibilidad,2,FALSE),"")</f>
        <v/>
      </c>
      <c r="E3107" s="221"/>
      <c r="F3107" s="118">
        <f t="shared" ref="F3107" si="1623">IFERROR(VLOOKUP(C3107,Tabla_Compatibilidad,3,FALSE),0)</f>
        <v>0</v>
      </c>
      <c r="G3107" s="118">
        <f t="shared" ref="G3107" si="1624">ROUND(E3107*F3107,2)</f>
        <v>0</v>
      </c>
    </row>
    <row r="3108" spans="1:7" ht="20.100000000000001" customHeight="1">
      <c r="A3108" s="116" t="str">
        <f t="shared" ref="A3108:A3110" si="1625">IFERROR(VLOOKUP(C3108,Tabla_Compatibilidad,4,FALSE),"")</f>
        <v/>
      </c>
      <c r="B3108" s="181">
        <f t="shared" ref="B3108:B3110" si="1626">IF(A3108=0,0,VLOOKUP(A3108,Tabla_Indices,5,FALSE))</f>
        <v>0</v>
      </c>
      <c r="C3108" s="229"/>
      <c r="D3108" s="79" t="str">
        <f t="shared" ref="D3108:D3110" si="1627">IFERROR(VLOOKUP(C3108,Tabla_Compatibilidad,2,FALSE),"")</f>
        <v/>
      </c>
      <c r="E3108" s="221"/>
      <c r="F3108" s="118">
        <f t="shared" ref="F3108:F3110" si="1628">IFERROR(VLOOKUP(C3108,Tabla_Compatibilidad,3,FALSE),0)</f>
        <v>0</v>
      </c>
      <c r="G3108" s="118">
        <f t="shared" ref="G3108:G3110" si="1629">ROUND(E3108*F3108,2)</f>
        <v>0</v>
      </c>
    </row>
    <row r="3109" spans="1:7" ht="20.100000000000001" customHeight="1">
      <c r="A3109" s="116" t="str">
        <f t="shared" si="1625"/>
        <v/>
      </c>
      <c r="B3109" s="181">
        <f t="shared" si="1626"/>
        <v>0</v>
      </c>
      <c r="C3109" s="229"/>
      <c r="D3109" s="79" t="str">
        <f t="shared" si="1627"/>
        <v/>
      </c>
      <c r="E3109" s="221"/>
      <c r="F3109" s="118">
        <f t="shared" si="1628"/>
        <v>0</v>
      </c>
      <c r="G3109" s="118">
        <f t="shared" si="1629"/>
        <v>0</v>
      </c>
    </row>
    <row r="3110" spans="1:7" ht="20.100000000000001" customHeight="1">
      <c r="A3110" s="116" t="str">
        <f t="shared" si="1625"/>
        <v/>
      </c>
      <c r="B3110" s="181">
        <f t="shared" si="1626"/>
        <v>0</v>
      </c>
      <c r="C3110" s="229"/>
      <c r="D3110" s="79" t="str">
        <f t="shared" si="1627"/>
        <v/>
      </c>
      <c r="E3110" s="221"/>
      <c r="F3110" s="118">
        <f t="shared" si="1628"/>
        <v>0</v>
      </c>
      <c r="G3110" s="118">
        <f t="shared" si="1629"/>
        <v>0</v>
      </c>
    </row>
    <row r="3111" spans="1:7" ht="20.100000000000001" customHeight="1">
      <c r="A3111" s="116" t="str">
        <f t="shared" ref="A3111:A3116" si="1630">IFERROR(VLOOKUP(C3111,Tabla_Compatibilidad,4,FALSE),"")</f>
        <v/>
      </c>
      <c r="B3111" s="181">
        <f t="shared" ref="B3111:B3116" si="1631">IF(A3111=0,0,VLOOKUP(A3111,Tabla_Indices,5,FALSE))</f>
        <v>0</v>
      </c>
      <c r="C3111" s="229"/>
      <c r="D3111" s="79" t="str">
        <f t="shared" ref="D3111:D3116" si="1632">IFERROR(VLOOKUP(C3111,Tabla_Compatibilidad,2,FALSE),"")</f>
        <v/>
      </c>
      <c r="E3111" s="221"/>
      <c r="F3111" s="118">
        <f t="shared" ref="F3111:F3116" si="1633">IFERROR(VLOOKUP(C3111,Tabla_Compatibilidad,3,FALSE),0)</f>
        <v>0</v>
      </c>
      <c r="G3111" s="118">
        <f t="shared" ref="G3111:G3116" si="1634">ROUND(E3111*F3111,2)</f>
        <v>0</v>
      </c>
    </row>
    <row r="3112" spans="1:7" ht="20.100000000000001" customHeight="1">
      <c r="A3112" s="116" t="str">
        <f t="shared" si="1630"/>
        <v/>
      </c>
      <c r="B3112" s="181">
        <f t="shared" si="1631"/>
        <v>0</v>
      </c>
      <c r="C3112" s="229"/>
      <c r="D3112" s="79" t="str">
        <f t="shared" si="1632"/>
        <v/>
      </c>
      <c r="E3112" s="221"/>
      <c r="F3112" s="118">
        <f t="shared" si="1633"/>
        <v>0</v>
      </c>
      <c r="G3112" s="118">
        <f t="shared" si="1634"/>
        <v>0</v>
      </c>
    </row>
    <row r="3113" spans="1:7" ht="20.100000000000001" customHeight="1">
      <c r="A3113" s="116" t="str">
        <f t="shared" si="1630"/>
        <v/>
      </c>
      <c r="B3113" s="181">
        <f t="shared" si="1631"/>
        <v>0</v>
      </c>
      <c r="C3113" s="229"/>
      <c r="D3113" s="79" t="str">
        <f t="shared" si="1632"/>
        <v/>
      </c>
      <c r="E3113" s="221"/>
      <c r="F3113" s="118">
        <f t="shared" si="1633"/>
        <v>0</v>
      </c>
      <c r="G3113" s="118">
        <f t="shared" si="1634"/>
        <v>0</v>
      </c>
    </row>
    <row r="3114" spans="1:7" ht="20.100000000000001" customHeight="1">
      <c r="A3114" s="116" t="str">
        <f t="shared" si="1630"/>
        <v/>
      </c>
      <c r="B3114" s="181">
        <f t="shared" si="1631"/>
        <v>0</v>
      </c>
      <c r="C3114" s="228"/>
      <c r="D3114" s="79" t="str">
        <f t="shared" si="1632"/>
        <v/>
      </c>
      <c r="E3114" s="221"/>
      <c r="F3114" s="118">
        <f t="shared" si="1633"/>
        <v>0</v>
      </c>
      <c r="G3114" s="118">
        <f t="shared" si="1634"/>
        <v>0</v>
      </c>
    </row>
    <row r="3115" spans="1:7" ht="20.100000000000001" customHeight="1">
      <c r="A3115" s="116" t="str">
        <f t="shared" si="1630"/>
        <v/>
      </c>
      <c r="B3115" s="181">
        <f t="shared" si="1631"/>
        <v>0</v>
      </c>
      <c r="C3115" s="228"/>
      <c r="D3115" s="79" t="str">
        <f t="shared" si="1632"/>
        <v/>
      </c>
      <c r="E3115" s="221"/>
      <c r="F3115" s="118">
        <f t="shared" si="1633"/>
        <v>0</v>
      </c>
      <c r="G3115" s="118">
        <f t="shared" si="1634"/>
        <v>0</v>
      </c>
    </row>
    <row r="3116" spans="1:7" ht="20.100000000000001" customHeight="1">
      <c r="A3116" s="116" t="str">
        <f t="shared" si="1630"/>
        <v/>
      </c>
      <c r="B3116" s="181">
        <f t="shared" si="1631"/>
        <v>0</v>
      </c>
      <c r="C3116" s="228"/>
      <c r="D3116" s="79" t="str">
        <f t="shared" si="1632"/>
        <v/>
      </c>
      <c r="E3116" s="221"/>
      <c r="F3116" s="118">
        <f t="shared" si="1633"/>
        <v>0</v>
      </c>
      <c r="G3116" s="118">
        <f t="shared" si="1634"/>
        <v>0</v>
      </c>
    </row>
    <row r="3117" spans="1:7" ht="20.100000000000001" customHeight="1">
      <c r="A3117" s="187"/>
      <c r="B3117" s="188"/>
      <c r="C3117" s="243"/>
      <c r="D3117" s="161"/>
      <c r="E3117" s="212"/>
      <c r="F3117" s="488" t="s">
        <v>37</v>
      </c>
      <c r="G3117" s="201">
        <f>SUBTOTAL(9,G3107:G3116)</f>
        <v>0</v>
      </c>
    </row>
    <row r="3118" spans="1:7" ht="20.100000000000001" customHeight="1" thickBot="1">
      <c r="A3118" s="189"/>
      <c r="B3118" s="190"/>
      <c r="C3118" s="245"/>
      <c r="D3118" s="191"/>
      <c r="E3118" s="213"/>
      <c r="F3118" s="192"/>
      <c r="G3118" s="193"/>
    </row>
    <row r="3119" spans="1:7" ht="20.100000000000001" customHeight="1" thickBot="1">
      <c r="A3119" s="194">
        <f>B3067</f>
        <v>52</v>
      </c>
      <c r="B3119" s="195" t="str">
        <f>C3067</f>
        <v>Puentes de acceso vehicular</v>
      </c>
      <c r="C3119" s="246"/>
      <c r="D3119" s="196" t="s">
        <v>38</v>
      </c>
      <c r="E3119" s="214"/>
      <c r="F3119" s="197" t="s">
        <v>39</v>
      </c>
      <c r="G3119" s="202">
        <f>SUBTOTAL(9,G3071:G3118)</f>
        <v>0</v>
      </c>
    </row>
    <row r="3120" spans="1:7" ht="20.100000000000001" customHeight="1" thickTop="1" thickBot="1">
      <c r="C3120" s="247"/>
      <c r="D3120" s="198"/>
      <c r="E3120" s="215"/>
      <c r="G3120" s="200"/>
    </row>
    <row r="3121" spans="1:7" ht="20.100000000000001" customHeight="1" thickTop="1">
      <c r="A3121" s="145" t="s">
        <v>41</v>
      </c>
      <c r="B3121" s="146"/>
      <c r="C3121" s="248"/>
      <c r="D3121" s="146"/>
      <c r="E3121" s="216"/>
      <c r="F3121" s="148"/>
      <c r="G3121" s="149"/>
    </row>
    <row r="3122" spans="1:7" ht="20.100000000000001" customHeight="1">
      <c r="A3122" s="150" t="s">
        <v>728</v>
      </c>
      <c r="B3122" s="144" t="str">
        <f>Comitente</f>
        <v>INSTITUTO PROVINCIAL DE LA VIVIENDA</v>
      </c>
      <c r="C3122" s="249"/>
      <c r="D3122" s="152"/>
      <c r="E3122" s="217"/>
      <c r="F3122" s="154"/>
      <c r="G3122" s="155"/>
    </row>
    <row r="3123" spans="1:7" ht="20.100000000000001" customHeight="1">
      <c r="A3123" s="150" t="s">
        <v>729</v>
      </c>
      <c r="B3123" s="144">
        <f>Contratista</f>
        <v>0</v>
      </c>
      <c r="C3123" s="250"/>
      <c r="D3123" s="156"/>
      <c r="E3123" s="217"/>
      <c r="F3123" s="157"/>
      <c r="G3123" s="158"/>
    </row>
    <row r="3124" spans="1:7" ht="20.100000000000001" customHeight="1">
      <c r="A3124" s="150" t="s">
        <v>28</v>
      </c>
      <c r="B3124" s="144" t="str">
        <f>Obra</f>
        <v>BARRIO NUESTRA SEÑORA DEL ROSARIO - 22 VIVIENDAS</v>
      </c>
      <c r="C3124" s="250"/>
      <c r="D3124" s="156"/>
      <c r="E3124" s="217"/>
      <c r="F3124" s="157" t="s">
        <v>42</v>
      </c>
      <c r="G3124" s="542">
        <f>+$G$4</f>
        <v>0</v>
      </c>
    </row>
    <row r="3125" spans="1:7" ht="20.100000000000001" customHeight="1">
      <c r="A3125" s="159" t="s">
        <v>727</v>
      </c>
      <c r="B3125" s="144" t="str">
        <f>Ubicación</f>
        <v>9 DE JULIO</v>
      </c>
      <c r="C3125" s="251"/>
      <c r="D3125" s="161"/>
      <c r="E3125" s="212"/>
      <c r="F3125" s="163"/>
      <c r="G3125" s="164"/>
    </row>
    <row r="3126" spans="1:7" ht="20.100000000000001" customHeight="1">
      <c r="A3126" s="159" t="s">
        <v>43</v>
      </c>
      <c r="B3126" s="165" t="s">
        <v>1161</v>
      </c>
      <c r="C3126" s="243" t="s">
        <v>1160</v>
      </c>
      <c r="D3126" s="167"/>
      <c r="E3126" s="218"/>
      <c r="F3126" s="163"/>
      <c r="G3126" s="164"/>
    </row>
    <row r="3127" spans="1:7" s="110" customFormat="1" ht="20.100000000000001" customHeight="1">
      <c r="A3127" s="159" t="s">
        <v>29</v>
      </c>
      <c r="B3127" s="169">
        <v>53</v>
      </c>
      <c r="C3127" s="243" t="str">
        <f>+VLOOKUP(B3127,Infra!$B$13:$F$86,2,FALSE)</f>
        <v>Ejecución de veredas municipales</v>
      </c>
      <c r="D3127" s="161"/>
      <c r="E3127" s="212"/>
      <c r="F3127" s="157" t="s">
        <v>30</v>
      </c>
      <c r="G3127" s="253" t="str">
        <f>+VLOOKUP(B3127,Infra!$B$13:$F$86,3,FALSE)</f>
        <v>m2</v>
      </c>
    </row>
    <row r="3128" spans="1:7" ht="20.100000000000001" customHeight="1">
      <c r="A3128" s="203" t="s">
        <v>590</v>
      </c>
      <c r="B3128" s="204"/>
      <c r="C3128" s="604" t="s">
        <v>0</v>
      </c>
      <c r="D3128" s="606" t="s">
        <v>31</v>
      </c>
      <c r="E3128" s="600" t="s">
        <v>32</v>
      </c>
      <c r="F3128" s="608" t="s">
        <v>33</v>
      </c>
      <c r="G3128" s="610" t="s">
        <v>34</v>
      </c>
    </row>
    <row r="3129" spans="1:7" ht="20.100000000000001" customHeight="1">
      <c r="A3129" s="172" t="s">
        <v>591</v>
      </c>
      <c r="B3129" s="173" t="s">
        <v>592</v>
      </c>
      <c r="C3129" s="605"/>
      <c r="D3129" s="607"/>
      <c r="E3129" s="601"/>
      <c r="F3129" s="609"/>
      <c r="G3129" s="611"/>
    </row>
    <row r="3130" spans="1:7" ht="20.100000000000001" customHeight="1">
      <c r="A3130" s="174"/>
      <c r="B3130" s="175"/>
      <c r="C3130" s="252" t="s">
        <v>730</v>
      </c>
      <c r="D3130" s="177"/>
      <c r="E3130" s="219"/>
      <c r="F3130" s="179"/>
      <c r="G3130" s="180"/>
    </row>
    <row r="3131" spans="1:7" ht="20.100000000000001" customHeight="1">
      <c r="A3131" s="116" t="str">
        <f t="shared" ref="A3131:A3135" si="1635">IFERROR(VLOOKUP(C3131,Tabla_Compatibilidad,4,FALSE),"")</f>
        <v/>
      </c>
      <c r="B3131" s="181">
        <f t="shared" ref="B3131:B3135" si="1636">IF(A3131=0,0,VLOOKUP(A3131,Tabla_Indices,5,FALSE))</f>
        <v>0</v>
      </c>
      <c r="C3131" s="238"/>
      <c r="D3131" s="79" t="str">
        <f t="shared" ref="D3131:D3135" si="1637">IFERROR(VLOOKUP(C3131,Tabla_Compatibilidad,2,FALSE),"")</f>
        <v/>
      </c>
      <c r="E3131" s="220"/>
      <c r="F3131" s="118">
        <f t="shared" ref="F3131:F3135" si="1638">IFERROR(VLOOKUP(C3131,Tabla_Compatibilidad,3,FALSE),0)</f>
        <v>0</v>
      </c>
      <c r="G3131" s="118">
        <f t="shared" ref="G3131:G3135" si="1639">ROUND(E3131*F3131,2)</f>
        <v>0</v>
      </c>
    </row>
    <row r="3132" spans="1:7" ht="20.100000000000001" customHeight="1">
      <c r="A3132" s="116" t="str">
        <f t="shared" si="1635"/>
        <v/>
      </c>
      <c r="B3132" s="181">
        <f t="shared" si="1636"/>
        <v>0</v>
      </c>
      <c r="C3132" s="238"/>
      <c r="D3132" s="79" t="str">
        <f t="shared" si="1637"/>
        <v/>
      </c>
      <c r="E3132" s="220"/>
      <c r="F3132" s="118">
        <f t="shared" si="1638"/>
        <v>0</v>
      </c>
      <c r="G3132" s="118">
        <f t="shared" si="1639"/>
        <v>0</v>
      </c>
    </row>
    <row r="3133" spans="1:7" ht="20.100000000000001" customHeight="1">
      <c r="A3133" s="116" t="str">
        <f t="shared" si="1635"/>
        <v/>
      </c>
      <c r="B3133" s="181">
        <f t="shared" si="1636"/>
        <v>0</v>
      </c>
      <c r="C3133" s="238"/>
      <c r="D3133" s="79" t="str">
        <f t="shared" si="1637"/>
        <v/>
      </c>
      <c r="E3133" s="220"/>
      <c r="F3133" s="118">
        <f t="shared" si="1638"/>
        <v>0</v>
      </c>
      <c r="G3133" s="118">
        <f t="shared" si="1639"/>
        <v>0</v>
      </c>
    </row>
    <row r="3134" spans="1:7" ht="20.100000000000001" customHeight="1">
      <c r="A3134" s="116" t="str">
        <f t="shared" si="1635"/>
        <v/>
      </c>
      <c r="B3134" s="181">
        <f t="shared" si="1636"/>
        <v>0</v>
      </c>
      <c r="C3134" s="238"/>
      <c r="D3134" s="79" t="str">
        <f t="shared" si="1637"/>
        <v/>
      </c>
      <c r="E3134" s="220"/>
      <c r="F3134" s="118">
        <f t="shared" si="1638"/>
        <v>0</v>
      </c>
      <c r="G3134" s="118">
        <f t="shared" si="1639"/>
        <v>0</v>
      </c>
    </row>
    <row r="3135" spans="1:7" ht="20.100000000000001" customHeight="1">
      <c r="A3135" s="116" t="str">
        <f t="shared" si="1635"/>
        <v/>
      </c>
      <c r="B3135" s="181">
        <f t="shared" si="1636"/>
        <v>0</v>
      </c>
      <c r="C3135" s="238"/>
      <c r="D3135" s="79" t="str">
        <f t="shared" si="1637"/>
        <v/>
      </c>
      <c r="E3135" s="220"/>
      <c r="F3135" s="118">
        <f t="shared" si="1638"/>
        <v>0</v>
      </c>
      <c r="G3135" s="118">
        <f t="shared" si="1639"/>
        <v>0</v>
      </c>
    </row>
    <row r="3136" spans="1:7" ht="20.100000000000001" customHeight="1">
      <c r="A3136" s="116" t="str">
        <f t="shared" ref="A3136:A3137" si="1640">IFERROR(VLOOKUP(C3136,Tabla_Compatibilidad,4,FALSE),"")</f>
        <v/>
      </c>
      <c r="B3136" s="181">
        <f t="shared" ref="B3136:B3137" si="1641">IF(A3136=0,0,VLOOKUP(A3136,Tabla_Indices,5,FALSE))</f>
        <v>0</v>
      </c>
      <c r="C3136" s="238"/>
      <c r="D3136" s="79" t="str">
        <f t="shared" ref="D3136:D3137" si="1642">IFERROR(VLOOKUP(C3136,Tabla_Compatibilidad,2,FALSE),"")</f>
        <v/>
      </c>
      <c r="E3136" s="220"/>
      <c r="F3136" s="118">
        <f t="shared" ref="F3136:F3137" si="1643">IFERROR(VLOOKUP(C3136,Tabla_Compatibilidad,3,FALSE),0)</f>
        <v>0</v>
      </c>
      <c r="G3136" s="118">
        <f t="shared" ref="G3136:G3137" si="1644">ROUND(E3136*F3136,2)</f>
        <v>0</v>
      </c>
    </row>
    <row r="3137" spans="1:7" ht="20.100000000000001" customHeight="1">
      <c r="A3137" s="116" t="str">
        <f t="shared" si="1640"/>
        <v/>
      </c>
      <c r="B3137" s="181">
        <f t="shared" si="1641"/>
        <v>0</v>
      </c>
      <c r="C3137" s="238"/>
      <c r="D3137" s="79" t="str">
        <f t="shared" si="1642"/>
        <v/>
      </c>
      <c r="E3137" s="220"/>
      <c r="F3137" s="118">
        <f t="shared" si="1643"/>
        <v>0</v>
      </c>
      <c r="G3137" s="118">
        <f t="shared" si="1644"/>
        <v>0</v>
      </c>
    </row>
    <row r="3138" spans="1:7" ht="20.100000000000001" customHeight="1">
      <c r="A3138" s="116" t="str">
        <f t="shared" ref="A3138:A3154" si="1645">IFERROR(VLOOKUP(C3138,Tabla_Compatibilidad,4,FALSE),"")</f>
        <v/>
      </c>
      <c r="B3138" s="181">
        <f t="shared" ref="B3138:B3154" si="1646">IF(A3138=0,0,VLOOKUP(A3138,Tabla_Indices,5,FALSE))</f>
        <v>0</v>
      </c>
      <c r="C3138" s="228"/>
      <c r="D3138" s="79" t="str">
        <f t="shared" ref="D3138:D3154" si="1647">IFERROR(VLOOKUP(C3138,Tabla_Compatibilidad,2,FALSE),"")</f>
        <v/>
      </c>
      <c r="E3138" s="221"/>
      <c r="F3138" s="118">
        <f t="shared" ref="F3138:F3154" si="1648">IFERROR(VLOOKUP(C3138,Tabla_Compatibilidad,3,FALSE),0)</f>
        <v>0</v>
      </c>
      <c r="G3138" s="118">
        <f t="shared" ref="G3138:G3154" si="1649">ROUND(E3138*F3138,2)</f>
        <v>0</v>
      </c>
    </row>
    <row r="3139" spans="1:7" ht="20.100000000000001" customHeight="1">
      <c r="A3139" s="116" t="str">
        <f t="shared" si="1645"/>
        <v/>
      </c>
      <c r="B3139" s="181">
        <f t="shared" si="1646"/>
        <v>0</v>
      </c>
      <c r="C3139" s="228"/>
      <c r="D3139" s="79" t="str">
        <f t="shared" si="1647"/>
        <v/>
      </c>
      <c r="E3139" s="221"/>
      <c r="F3139" s="118">
        <f t="shared" si="1648"/>
        <v>0</v>
      </c>
      <c r="G3139" s="118">
        <f t="shared" si="1649"/>
        <v>0</v>
      </c>
    </row>
    <row r="3140" spans="1:7" ht="20.100000000000001" customHeight="1">
      <c r="A3140" s="116" t="str">
        <f t="shared" si="1645"/>
        <v/>
      </c>
      <c r="B3140" s="181">
        <f t="shared" si="1646"/>
        <v>0</v>
      </c>
      <c r="C3140" s="228"/>
      <c r="D3140" s="79" t="str">
        <f t="shared" si="1647"/>
        <v/>
      </c>
      <c r="E3140" s="221"/>
      <c r="F3140" s="118">
        <f t="shared" si="1648"/>
        <v>0</v>
      </c>
      <c r="G3140" s="118">
        <f t="shared" si="1649"/>
        <v>0</v>
      </c>
    </row>
    <row r="3141" spans="1:7" ht="20.100000000000001" customHeight="1">
      <c r="A3141" s="116" t="str">
        <f t="shared" si="1645"/>
        <v/>
      </c>
      <c r="B3141" s="181">
        <f t="shared" si="1646"/>
        <v>0</v>
      </c>
      <c r="C3141" s="228"/>
      <c r="D3141" s="79" t="str">
        <f t="shared" si="1647"/>
        <v/>
      </c>
      <c r="E3141" s="221"/>
      <c r="F3141" s="118">
        <f t="shared" si="1648"/>
        <v>0</v>
      </c>
      <c r="G3141" s="118">
        <f t="shared" si="1649"/>
        <v>0</v>
      </c>
    </row>
    <row r="3142" spans="1:7" ht="20.100000000000001" customHeight="1">
      <c r="A3142" s="116" t="str">
        <f t="shared" si="1645"/>
        <v/>
      </c>
      <c r="B3142" s="181">
        <f t="shared" si="1646"/>
        <v>0</v>
      </c>
      <c r="C3142" s="228"/>
      <c r="D3142" s="79" t="str">
        <f t="shared" si="1647"/>
        <v/>
      </c>
      <c r="E3142" s="221"/>
      <c r="F3142" s="118">
        <f t="shared" si="1648"/>
        <v>0</v>
      </c>
      <c r="G3142" s="118">
        <f t="shared" si="1649"/>
        <v>0</v>
      </c>
    </row>
    <row r="3143" spans="1:7" ht="20.100000000000001" customHeight="1">
      <c r="A3143" s="116" t="str">
        <f t="shared" si="1645"/>
        <v/>
      </c>
      <c r="B3143" s="181">
        <f t="shared" si="1646"/>
        <v>0</v>
      </c>
      <c r="C3143" s="228"/>
      <c r="D3143" s="79" t="str">
        <f t="shared" si="1647"/>
        <v/>
      </c>
      <c r="E3143" s="221"/>
      <c r="F3143" s="118">
        <f t="shared" si="1648"/>
        <v>0</v>
      </c>
      <c r="G3143" s="118">
        <f t="shared" si="1649"/>
        <v>0</v>
      </c>
    </row>
    <row r="3144" spans="1:7" ht="20.100000000000001" customHeight="1">
      <c r="A3144" s="116" t="str">
        <f t="shared" si="1645"/>
        <v/>
      </c>
      <c r="B3144" s="181">
        <f t="shared" si="1646"/>
        <v>0</v>
      </c>
      <c r="C3144" s="228"/>
      <c r="D3144" s="79" t="str">
        <f t="shared" si="1647"/>
        <v/>
      </c>
      <c r="E3144" s="221"/>
      <c r="F3144" s="118">
        <f t="shared" si="1648"/>
        <v>0</v>
      </c>
      <c r="G3144" s="118">
        <f t="shared" si="1649"/>
        <v>0</v>
      </c>
    </row>
    <row r="3145" spans="1:7" ht="20.100000000000001" customHeight="1">
      <c r="A3145" s="116" t="str">
        <f t="shared" si="1645"/>
        <v/>
      </c>
      <c r="B3145" s="181">
        <f t="shared" si="1646"/>
        <v>0</v>
      </c>
      <c r="C3145" s="227"/>
      <c r="D3145" s="79" t="str">
        <f t="shared" si="1647"/>
        <v/>
      </c>
      <c r="E3145" s="220"/>
      <c r="F3145" s="118">
        <f t="shared" si="1648"/>
        <v>0</v>
      </c>
      <c r="G3145" s="118">
        <f t="shared" si="1649"/>
        <v>0</v>
      </c>
    </row>
    <row r="3146" spans="1:7" ht="20.100000000000001" customHeight="1">
      <c r="A3146" s="116" t="str">
        <f t="shared" si="1645"/>
        <v/>
      </c>
      <c r="B3146" s="181">
        <f t="shared" si="1646"/>
        <v>0</v>
      </c>
      <c r="C3146" s="228"/>
      <c r="D3146" s="79" t="str">
        <f t="shared" si="1647"/>
        <v/>
      </c>
      <c r="E3146" s="221"/>
      <c r="F3146" s="118">
        <f t="shared" si="1648"/>
        <v>0</v>
      </c>
      <c r="G3146" s="118">
        <f t="shared" si="1649"/>
        <v>0</v>
      </c>
    </row>
    <row r="3147" spans="1:7" ht="20.100000000000001" customHeight="1">
      <c r="A3147" s="116" t="str">
        <f t="shared" si="1645"/>
        <v/>
      </c>
      <c r="B3147" s="181">
        <f t="shared" si="1646"/>
        <v>0</v>
      </c>
      <c r="C3147" s="228"/>
      <c r="D3147" s="79" t="str">
        <f t="shared" si="1647"/>
        <v/>
      </c>
      <c r="E3147" s="221"/>
      <c r="F3147" s="118">
        <f t="shared" si="1648"/>
        <v>0</v>
      </c>
      <c r="G3147" s="118">
        <f t="shared" si="1649"/>
        <v>0</v>
      </c>
    </row>
    <row r="3148" spans="1:7" ht="20.100000000000001" customHeight="1">
      <c r="A3148" s="116" t="str">
        <f t="shared" si="1645"/>
        <v/>
      </c>
      <c r="B3148" s="181">
        <f t="shared" si="1646"/>
        <v>0</v>
      </c>
      <c r="C3148" s="228"/>
      <c r="D3148" s="79" t="str">
        <f t="shared" si="1647"/>
        <v/>
      </c>
      <c r="E3148" s="221"/>
      <c r="F3148" s="118">
        <f t="shared" si="1648"/>
        <v>0</v>
      </c>
      <c r="G3148" s="118">
        <f t="shared" si="1649"/>
        <v>0</v>
      </c>
    </row>
    <row r="3149" spans="1:7" ht="20.100000000000001" customHeight="1">
      <c r="A3149" s="116" t="str">
        <f t="shared" si="1645"/>
        <v/>
      </c>
      <c r="B3149" s="181">
        <f t="shared" si="1646"/>
        <v>0</v>
      </c>
      <c r="C3149" s="228"/>
      <c r="D3149" s="79" t="str">
        <f t="shared" si="1647"/>
        <v/>
      </c>
      <c r="E3149" s="221"/>
      <c r="F3149" s="118">
        <f t="shared" si="1648"/>
        <v>0</v>
      </c>
      <c r="G3149" s="118">
        <f t="shared" si="1649"/>
        <v>0</v>
      </c>
    </row>
    <row r="3150" spans="1:7" ht="20.100000000000001" customHeight="1">
      <c r="A3150" s="116" t="str">
        <f t="shared" si="1645"/>
        <v/>
      </c>
      <c r="B3150" s="181">
        <f t="shared" si="1646"/>
        <v>0</v>
      </c>
      <c r="C3150" s="228"/>
      <c r="D3150" s="79" t="str">
        <f t="shared" si="1647"/>
        <v/>
      </c>
      <c r="E3150" s="221"/>
      <c r="F3150" s="118">
        <f t="shared" si="1648"/>
        <v>0</v>
      </c>
      <c r="G3150" s="118">
        <f t="shared" si="1649"/>
        <v>0</v>
      </c>
    </row>
    <row r="3151" spans="1:7" ht="20.100000000000001" customHeight="1">
      <c r="A3151" s="116" t="str">
        <f t="shared" si="1645"/>
        <v/>
      </c>
      <c r="B3151" s="181">
        <f t="shared" si="1646"/>
        <v>0</v>
      </c>
      <c r="C3151" s="228"/>
      <c r="D3151" s="79" t="str">
        <f t="shared" si="1647"/>
        <v/>
      </c>
      <c r="E3151" s="221"/>
      <c r="F3151" s="118">
        <f t="shared" si="1648"/>
        <v>0</v>
      </c>
      <c r="G3151" s="118">
        <f t="shared" si="1649"/>
        <v>0</v>
      </c>
    </row>
    <row r="3152" spans="1:7" ht="20.100000000000001" customHeight="1">
      <c r="A3152" s="116" t="str">
        <f t="shared" si="1645"/>
        <v/>
      </c>
      <c r="B3152" s="181">
        <f t="shared" si="1646"/>
        <v>0</v>
      </c>
      <c r="C3152" s="228"/>
      <c r="D3152" s="79" t="str">
        <f t="shared" si="1647"/>
        <v/>
      </c>
      <c r="E3152" s="221"/>
      <c r="F3152" s="118">
        <f t="shared" si="1648"/>
        <v>0</v>
      </c>
      <c r="G3152" s="118">
        <f t="shared" si="1649"/>
        <v>0</v>
      </c>
    </row>
    <row r="3153" spans="1:7" ht="20.100000000000001" customHeight="1">
      <c r="A3153" s="116" t="str">
        <f t="shared" si="1645"/>
        <v/>
      </c>
      <c r="B3153" s="181">
        <f t="shared" si="1646"/>
        <v>0</v>
      </c>
      <c r="C3153" s="228"/>
      <c r="D3153" s="79" t="str">
        <f t="shared" si="1647"/>
        <v/>
      </c>
      <c r="E3153" s="221"/>
      <c r="F3153" s="118">
        <f t="shared" si="1648"/>
        <v>0</v>
      </c>
      <c r="G3153" s="118">
        <f t="shared" si="1649"/>
        <v>0</v>
      </c>
    </row>
    <row r="3154" spans="1:7" ht="20.100000000000001" customHeight="1">
      <c r="A3154" s="116" t="str">
        <f t="shared" si="1645"/>
        <v/>
      </c>
      <c r="B3154" s="181">
        <f t="shared" si="1646"/>
        <v>0</v>
      </c>
      <c r="C3154" s="228"/>
      <c r="D3154" s="79" t="str">
        <f t="shared" si="1647"/>
        <v/>
      </c>
      <c r="E3154" s="221"/>
      <c r="F3154" s="118">
        <f t="shared" si="1648"/>
        <v>0</v>
      </c>
      <c r="G3154" s="118">
        <f t="shared" si="1649"/>
        <v>0</v>
      </c>
    </row>
    <row r="3155" spans="1:7" ht="20.100000000000001" customHeight="1">
      <c r="A3155" s="184"/>
      <c r="B3155" s="185"/>
      <c r="C3155" s="243"/>
      <c r="D3155" s="161"/>
      <c r="E3155" s="212"/>
      <c r="F3155" s="488" t="s">
        <v>35</v>
      </c>
      <c r="G3155" s="201">
        <f>SUBTOTAL(9,G3131:G3154)</f>
        <v>0</v>
      </c>
    </row>
    <row r="3156" spans="1:7" ht="20.100000000000001" customHeight="1">
      <c r="A3156" s="184"/>
      <c r="B3156" s="185"/>
      <c r="C3156" s="244" t="s">
        <v>731</v>
      </c>
      <c r="D3156" s="161"/>
      <c r="E3156" s="212"/>
      <c r="F3156" s="163"/>
      <c r="G3156" s="186"/>
    </row>
    <row r="3157" spans="1:7" ht="20.100000000000001" customHeight="1">
      <c r="A3157" s="116" t="str">
        <f t="shared" ref="A3157:A3158" si="1650">IFERROR(VLOOKUP(C3157,Tabla_Compatibilidad,4,FALSE),"")</f>
        <v/>
      </c>
      <c r="B3157" s="181">
        <f t="shared" ref="B3157:B3158" si="1651">IF(A3157=0,0,VLOOKUP(A3157,Tabla_Indices,5,FALSE))</f>
        <v>0</v>
      </c>
      <c r="C3157" s="227"/>
      <c r="D3157" s="79" t="str">
        <f t="shared" ref="D3157:D3158" si="1652">IFERROR(VLOOKUP(C3157,Tabla_Compatibilidad,2,FALSE),"")</f>
        <v/>
      </c>
      <c r="E3157" s="221"/>
      <c r="F3157" s="118">
        <f t="shared" ref="F3157:F3158" si="1653">IFERROR(VLOOKUP(C3157,Tabla_Compatibilidad,3,FALSE),0)</f>
        <v>0</v>
      </c>
      <c r="G3157" s="118">
        <f t="shared" ref="G3157:G3158" si="1654">ROUND(E3157*F3157,2)</f>
        <v>0</v>
      </c>
    </row>
    <row r="3158" spans="1:7" ht="20.100000000000001" customHeight="1">
      <c r="A3158" s="116" t="str">
        <f t="shared" si="1650"/>
        <v/>
      </c>
      <c r="B3158" s="181">
        <f t="shared" si="1651"/>
        <v>0</v>
      </c>
      <c r="C3158" s="227"/>
      <c r="D3158" s="79" t="str">
        <f t="shared" si="1652"/>
        <v/>
      </c>
      <c r="E3158" s="221"/>
      <c r="F3158" s="118">
        <f t="shared" si="1653"/>
        <v>0</v>
      </c>
      <c r="G3158" s="118">
        <f t="shared" si="1654"/>
        <v>0</v>
      </c>
    </row>
    <row r="3159" spans="1:7" ht="20.100000000000001" customHeight="1">
      <c r="A3159" s="116" t="str">
        <f t="shared" ref="A3159:A3164" si="1655">IFERROR(VLOOKUP(C3159,Tabla_Compatibilidad,4,FALSE),"")</f>
        <v/>
      </c>
      <c r="B3159" s="181">
        <f t="shared" ref="B3159:B3164" si="1656">IF(A3159=0,0,VLOOKUP(A3159,Tabla_Indices,5,FALSE))</f>
        <v>0</v>
      </c>
      <c r="C3159" s="227"/>
      <c r="D3159" s="79" t="str">
        <f t="shared" ref="D3159:D3164" si="1657">IFERROR(VLOOKUP(C3159,Tabla_Compatibilidad,2,FALSE),"")</f>
        <v/>
      </c>
      <c r="E3159" s="221"/>
      <c r="F3159" s="118">
        <f t="shared" ref="F3159:F3164" si="1658">IFERROR(VLOOKUP(C3159,Tabla_Compatibilidad,3,FALSE),0)</f>
        <v>0</v>
      </c>
      <c r="G3159" s="118">
        <f t="shared" ref="G3159:G3164" si="1659">ROUND(E3159*F3159,2)</f>
        <v>0</v>
      </c>
    </row>
    <row r="3160" spans="1:7" ht="20.100000000000001" customHeight="1">
      <c r="A3160" s="116" t="str">
        <f t="shared" si="1655"/>
        <v/>
      </c>
      <c r="B3160" s="181">
        <f t="shared" si="1656"/>
        <v>0</v>
      </c>
      <c r="C3160" s="227"/>
      <c r="D3160" s="79" t="str">
        <f t="shared" si="1657"/>
        <v/>
      </c>
      <c r="E3160" s="221"/>
      <c r="F3160" s="118">
        <f t="shared" si="1658"/>
        <v>0</v>
      </c>
      <c r="G3160" s="118">
        <f t="shared" si="1659"/>
        <v>0</v>
      </c>
    </row>
    <row r="3161" spans="1:7" ht="20.100000000000001" customHeight="1">
      <c r="A3161" s="116" t="str">
        <f t="shared" si="1655"/>
        <v/>
      </c>
      <c r="B3161" s="181">
        <f t="shared" si="1656"/>
        <v>0</v>
      </c>
      <c r="C3161" s="228"/>
      <c r="D3161" s="79" t="str">
        <f t="shared" si="1657"/>
        <v/>
      </c>
      <c r="E3161" s="221"/>
      <c r="F3161" s="118">
        <f t="shared" si="1658"/>
        <v>0</v>
      </c>
      <c r="G3161" s="118">
        <f t="shared" si="1659"/>
        <v>0</v>
      </c>
    </row>
    <row r="3162" spans="1:7" ht="20.100000000000001" customHeight="1">
      <c r="A3162" s="116" t="str">
        <f t="shared" si="1655"/>
        <v/>
      </c>
      <c r="B3162" s="181">
        <f t="shared" si="1656"/>
        <v>0</v>
      </c>
      <c r="C3162" s="228"/>
      <c r="D3162" s="79" t="str">
        <f t="shared" si="1657"/>
        <v/>
      </c>
      <c r="E3162" s="221"/>
      <c r="F3162" s="118">
        <f t="shared" si="1658"/>
        <v>0</v>
      </c>
      <c r="G3162" s="118">
        <f t="shared" si="1659"/>
        <v>0</v>
      </c>
    </row>
    <row r="3163" spans="1:7" ht="20.100000000000001" customHeight="1">
      <c r="A3163" s="116" t="str">
        <f t="shared" si="1655"/>
        <v/>
      </c>
      <c r="B3163" s="181">
        <f t="shared" si="1656"/>
        <v>0</v>
      </c>
      <c r="C3163" s="228"/>
      <c r="D3163" s="79" t="str">
        <f t="shared" si="1657"/>
        <v/>
      </c>
      <c r="E3163" s="221"/>
      <c r="F3163" s="118">
        <f t="shared" si="1658"/>
        <v>0</v>
      </c>
      <c r="G3163" s="118">
        <f t="shared" si="1659"/>
        <v>0</v>
      </c>
    </row>
    <row r="3164" spans="1:7" ht="20.100000000000001" customHeight="1">
      <c r="A3164" s="116" t="str">
        <f t="shared" si="1655"/>
        <v/>
      </c>
      <c r="B3164" s="181">
        <f t="shared" si="1656"/>
        <v>0</v>
      </c>
      <c r="C3164" s="228"/>
      <c r="D3164" s="79" t="str">
        <f t="shared" si="1657"/>
        <v/>
      </c>
      <c r="E3164" s="221"/>
      <c r="F3164" s="118">
        <f t="shared" si="1658"/>
        <v>0</v>
      </c>
      <c r="G3164" s="118">
        <f t="shared" si="1659"/>
        <v>0</v>
      </c>
    </row>
    <row r="3165" spans="1:7" ht="20.100000000000001" customHeight="1">
      <c r="A3165" s="184"/>
      <c r="B3165" s="185"/>
      <c r="C3165" s="243"/>
      <c r="D3165" s="161"/>
      <c r="E3165" s="212"/>
      <c r="F3165" s="488" t="s">
        <v>36</v>
      </c>
      <c r="G3165" s="201">
        <f>SUBTOTAL(9,G3157:G3164)</f>
        <v>0</v>
      </c>
    </row>
    <row r="3166" spans="1:7" ht="20.100000000000001" customHeight="1">
      <c r="A3166" s="184"/>
      <c r="B3166" s="185"/>
      <c r="C3166" s="244" t="s">
        <v>732</v>
      </c>
      <c r="D3166" s="161"/>
      <c r="E3166" s="212"/>
      <c r="F3166" s="163"/>
      <c r="G3166" s="186"/>
    </row>
    <row r="3167" spans="1:7" ht="20.100000000000001" customHeight="1">
      <c r="A3167" s="116" t="str">
        <f t="shared" ref="A3167:A3168" si="1660">IFERROR(VLOOKUP(C3167,Tabla_Compatibilidad,4,FALSE),"")</f>
        <v/>
      </c>
      <c r="B3167" s="181">
        <f t="shared" ref="B3167:B3168" si="1661">IF(A3167=0,0,VLOOKUP(A3167,Tabla_Indices,5,FALSE))</f>
        <v>0</v>
      </c>
      <c r="C3167" s="231"/>
      <c r="D3167" s="79" t="str">
        <f t="shared" ref="D3167:D3168" si="1662">IFERROR(VLOOKUP(C3167,Tabla_Compatibilidad,2,FALSE),"")</f>
        <v/>
      </c>
      <c r="E3167" s="223"/>
      <c r="F3167" s="118">
        <f t="shared" ref="F3167:F3168" si="1663">IFERROR(VLOOKUP(C3167,Tabla_Compatibilidad,3,FALSE),0)</f>
        <v>0</v>
      </c>
      <c r="G3167" s="118">
        <f t="shared" ref="G3167:G3168" si="1664">ROUND(E3167*F3167,2)</f>
        <v>0</v>
      </c>
    </row>
    <row r="3168" spans="1:7" ht="20.100000000000001" customHeight="1">
      <c r="A3168" s="116" t="str">
        <f t="shared" si="1660"/>
        <v/>
      </c>
      <c r="B3168" s="181">
        <f t="shared" si="1661"/>
        <v>0</v>
      </c>
      <c r="C3168" s="229"/>
      <c r="D3168" s="79" t="str">
        <f t="shared" si="1662"/>
        <v/>
      </c>
      <c r="E3168" s="223"/>
      <c r="F3168" s="118">
        <f t="shared" si="1663"/>
        <v>0</v>
      </c>
      <c r="G3168" s="118">
        <f t="shared" si="1664"/>
        <v>0</v>
      </c>
    </row>
    <row r="3169" spans="1:7" ht="20.100000000000001" customHeight="1">
      <c r="A3169" s="116" t="str">
        <f t="shared" ref="A3169:A3176" si="1665">IFERROR(VLOOKUP(C3169,Tabla_Compatibilidad,4,FALSE),"")</f>
        <v/>
      </c>
      <c r="B3169" s="181">
        <f t="shared" ref="B3169:B3176" si="1666">IF(A3169=0,0,VLOOKUP(A3169,Tabla_Indices,5,FALSE))</f>
        <v>0</v>
      </c>
      <c r="C3169" s="231"/>
      <c r="D3169" s="79" t="str">
        <f t="shared" ref="D3169:D3176" si="1667">IFERROR(VLOOKUP(C3169,Tabla_Compatibilidad,2,FALSE),"")</f>
        <v/>
      </c>
      <c r="E3169" s="223"/>
      <c r="F3169" s="118">
        <f t="shared" ref="F3169:F3176" si="1668">IFERROR(VLOOKUP(C3169,Tabla_Compatibilidad,3,FALSE),0)</f>
        <v>0</v>
      </c>
      <c r="G3169" s="118">
        <f t="shared" ref="G3169:G3176" si="1669">ROUND(E3169*F3169,2)</f>
        <v>0</v>
      </c>
    </row>
    <row r="3170" spans="1:7" ht="20.100000000000001" customHeight="1">
      <c r="A3170" s="116" t="str">
        <f t="shared" si="1665"/>
        <v/>
      </c>
      <c r="B3170" s="181">
        <f t="shared" si="1666"/>
        <v>0</v>
      </c>
      <c r="C3170" s="229"/>
      <c r="D3170" s="79" t="str">
        <f t="shared" si="1667"/>
        <v/>
      </c>
      <c r="E3170" s="223"/>
      <c r="F3170" s="118">
        <f t="shared" si="1668"/>
        <v>0</v>
      </c>
      <c r="G3170" s="118">
        <f t="shared" si="1669"/>
        <v>0</v>
      </c>
    </row>
    <row r="3171" spans="1:7" ht="20.100000000000001" customHeight="1">
      <c r="A3171" s="116" t="str">
        <f t="shared" si="1665"/>
        <v/>
      </c>
      <c r="B3171" s="181">
        <f t="shared" si="1666"/>
        <v>0</v>
      </c>
      <c r="C3171" s="229"/>
      <c r="D3171" s="79" t="str">
        <f t="shared" si="1667"/>
        <v/>
      </c>
      <c r="E3171" s="221"/>
      <c r="F3171" s="118">
        <f t="shared" si="1668"/>
        <v>0</v>
      </c>
      <c r="G3171" s="118">
        <f t="shared" si="1669"/>
        <v>0</v>
      </c>
    </row>
    <row r="3172" spans="1:7" ht="20.100000000000001" customHeight="1">
      <c r="A3172" s="116" t="str">
        <f t="shared" si="1665"/>
        <v/>
      </c>
      <c r="B3172" s="181">
        <f t="shared" si="1666"/>
        <v>0</v>
      </c>
      <c r="C3172" s="229"/>
      <c r="D3172" s="79" t="str">
        <f t="shared" si="1667"/>
        <v/>
      </c>
      <c r="E3172" s="221"/>
      <c r="F3172" s="118">
        <f t="shared" si="1668"/>
        <v>0</v>
      </c>
      <c r="G3172" s="118">
        <f t="shared" si="1669"/>
        <v>0</v>
      </c>
    </row>
    <row r="3173" spans="1:7" ht="20.100000000000001" customHeight="1">
      <c r="A3173" s="116" t="str">
        <f t="shared" si="1665"/>
        <v/>
      </c>
      <c r="B3173" s="181">
        <f t="shared" si="1666"/>
        <v>0</v>
      </c>
      <c r="C3173" s="229"/>
      <c r="D3173" s="79" t="str">
        <f t="shared" si="1667"/>
        <v/>
      </c>
      <c r="E3173" s="221"/>
      <c r="F3173" s="118">
        <f t="shared" si="1668"/>
        <v>0</v>
      </c>
      <c r="G3173" s="118">
        <f t="shared" si="1669"/>
        <v>0</v>
      </c>
    </row>
    <row r="3174" spans="1:7" ht="20.100000000000001" customHeight="1">
      <c r="A3174" s="116" t="str">
        <f t="shared" si="1665"/>
        <v/>
      </c>
      <c r="B3174" s="181">
        <f t="shared" si="1666"/>
        <v>0</v>
      </c>
      <c r="C3174" s="228"/>
      <c r="D3174" s="79" t="str">
        <f t="shared" si="1667"/>
        <v/>
      </c>
      <c r="E3174" s="221"/>
      <c r="F3174" s="118">
        <f t="shared" si="1668"/>
        <v>0</v>
      </c>
      <c r="G3174" s="118">
        <f t="shared" si="1669"/>
        <v>0</v>
      </c>
    </row>
    <row r="3175" spans="1:7" ht="20.100000000000001" customHeight="1">
      <c r="A3175" s="116" t="str">
        <f t="shared" si="1665"/>
        <v/>
      </c>
      <c r="B3175" s="181">
        <f t="shared" si="1666"/>
        <v>0</v>
      </c>
      <c r="C3175" s="228"/>
      <c r="D3175" s="79" t="str">
        <f t="shared" si="1667"/>
        <v/>
      </c>
      <c r="E3175" s="221"/>
      <c r="F3175" s="118">
        <f t="shared" si="1668"/>
        <v>0</v>
      </c>
      <c r="G3175" s="118">
        <f t="shared" si="1669"/>
        <v>0</v>
      </c>
    </row>
    <row r="3176" spans="1:7" ht="20.100000000000001" customHeight="1">
      <c r="A3176" s="116" t="str">
        <f t="shared" si="1665"/>
        <v/>
      </c>
      <c r="B3176" s="181">
        <f t="shared" si="1666"/>
        <v>0</v>
      </c>
      <c r="C3176" s="228"/>
      <c r="D3176" s="79" t="str">
        <f t="shared" si="1667"/>
        <v/>
      </c>
      <c r="E3176" s="221"/>
      <c r="F3176" s="118">
        <f t="shared" si="1668"/>
        <v>0</v>
      </c>
      <c r="G3176" s="118">
        <f t="shared" si="1669"/>
        <v>0</v>
      </c>
    </row>
    <row r="3177" spans="1:7" ht="20.100000000000001" customHeight="1">
      <c r="A3177" s="187"/>
      <c r="B3177" s="188"/>
      <c r="C3177" s="243"/>
      <c r="D3177" s="161"/>
      <c r="E3177" s="212"/>
      <c r="F3177" s="488" t="s">
        <v>37</v>
      </c>
      <c r="G3177" s="201">
        <f>SUBTOTAL(9,G3167:G3176)</f>
        <v>0</v>
      </c>
    </row>
    <row r="3178" spans="1:7" ht="20.100000000000001" customHeight="1" thickBot="1">
      <c r="A3178" s="189"/>
      <c r="B3178" s="190"/>
      <c r="C3178" s="245"/>
      <c r="D3178" s="191"/>
      <c r="E3178" s="213"/>
      <c r="F3178" s="192"/>
      <c r="G3178" s="193"/>
    </row>
    <row r="3179" spans="1:7" ht="20.100000000000001" customHeight="1" thickBot="1">
      <c r="A3179" s="194">
        <f>B3127</f>
        <v>53</v>
      </c>
      <c r="B3179" s="195" t="str">
        <f>C3127</f>
        <v>Ejecución de veredas municipales</v>
      </c>
      <c r="C3179" s="246"/>
      <c r="D3179" s="196" t="s">
        <v>38</v>
      </c>
      <c r="E3179" s="214"/>
      <c r="F3179" s="197" t="s">
        <v>39</v>
      </c>
      <c r="G3179" s="202">
        <f>SUBTOTAL(9,G3131:G3178)</f>
        <v>0</v>
      </c>
    </row>
    <row r="3180" spans="1:7" ht="20.100000000000001" customHeight="1" thickTop="1" thickBot="1">
      <c r="C3180" s="247"/>
      <c r="D3180" s="198"/>
      <c r="E3180" s="215"/>
      <c r="G3180" s="200"/>
    </row>
    <row r="3181" spans="1:7" ht="20.100000000000001" customHeight="1" thickTop="1">
      <c r="A3181" s="145" t="s">
        <v>41</v>
      </c>
      <c r="B3181" s="146"/>
      <c r="C3181" s="248"/>
      <c r="D3181" s="146"/>
      <c r="E3181" s="216"/>
      <c r="F3181" s="148"/>
      <c r="G3181" s="149"/>
    </row>
    <row r="3182" spans="1:7" ht="20.100000000000001" customHeight="1">
      <c r="A3182" s="150" t="s">
        <v>728</v>
      </c>
      <c r="B3182" s="144" t="str">
        <f>Comitente</f>
        <v>INSTITUTO PROVINCIAL DE LA VIVIENDA</v>
      </c>
      <c r="C3182" s="249"/>
      <c r="D3182" s="152"/>
      <c r="E3182" s="217"/>
      <c r="F3182" s="154"/>
      <c r="G3182" s="155"/>
    </row>
    <row r="3183" spans="1:7" ht="20.100000000000001" customHeight="1">
      <c r="A3183" s="150" t="s">
        <v>729</v>
      </c>
      <c r="B3183" s="144">
        <f>Contratista</f>
        <v>0</v>
      </c>
      <c r="C3183" s="250"/>
      <c r="D3183" s="156"/>
      <c r="E3183" s="217"/>
      <c r="F3183" s="157"/>
      <c r="G3183" s="158"/>
    </row>
    <row r="3184" spans="1:7" ht="20.100000000000001" customHeight="1">
      <c r="A3184" s="150" t="s">
        <v>28</v>
      </c>
      <c r="B3184" s="144" t="str">
        <f>Obra</f>
        <v>BARRIO NUESTRA SEÑORA DEL ROSARIO - 22 VIVIENDAS</v>
      </c>
      <c r="C3184" s="250"/>
      <c r="D3184" s="156"/>
      <c r="E3184" s="217"/>
      <c r="F3184" s="157" t="s">
        <v>42</v>
      </c>
      <c r="G3184" s="542">
        <f>+$G$4</f>
        <v>0</v>
      </c>
    </row>
    <row r="3185" spans="1:7" ht="20.100000000000001" customHeight="1">
      <c r="A3185" s="159" t="s">
        <v>727</v>
      </c>
      <c r="B3185" s="144" t="str">
        <f>Ubicación</f>
        <v>9 DE JULIO</v>
      </c>
      <c r="C3185" s="251"/>
      <c r="D3185" s="161"/>
      <c r="E3185" s="212"/>
      <c r="F3185" s="163"/>
      <c r="G3185" s="164"/>
    </row>
    <row r="3186" spans="1:7" ht="20.100000000000001" customHeight="1">
      <c r="A3186" s="159" t="s">
        <v>43</v>
      </c>
      <c r="B3186" s="165" t="s">
        <v>1161</v>
      </c>
      <c r="C3186" s="243" t="s">
        <v>1160</v>
      </c>
      <c r="D3186" s="167"/>
      <c r="E3186" s="218"/>
      <c r="F3186" s="163"/>
      <c r="G3186" s="164"/>
    </row>
    <row r="3187" spans="1:7" s="110" customFormat="1" ht="20.100000000000001" customHeight="1">
      <c r="A3187" s="159" t="s">
        <v>29</v>
      </c>
      <c r="B3187" s="169">
        <v>54</v>
      </c>
      <c r="C3187" s="243" t="str">
        <f>+VLOOKUP(B3187,Infra!$B$13:$F$86,2,FALSE)</f>
        <v>Relleno de Frente de Lote</v>
      </c>
      <c r="D3187" s="161"/>
      <c r="E3187" s="212"/>
      <c r="F3187" s="157" t="s">
        <v>30</v>
      </c>
      <c r="G3187" s="253" t="str">
        <f>+VLOOKUP(B3187,Infra!$B$13:$F$86,3,FALSE)</f>
        <v>m3</v>
      </c>
    </row>
    <row r="3188" spans="1:7" ht="20.100000000000001" customHeight="1">
      <c r="A3188" s="203" t="s">
        <v>590</v>
      </c>
      <c r="B3188" s="204"/>
      <c r="C3188" s="604" t="s">
        <v>0</v>
      </c>
      <c r="D3188" s="606" t="s">
        <v>31</v>
      </c>
      <c r="E3188" s="600" t="s">
        <v>32</v>
      </c>
      <c r="F3188" s="608" t="s">
        <v>33</v>
      </c>
      <c r="G3188" s="610" t="s">
        <v>34</v>
      </c>
    </row>
    <row r="3189" spans="1:7" ht="20.100000000000001" customHeight="1">
      <c r="A3189" s="172" t="s">
        <v>591</v>
      </c>
      <c r="B3189" s="173" t="s">
        <v>592</v>
      </c>
      <c r="C3189" s="605"/>
      <c r="D3189" s="607"/>
      <c r="E3189" s="601"/>
      <c r="F3189" s="609"/>
      <c r="G3189" s="611"/>
    </row>
    <row r="3190" spans="1:7" ht="20.100000000000001" customHeight="1">
      <c r="A3190" s="174"/>
      <c r="B3190" s="175"/>
      <c r="C3190" s="252" t="s">
        <v>730</v>
      </c>
      <c r="D3190" s="177"/>
      <c r="E3190" s="219"/>
      <c r="F3190" s="179"/>
      <c r="G3190" s="180"/>
    </row>
    <row r="3191" spans="1:7" ht="20.100000000000001" customHeight="1">
      <c r="A3191" s="116" t="str">
        <f t="shared" ref="A3191" si="1670">IFERROR(VLOOKUP(C3191,Tabla_Compatibilidad,4,FALSE),"")</f>
        <v/>
      </c>
      <c r="B3191" s="181">
        <f t="shared" ref="B3191" si="1671">IF(A3191=0,0,VLOOKUP(A3191,Tabla_Indices,5,FALSE))</f>
        <v>0</v>
      </c>
      <c r="C3191" s="227"/>
      <c r="D3191" s="79" t="str">
        <f t="shared" ref="D3191" si="1672">IFERROR(VLOOKUP(C3191,Tabla_Compatibilidad,2,FALSE),"")</f>
        <v/>
      </c>
      <c r="E3191" s="220"/>
      <c r="F3191" s="118">
        <f t="shared" ref="F3191" si="1673">IFERROR(VLOOKUP(C3191,Tabla_Compatibilidad,3,FALSE),0)</f>
        <v>0</v>
      </c>
      <c r="G3191" s="118">
        <f t="shared" ref="G3191" si="1674">ROUND(E3191*F3191,2)</f>
        <v>0</v>
      </c>
    </row>
    <row r="3192" spans="1:7" ht="20.100000000000001" customHeight="1">
      <c r="A3192" s="116" t="str">
        <f t="shared" ref="A3192:A3214" si="1675">IFERROR(VLOOKUP(C3192,Tabla_Compatibilidad,4,FALSE),"")</f>
        <v/>
      </c>
      <c r="B3192" s="181">
        <f t="shared" ref="B3192:B3214" si="1676">IF(A3192=0,0,VLOOKUP(A3192,Tabla_Indices,5,FALSE))</f>
        <v>0</v>
      </c>
      <c r="C3192" s="227"/>
      <c r="D3192" s="79" t="str">
        <f t="shared" ref="D3192:D3214" si="1677">IFERROR(VLOOKUP(C3192,Tabla_Compatibilidad,2,FALSE),"")</f>
        <v/>
      </c>
      <c r="E3192" s="220"/>
      <c r="F3192" s="118">
        <f t="shared" ref="F3192:F3214" si="1678">IFERROR(VLOOKUP(C3192,Tabla_Compatibilidad,3,FALSE),0)</f>
        <v>0</v>
      </c>
      <c r="G3192" s="118">
        <f t="shared" ref="G3192:G3214" si="1679">ROUND(E3192*F3192,2)</f>
        <v>0</v>
      </c>
    </row>
    <row r="3193" spans="1:7" ht="20.100000000000001" customHeight="1">
      <c r="A3193" s="116" t="str">
        <f t="shared" si="1675"/>
        <v/>
      </c>
      <c r="B3193" s="181">
        <f t="shared" si="1676"/>
        <v>0</v>
      </c>
      <c r="C3193" s="227"/>
      <c r="D3193" s="79" t="str">
        <f t="shared" si="1677"/>
        <v/>
      </c>
      <c r="E3193" s="220"/>
      <c r="F3193" s="118">
        <f t="shared" si="1678"/>
        <v>0</v>
      </c>
      <c r="G3193" s="118">
        <f t="shared" si="1679"/>
        <v>0</v>
      </c>
    </row>
    <row r="3194" spans="1:7" ht="20.100000000000001" customHeight="1">
      <c r="A3194" s="116" t="str">
        <f t="shared" si="1675"/>
        <v/>
      </c>
      <c r="B3194" s="181">
        <f t="shared" si="1676"/>
        <v>0</v>
      </c>
      <c r="C3194" s="228"/>
      <c r="D3194" s="79" t="str">
        <f t="shared" si="1677"/>
        <v/>
      </c>
      <c r="E3194" s="221"/>
      <c r="F3194" s="118">
        <f t="shared" si="1678"/>
        <v>0</v>
      </c>
      <c r="G3194" s="118">
        <f t="shared" si="1679"/>
        <v>0</v>
      </c>
    </row>
    <row r="3195" spans="1:7" ht="20.100000000000001" customHeight="1">
      <c r="A3195" s="116" t="str">
        <f t="shared" si="1675"/>
        <v/>
      </c>
      <c r="B3195" s="181">
        <f t="shared" si="1676"/>
        <v>0</v>
      </c>
      <c r="C3195" s="228"/>
      <c r="D3195" s="79" t="str">
        <f t="shared" si="1677"/>
        <v/>
      </c>
      <c r="E3195" s="221"/>
      <c r="F3195" s="118">
        <f t="shared" si="1678"/>
        <v>0</v>
      </c>
      <c r="G3195" s="118">
        <f t="shared" si="1679"/>
        <v>0</v>
      </c>
    </row>
    <row r="3196" spans="1:7" ht="20.100000000000001" customHeight="1">
      <c r="A3196" s="116" t="str">
        <f t="shared" si="1675"/>
        <v/>
      </c>
      <c r="B3196" s="181">
        <f t="shared" si="1676"/>
        <v>0</v>
      </c>
      <c r="C3196" s="228"/>
      <c r="D3196" s="79" t="str">
        <f t="shared" si="1677"/>
        <v/>
      </c>
      <c r="E3196" s="221"/>
      <c r="F3196" s="118">
        <f t="shared" si="1678"/>
        <v>0</v>
      </c>
      <c r="G3196" s="118">
        <f t="shared" si="1679"/>
        <v>0</v>
      </c>
    </row>
    <row r="3197" spans="1:7" ht="20.100000000000001" customHeight="1">
      <c r="A3197" s="116" t="str">
        <f t="shared" si="1675"/>
        <v/>
      </c>
      <c r="B3197" s="181">
        <f t="shared" si="1676"/>
        <v>0</v>
      </c>
      <c r="C3197" s="228"/>
      <c r="D3197" s="79" t="str">
        <f t="shared" si="1677"/>
        <v/>
      </c>
      <c r="E3197" s="221"/>
      <c r="F3197" s="118">
        <f t="shared" si="1678"/>
        <v>0</v>
      </c>
      <c r="G3197" s="118">
        <f t="shared" si="1679"/>
        <v>0</v>
      </c>
    </row>
    <row r="3198" spans="1:7" ht="20.100000000000001" customHeight="1">
      <c r="A3198" s="116" t="str">
        <f t="shared" si="1675"/>
        <v/>
      </c>
      <c r="B3198" s="181">
        <f t="shared" si="1676"/>
        <v>0</v>
      </c>
      <c r="C3198" s="228"/>
      <c r="D3198" s="79" t="str">
        <f t="shared" si="1677"/>
        <v/>
      </c>
      <c r="E3198" s="221"/>
      <c r="F3198" s="118">
        <f t="shared" si="1678"/>
        <v>0</v>
      </c>
      <c r="G3198" s="118">
        <f t="shared" si="1679"/>
        <v>0</v>
      </c>
    </row>
    <row r="3199" spans="1:7" ht="20.100000000000001" customHeight="1">
      <c r="A3199" s="116" t="str">
        <f t="shared" si="1675"/>
        <v/>
      </c>
      <c r="B3199" s="181">
        <f t="shared" si="1676"/>
        <v>0</v>
      </c>
      <c r="C3199" s="228"/>
      <c r="D3199" s="79" t="str">
        <f t="shared" si="1677"/>
        <v/>
      </c>
      <c r="E3199" s="221"/>
      <c r="F3199" s="118">
        <f t="shared" si="1678"/>
        <v>0</v>
      </c>
      <c r="G3199" s="118">
        <f t="shared" si="1679"/>
        <v>0</v>
      </c>
    </row>
    <row r="3200" spans="1:7" ht="20.100000000000001" customHeight="1">
      <c r="A3200" s="116" t="str">
        <f t="shared" si="1675"/>
        <v/>
      </c>
      <c r="B3200" s="181">
        <f t="shared" si="1676"/>
        <v>0</v>
      </c>
      <c r="C3200" s="228"/>
      <c r="D3200" s="79" t="str">
        <f t="shared" si="1677"/>
        <v/>
      </c>
      <c r="E3200" s="221"/>
      <c r="F3200" s="118"/>
      <c r="G3200" s="118">
        <f t="shared" si="1679"/>
        <v>0</v>
      </c>
    </row>
    <row r="3201" spans="1:7" ht="20.100000000000001" customHeight="1">
      <c r="A3201" s="116" t="str">
        <f t="shared" si="1675"/>
        <v/>
      </c>
      <c r="B3201" s="181">
        <f t="shared" si="1676"/>
        <v>0</v>
      </c>
      <c r="C3201" s="228"/>
      <c r="D3201" s="79" t="str">
        <f t="shared" si="1677"/>
        <v/>
      </c>
      <c r="E3201" s="221"/>
      <c r="F3201" s="118">
        <f t="shared" si="1678"/>
        <v>0</v>
      </c>
      <c r="G3201" s="118">
        <f t="shared" si="1679"/>
        <v>0</v>
      </c>
    </row>
    <row r="3202" spans="1:7" ht="20.100000000000001" customHeight="1">
      <c r="A3202" s="116" t="str">
        <f t="shared" si="1675"/>
        <v/>
      </c>
      <c r="B3202" s="181">
        <f t="shared" si="1676"/>
        <v>0</v>
      </c>
      <c r="C3202" s="228"/>
      <c r="D3202" s="79" t="str">
        <f t="shared" si="1677"/>
        <v/>
      </c>
      <c r="E3202" s="221"/>
      <c r="F3202" s="118">
        <f t="shared" si="1678"/>
        <v>0</v>
      </c>
      <c r="G3202" s="118">
        <f t="shared" si="1679"/>
        <v>0</v>
      </c>
    </row>
    <row r="3203" spans="1:7" ht="20.100000000000001" customHeight="1">
      <c r="A3203" s="116" t="str">
        <f t="shared" si="1675"/>
        <v/>
      </c>
      <c r="B3203" s="181">
        <f t="shared" si="1676"/>
        <v>0</v>
      </c>
      <c r="C3203" s="228"/>
      <c r="D3203" s="79" t="str">
        <f t="shared" si="1677"/>
        <v/>
      </c>
      <c r="E3203" s="221"/>
      <c r="F3203" s="118">
        <f t="shared" si="1678"/>
        <v>0</v>
      </c>
      <c r="G3203" s="118">
        <f t="shared" si="1679"/>
        <v>0</v>
      </c>
    </row>
    <row r="3204" spans="1:7" ht="20.100000000000001" customHeight="1">
      <c r="A3204" s="116" t="str">
        <f t="shared" si="1675"/>
        <v/>
      </c>
      <c r="B3204" s="181">
        <f t="shared" si="1676"/>
        <v>0</v>
      </c>
      <c r="C3204" s="228"/>
      <c r="D3204" s="79" t="str">
        <f t="shared" si="1677"/>
        <v/>
      </c>
      <c r="E3204" s="221"/>
      <c r="F3204" s="118">
        <f t="shared" si="1678"/>
        <v>0</v>
      </c>
      <c r="G3204" s="118">
        <f t="shared" si="1679"/>
        <v>0</v>
      </c>
    </row>
    <row r="3205" spans="1:7" ht="20.100000000000001" customHeight="1">
      <c r="A3205" s="116" t="str">
        <f t="shared" si="1675"/>
        <v/>
      </c>
      <c r="B3205" s="181">
        <f t="shared" si="1676"/>
        <v>0</v>
      </c>
      <c r="C3205" s="227"/>
      <c r="D3205" s="79" t="str">
        <f t="shared" si="1677"/>
        <v/>
      </c>
      <c r="E3205" s="220"/>
      <c r="F3205" s="118">
        <f t="shared" si="1678"/>
        <v>0</v>
      </c>
      <c r="G3205" s="118">
        <f t="shared" si="1679"/>
        <v>0</v>
      </c>
    </row>
    <row r="3206" spans="1:7" ht="20.100000000000001" customHeight="1">
      <c r="A3206" s="116" t="str">
        <f t="shared" si="1675"/>
        <v/>
      </c>
      <c r="B3206" s="181">
        <f t="shared" si="1676"/>
        <v>0</v>
      </c>
      <c r="C3206" s="228"/>
      <c r="D3206" s="79" t="str">
        <f t="shared" si="1677"/>
        <v/>
      </c>
      <c r="E3206" s="221"/>
      <c r="F3206" s="118">
        <f t="shared" si="1678"/>
        <v>0</v>
      </c>
      <c r="G3206" s="118">
        <f t="shared" si="1679"/>
        <v>0</v>
      </c>
    </row>
    <row r="3207" spans="1:7" ht="20.100000000000001" customHeight="1">
      <c r="A3207" s="116" t="str">
        <f t="shared" si="1675"/>
        <v/>
      </c>
      <c r="B3207" s="181">
        <f t="shared" si="1676"/>
        <v>0</v>
      </c>
      <c r="C3207" s="228"/>
      <c r="D3207" s="79" t="str">
        <f t="shared" si="1677"/>
        <v/>
      </c>
      <c r="E3207" s="221"/>
      <c r="F3207" s="118">
        <f t="shared" si="1678"/>
        <v>0</v>
      </c>
      <c r="G3207" s="118">
        <f t="shared" si="1679"/>
        <v>0</v>
      </c>
    </row>
    <row r="3208" spans="1:7" ht="20.100000000000001" customHeight="1">
      <c r="A3208" s="116" t="str">
        <f t="shared" si="1675"/>
        <v/>
      </c>
      <c r="B3208" s="181">
        <f t="shared" si="1676"/>
        <v>0</v>
      </c>
      <c r="C3208" s="228"/>
      <c r="D3208" s="79" t="str">
        <f t="shared" si="1677"/>
        <v/>
      </c>
      <c r="E3208" s="221"/>
      <c r="F3208" s="118">
        <f t="shared" si="1678"/>
        <v>0</v>
      </c>
      <c r="G3208" s="118">
        <f t="shared" si="1679"/>
        <v>0</v>
      </c>
    </row>
    <row r="3209" spans="1:7" ht="20.100000000000001" customHeight="1">
      <c r="A3209" s="116" t="str">
        <f t="shared" si="1675"/>
        <v/>
      </c>
      <c r="B3209" s="181">
        <f t="shared" si="1676"/>
        <v>0</v>
      </c>
      <c r="C3209" s="228"/>
      <c r="D3209" s="79" t="str">
        <f t="shared" si="1677"/>
        <v/>
      </c>
      <c r="E3209" s="221"/>
      <c r="F3209" s="118">
        <f t="shared" si="1678"/>
        <v>0</v>
      </c>
      <c r="G3209" s="118">
        <f t="shared" si="1679"/>
        <v>0</v>
      </c>
    </row>
    <row r="3210" spans="1:7" ht="20.100000000000001" customHeight="1">
      <c r="A3210" s="116" t="str">
        <f t="shared" si="1675"/>
        <v/>
      </c>
      <c r="B3210" s="181">
        <f t="shared" si="1676"/>
        <v>0</v>
      </c>
      <c r="C3210" s="228"/>
      <c r="D3210" s="79" t="str">
        <f t="shared" si="1677"/>
        <v/>
      </c>
      <c r="E3210" s="221"/>
      <c r="F3210" s="118">
        <f t="shared" si="1678"/>
        <v>0</v>
      </c>
      <c r="G3210" s="118">
        <f t="shared" si="1679"/>
        <v>0</v>
      </c>
    </row>
    <row r="3211" spans="1:7" ht="20.100000000000001" customHeight="1">
      <c r="A3211" s="116" t="str">
        <f t="shared" si="1675"/>
        <v/>
      </c>
      <c r="B3211" s="181">
        <f t="shared" si="1676"/>
        <v>0</v>
      </c>
      <c r="C3211" s="228"/>
      <c r="D3211" s="79" t="str">
        <f t="shared" si="1677"/>
        <v/>
      </c>
      <c r="E3211" s="221"/>
      <c r="F3211" s="118">
        <f t="shared" si="1678"/>
        <v>0</v>
      </c>
      <c r="G3211" s="118">
        <f t="shared" si="1679"/>
        <v>0</v>
      </c>
    </row>
    <row r="3212" spans="1:7" ht="20.100000000000001" customHeight="1">
      <c r="A3212" s="116" t="str">
        <f t="shared" si="1675"/>
        <v/>
      </c>
      <c r="B3212" s="181">
        <f t="shared" si="1676"/>
        <v>0</v>
      </c>
      <c r="C3212" s="228"/>
      <c r="D3212" s="79" t="str">
        <f t="shared" si="1677"/>
        <v/>
      </c>
      <c r="E3212" s="221"/>
      <c r="F3212" s="118">
        <f t="shared" si="1678"/>
        <v>0</v>
      </c>
      <c r="G3212" s="118">
        <f t="shared" si="1679"/>
        <v>0</v>
      </c>
    </row>
    <row r="3213" spans="1:7" ht="20.100000000000001" customHeight="1">
      <c r="A3213" s="116" t="str">
        <f t="shared" si="1675"/>
        <v/>
      </c>
      <c r="B3213" s="181">
        <f t="shared" si="1676"/>
        <v>0</v>
      </c>
      <c r="C3213" s="228"/>
      <c r="D3213" s="79" t="str">
        <f t="shared" si="1677"/>
        <v/>
      </c>
      <c r="E3213" s="221"/>
      <c r="F3213" s="118">
        <f t="shared" si="1678"/>
        <v>0</v>
      </c>
      <c r="G3213" s="118">
        <f t="shared" si="1679"/>
        <v>0</v>
      </c>
    </row>
    <row r="3214" spans="1:7" ht="20.100000000000001" customHeight="1">
      <c r="A3214" s="116" t="str">
        <f t="shared" si="1675"/>
        <v/>
      </c>
      <c r="B3214" s="181">
        <f t="shared" si="1676"/>
        <v>0</v>
      </c>
      <c r="C3214" s="228"/>
      <c r="D3214" s="79" t="str">
        <f t="shared" si="1677"/>
        <v/>
      </c>
      <c r="E3214" s="221"/>
      <c r="F3214" s="118">
        <f t="shared" si="1678"/>
        <v>0</v>
      </c>
      <c r="G3214" s="118">
        <f t="shared" si="1679"/>
        <v>0</v>
      </c>
    </row>
    <row r="3215" spans="1:7" ht="20.100000000000001" customHeight="1">
      <c r="A3215" s="184"/>
      <c r="B3215" s="185"/>
      <c r="C3215" s="243"/>
      <c r="D3215" s="161"/>
      <c r="E3215" s="212"/>
      <c r="F3215" s="488" t="s">
        <v>35</v>
      </c>
      <c r="G3215" s="201">
        <f>SUBTOTAL(9,G3191:G3214)</f>
        <v>0</v>
      </c>
    </row>
    <row r="3216" spans="1:7" ht="20.100000000000001" customHeight="1">
      <c r="A3216" s="184"/>
      <c r="B3216" s="185"/>
      <c r="C3216" s="244" t="s">
        <v>731</v>
      </c>
      <c r="D3216" s="161"/>
      <c r="E3216" s="212"/>
      <c r="F3216" s="163"/>
      <c r="G3216" s="186"/>
    </row>
    <row r="3217" spans="1:7" ht="20.100000000000001" customHeight="1">
      <c r="A3217" s="116" t="str">
        <f t="shared" ref="A3217:A3219" si="1680">IFERROR(VLOOKUP(C3217,Tabla_Compatibilidad,4,FALSE),"")</f>
        <v/>
      </c>
      <c r="B3217" s="181">
        <f t="shared" ref="B3217:B3219" si="1681">IF(A3217=0,0,VLOOKUP(A3217,Tabla_Indices,5,FALSE))</f>
        <v>0</v>
      </c>
      <c r="C3217" s="227"/>
      <c r="D3217" s="79" t="str">
        <f t="shared" ref="D3217:D3219" si="1682">IFERROR(VLOOKUP(C3217,Tabla_Compatibilidad,2,FALSE),"")</f>
        <v/>
      </c>
      <c r="E3217" s="221"/>
      <c r="F3217" s="118">
        <f t="shared" ref="F3217:F3219" si="1683">IFERROR(VLOOKUP(C3217,Tabla_Compatibilidad,3,FALSE),0)</f>
        <v>0</v>
      </c>
      <c r="G3217" s="118">
        <f t="shared" ref="G3217:G3219" si="1684">ROUND(E3217*F3217,2)</f>
        <v>0</v>
      </c>
    </row>
    <row r="3218" spans="1:7" ht="20.100000000000001" customHeight="1">
      <c r="A3218" s="116" t="str">
        <f t="shared" si="1680"/>
        <v/>
      </c>
      <c r="B3218" s="181">
        <f t="shared" si="1681"/>
        <v>0</v>
      </c>
      <c r="C3218" s="227"/>
      <c r="D3218" s="79" t="str">
        <f t="shared" si="1682"/>
        <v/>
      </c>
      <c r="E3218" s="221"/>
      <c r="F3218" s="118">
        <f t="shared" si="1683"/>
        <v>0</v>
      </c>
      <c r="G3218" s="118">
        <f t="shared" si="1684"/>
        <v>0</v>
      </c>
    </row>
    <row r="3219" spans="1:7" ht="20.100000000000001" customHeight="1">
      <c r="A3219" s="116" t="str">
        <f t="shared" si="1680"/>
        <v/>
      </c>
      <c r="B3219" s="181">
        <f t="shared" si="1681"/>
        <v>0</v>
      </c>
      <c r="C3219" s="227"/>
      <c r="D3219" s="79" t="str">
        <f t="shared" si="1682"/>
        <v/>
      </c>
      <c r="E3219" s="221"/>
      <c r="F3219" s="118">
        <f t="shared" si="1683"/>
        <v>0</v>
      </c>
      <c r="G3219" s="118">
        <f t="shared" si="1684"/>
        <v>0</v>
      </c>
    </row>
    <row r="3220" spans="1:7" ht="20.100000000000001" customHeight="1">
      <c r="A3220" s="116" t="str">
        <f t="shared" ref="A3220:A3224" si="1685">IFERROR(VLOOKUP(C3220,Tabla_Compatibilidad,4,FALSE),"")</f>
        <v/>
      </c>
      <c r="B3220" s="181">
        <f t="shared" ref="B3220:B3224" si="1686">IF(A3220=0,0,VLOOKUP(A3220,Tabla_Indices,5,FALSE))</f>
        <v>0</v>
      </c>
      <c r="C3220" s="227"/>
      <c r="D3220" s="79" t="str">
        <f t="shared" ref="D3220:D3224" si="1687">IFERROR(VLOOKUP(C3220,Tabla_Compatibilidad,2,FALSE),"")</f>
        <v/>
      </c>
      <c r="E3220" s="221"/>
      <c r="F3220" s="118">
        <f t="shared" ref="F3220:F3224" si="1688">IFERROR(VLOOKUP(C3220,Tabla_Compatibilidad,3,FALSE),0)</f>
        <v>0</v>
      </c>
      <c r="G3220" s="118">
        <f t="shared" ref="G3220:G3224" si="1689">ROUND(E3220*F3220,2)</f>
        <v>0</v>
      </c>
    </row>
    <row r="3221" spans="1:7" ht="20.100000000000001" customHeight="1">
      <c r="A3221" s="116" t="str">
        <f t="shared" si="1685"/>
        <v/>
      </c>
      <c r="B3221" s="181">
        <f t="shared" si="1686"/>
        <v>0</v>
      </c>
      <c r="C3221" s="228"/>
      <c r="D3221" s="79" t="str">
        <f t="shared" si="1687"/>
        <v/>
      </c>
      <c r="E3221" s="221"/>
      <c r="F3221" s="118">
        <f t="shared" si="1688"/>
        <v>0</v>
      </c>
      <c r="G3221" s="118">
        <f t="shared" si="1689"/>
        <v>0</v>
      </c>
    </row>
    <row r="3222" spans="1:7" ht="20.100000000000001" customHeight="1">
      <c r="A3222" s="116" t="str">
        <f t="shared" si="1685"/>
        <v/>
      </c>
      <c r="B3222" s="181">
        <f t="shared" si="1686"/>
        <v>0</v>
      </c>
      <c r="C3222" s="228"/>
      <c r="D3222" s="79" t="str">
        <f t="shared" si="1687"/>
        <v/>
      </c>
      <c r="E3222" s="221"/>
      <c r="F3222" s="118">
        <f t="shared" si="1688"/>
        <v>0</v>
      </c>
      <c r="G3222" s="118">
        <f t="shared" si="1689"/>
        <v>0</v>
      </c>
    </row>
    <row r="3223" spans="1:7" ht="20.100000000000001" customHeight="1">
      <c r="A3223" s="116" t="str">
        <f t="shared" si="1685"/>
        <v/>
      </c>
      <c r="B3223" s="181">
        <f t="shared" si="1686"/>
        <v>0</v>
      </c>
      <c r="C3223" s="228"/>
      <c r="D3223" s="79" t="str">
        <f t="shared" si="1687"/>
        <v/>
      </c>
      <c r="E3223" s="221"/>
      <c r="F3223" s="118">
        <f t="shared" si="1688"/>
        <v>0</v>
      </c>
      <c r="G3223" s="118">
        <f t="shared" si="1689"/>
        <v>0</v>
      </c>
    </row>
    <row r="3224" spans="1:7" ht="20.100000000000001" customHeight="1">
      <c r="A3224" s="116" t="str">
        <f t="shared" si="1685"/>
        <v/>
      </c>
      <c r="B3224" s="181">
        <f t="shared" si="1686"/>
        <v>0</v>
      </c>
      <c r="C3224" s="228"/>
      <c r="D3224" s="79" t="str">
        <f t="shared" si="1687"/>
        <v/>
      </c>
      <c r="E3224" s="221"/>
      <c r="F3224" s="118">
        <f t="shared" si="1688"/>
        <v>0</v>
      </c>
      <c r="G3224" s="118">
        <f t="shared" si="1689"/>
        <v>0</v>
      </c>
    </row>
    <row r="3225" spans="1:7" ht="20.100000000000001" customHeight="1">
      <c r="A3225" s="184"/>
      <c r="B3225" s="185"/>
      <c r="C3225" s="243"/>
      <c r="D3225" s="161"/>
      <c r="E3225" s="212"/>
      <c r="F3225" s="488" t="s">
        <v>36</v>
      </c>
      <c r="G3225" s="201">
        <f>SUBTOTAL(9,G3217:G3224)</f>
        <v>0</v>
      </c>
    </row>
    <row r="3226" spans="1:7" ht="20.100000000000001" customHeight="1">
      <c r="A3226" s="184"/>
      <c r="B3226" s="185"/>
      <c r="C3226" s="244" t="s">
        <v>732</v>
      </c>
      <c r="D3226" s="161"/>
      <c r="E3226" s="212"/>
      <c r="F3226" s="163"/>
      <c r="G3226" s="186"/>
    </row>
    <row r="3227" spans="1:7" ht="20.100000000000001" customHeight="1">
      <c r="A3227" s="116" t="str">
        <f t="shared" ref="A3227:A3228" si="1690">IFERROR(VLOOKUP(C3227,Tabla_Compatibilidad,4,FALSE),"")</f>
        <v/>
      </c>
      <c r="B3227" s="181">
        <f t="shared" ref="B3227:B3228" si="1691">IF(A3227=0,0,VLOOKUP(A3227,Tabla_Indices,5,FALSE))</f>
        <v>0</v>
      </c>
      <c r="C3227" s="229"/>
      <c r="D3227" s="79" t="str">
        <f t="shared" ref="D3227:D3228" si="1692">IFERROR(VLOOKUP(C3227,Tabla_Compatibilidad,2,FALSE),"")</f>
        <v/>
      </c>
      <c r="E3227" s="223"/>
      <c r="F3227" s="118">
        <f t="shared" ref="F3227:F3228" si="1693">IFERROR(VLOOKUP(C3227,Tabla_Compatibilidad,3,FALSE),0)</f>
        <v>0</v>
      </c>
      <c r="G3227" s="118">
        <f t="shared" ref="G3227:G3228" si="1694">ROUND(E3227*F3227,2)</f>
        <v>0</v>
      </c>
    </row>
    <row r="3228" spans="1:7" ht="20.100000000000001" customHeight="1">
      <c r="A3228" s="116" t="str">
        <f t="shared" si="1690"/>
        <v/>
      </c>
      <c r="B3228" s="181">
        <f t="shared" si="1691"/>
        <v>0</v>
      </c>
      <c r="C3228" s="229"/>
      <c r="D3228" s="79" t="str">
        <f t="shared" si="1692"/>
        <v/>
      </c>
      <c r="E3228" s="223"/>
      <c r="F3228" s="118">
        <f t="shared" si="1693"/>
        <v>0</v>
      </c>
      <c r="G3228" s="118">
        <f t="shared" si="1694"/>
        <v>0</v>
      </c>
    </row>
    <row r="3229" spans="1:7" ht="20.100000000000001" customHeight="1">
      <c r="A3229" s="116" t="str">
        <f t="shared" ref="A3229:A3236" si="1695">IFERROR(VLOOKUP(C3229,Tabla_Compatibilidad,4,FALSE),"")</f>
        <v/>
      </c>
      <c r="B3229" s="181">
        <f t="shared" ref="B3229:B3236" si="1696">IF(A3229=0,0,VLOOKUP(A3229,Tabla_Indices,5,FALSE))</f>
        <v>0</v>
      </c>
      <c r="C3229" s="229"/>
      <c r="D3229" s="79" t="str">
        <f t="shared" ref="D3229:D3236" si="1697">IFERROR(VLOOKUP(C3229,Tabla_Compatibilidad,2,FALSE),"")</f>
        <v/>
      </c>
      <c r="E3229" s="223"/>
      <c r="F3229" s="118">
        <f t="shared" ref="F3229:F3236" si="1698">IFERROR(VLOOKUP(C3229,Tabla_Compatibilidad,3,FALSE),0)</f>
        <v>0</v>
      </c>
      <c r="G3229" s="118">
        <f t="shared" ref="G3229:G3236" si="1699">ROUND(E3229*F3229,2)</f>
        <v>0</v>
      </c>
    </row>
    <row r="3230" spans="1:7" ht="20.100000000000001" customHeight="1">
      <c r="A3230" s="116"/>
      <c r="B3230" s="181"/>
      <c r="C3230" s="229"/>
      <c r="D3230" s="79"/>
      <c r="E3230" s="223"/>
      <c r="F3230" s="118"/>
      <c r="G3230" s="118"/>
    </row>
    <row r="3231" spans="1:7" ht="20.100000000000001" customHeight="1">
      <c r="A3231" s="116" t="str">
        <f t="shared" si="1695"/>
        <v/>
      </c>
      <c r="B3231" s="181">
        <f t="shared" si="1696"/>
        <v>0</v>
      </c>
      <c r="C3231" s="229"/>
      <c r="D3231" s="79" t="str">
        <f t="shared" si="1697"/>
        <v/>
      </c>
      <c r="E3231" s="221"/>
      <c r="F3231" s="118">
        <f t="shared" si="1698"/>
        <v>0</v>
      </c>
      <c r="G3231" s="118">
        <f t="shared" si="1699"/>
        <v>0</v>
      </c>
    </row>
    <row r="3232" spans="1:7" ht="20.100000000000001" customHeight="1">
      <c r="A3232" s="116" t="str">
        <f t="shared" si="1695"/>
        <v/>
      </c>
      <c r="B3232" s="181">
        <f t="shared" si="1696"/>
        <v>0</v>
      </c>
      <c r="C3232" s="229"/>
      <c r="D3232" s="79" t="str">
        <f t="shared" si="1697"/>
        <v/>
      </c>
      <c r="E3232" s="221"/>
      <c r="F3232" s="118">
        <f t="shared" si="1698"/>
        <v>0</v>
      </c>
      <c r="G3232" s="118">
        <f t="shared" si="1699"/>
        <v>0</v>
      </c>
    </row>
    <row r="3233" spans="1:7" ht="20.100000000000001" customHeight="1">
      <c r="A3233" s="116" t="str">
        <f t="shared" si="1695"/>
        <v/>
      </c>
      <c r="B3233" s="181">
        <f t="shared" si="1696"/>
        <v>0</v>
      </c>
      <c r="C3233" s="229"/>
      <c r="D3233" s="79" t="str">
        <f t="shared" si="1697"/>
        <v/>
      </c>
      <c r="E3233" s="221"/>
      <c r="F3233" s="118">
        <f t="shared" si="1698"/>
        <v>0</v>
      </c>
      <c r="G3233" s="118">
        <f t="shared" si="1699"/>
        <v>0</v>
      </c>
    </row>
    <row r="3234" spans="1:7" ht="20.100000000000001" customHeight="1">
      <c r="A3234" s="116" t="str">
        <f t="shared" si="1695"/>
        <v/>
      </c>
      <c r="B3234" s="181">
        <f t="shared" si="1696"/>
        <v>0</v>
      </c>
      <c r="C3234" s="228"/>
      <c r="D3234" s="79" t="str">
        <f t="shared" si="1697"/>
        <v/>
      </c>
      <c r="E3234" s="221"/>
      <c r="F3234" s="118">
        <f t="shared" si="1698"/>
        <v>0</v>
      </c>
      <c r="G3234" s="118">
        <f t="shared" si="1699"/>
        <v>0</v>
      </c>
    </row>
    <row r="3235" spans="1:7" ht="20.100000000000001" customHeight="1">
      <c r="A3235" s="116" t="str">
        <f t="shared" si="1695"/>
        <v/>
      </c>
      <c r="B3235" s="181">
        <f t="shared" si="1696"/>
        <v>0</v>
      </c>
      <c r="C3235" s="228"/>
      <c r="D3235" s="79" t="str">
        <f t="shared" si="1697"/>
        <v/>
      </c>
      <c r="E3235" s="221"/>
      <c r="F3235" s="118">
        <f t="shared" si="1698"/>
        <v>0</v>
      </c>
      <c r="G3235" s="118">
        <f t="shared" si="1699"/>
        <v>0</v>
      </c>
    </row>
    <row r="3236" spans="1:7" ht="20.100000000000001" customHeight="1">
      <c r="A3236" s="116" t="str">
        <f t="shared" si="1695"/>
        <v/>
      </c>
      <c r="B3236" s="181">
        <f t="shared" si="1696"/>
        <v>0</v>
      </c>
      <c r="C3236" s="228"/>
      <c r="D3236" s="79" t="str">
        <f t="shared" si="1697"/>
        <v/>
      </c>
      <c r="E3236" s="221"/>
      <c r="F3236" s="118">
        <f t="shared" si="1698"/>
        <v>0</v>
      </c>
      <c r="G3236" s="118">
        <f t="shared" si="1699"/>
        <v>0</v>
      </c>
    </row>
    <row r="3237" spans="1:7" ht="20.100000000000001" customHeight="1">
      <c r="A3237" s="187"/>
      <c r="B3237" s="188"/>
      <c r="C3237" s="243"/>
      <c r="D3237" s="161"/>
      <c r="E3237" s="212"/>
      <c r="F3237" s="488" t="s">
        <v>37</v>
      </c>
      <c r="G3237" s="201">
        <f>SUBTOTAL(9,G3227:G3236)</f>
        <v>0</v>
      </c>
    </row>
    <row r="3238" spans="1:7" ht="20.100000000000001" customHeight="1" thickBot="1">
      <c r="A3238" s="189"/>
      <c r="B3238" s="190"/>
      <c r="C3238" s="245"/>
      <c r="D3238" s="191"/>
      <c r="E3238" s="213"/>
      <c r="F3238" s="192"/>
      <c r="G3238" s="193"/>
    </row>
    <row r="3239" spans="1:7" ht="20.100000000000001" customHeight="1" thickBot="1">
      <c r="A3239" s="194">
        <f>B3187</f>
        <v>54</v>
      </c>
      <c r="B3239" s="195" t="str">
        <f>C3187</f>
        <v>Relleno de Frente de Lote</v>
      </c>
      <c r="C3239" s="246"/>
      <c r="D3239" s="196" t="s">
        <v>38</v>
      </c>
      <c r="E3239" s="214"/>
      <c r="F3239" s="197" t="s">
        <v>39</v>
      </c>
      <c r="G3239" s="202">
        <f>SUBTOTAL(9,G3191:G3238)</f>
        <v>0</v>
      </c>
    </row>
    <row r="3240" spans="1:7" ht="20.100000000000001" customHeight="1" thickTop="1" thickBot="1">
      <c r="C3240" s="247"/>
      <c r="D3240" s="198"/>
      <c r="E3240" s="215"/>
      <c r="G3240" s="200"/>
    </row>
    <row r="3241" spans="1:7" ht="20.100000000000001" customHeight="1" thickTop="1">
      <c r="A3241" s="145" t="s">
        <v>41</v>
      </c>
      <c r="B3241" s="146"/>
      <c r="C3241" s="248"/>
      <c r="D3241" s="146"/>
      <c r="E3241" s="216"/>
      <c r="F3241" s="148"/>
      <c r="G3241" s="149"/>
    </row>
    <row r="3242" spans="1:7" ht="20.100000000000001" customHeight="1">
      <c r="A3242" s="150" t="s">
        <v>728</v>
      </c>
      <c r="B3242" s="144" t="str">
        <f>Comitente</f>
        <v>INSTITUTO PROVINCIAL DE LA VIVIENDA</v>
      </c>
      <c r="C3242" s="249"/>
      <c r="D3242" s="152"/>
      <c r="E3242" s="217"/>
      <c r="F3242" s="154"/>
      <c r="G3242" s="155"/>
    </row>
    <row r="3243" spans="1:7" ht="20.100000000000001" customHeight="1">
      <c r="A3243" s="150" t="s">
        <v>729</v>
      </c>
      <c r="B3243" s="144">
        <f>Contratista</f>
        <v>0</v>
      </c>
      <c r="C3243" s="250"/>
      <c r="D3243" s="156"/>
      <c r="E3243" s="217"/>
      <c r="F3243" s="157"/>
      <c r="G3243" s="158"/>
    </row>
    <row r="3244" spans="1:7" ht="20.100000000000001" customHeight="1">
      <c r="A3244" s="150" t="s">
        <v>28</v>
      </c>
      <c r="B3244" s="144" t="str">
        <f>Obra</f>
        <v>BARRIO NUESTRA SEÑORA DEL ROSARIO - 22 VIVIENDAS</v>
      </c>
      <c r="C3244" s="250"/>
      <c r="D3244" s="156"/>
      <c r="E3244" s="217"/>
      <c r="F3244" s="157" t="s">
        <v>42</v>
      </c>
      <c r="G3244" s="542">
        <f>+$G$4</f>
        <v>0</v>
      </c>
    </row>
    <row r="3245" spans="1:7" ht="20.100000000000001" customHeight="1">
      <c r="A3245" s="159" t="s">
        <v>727</v>
      </c>
      <c r="B3245" s="144" t="str">
        <f>Ubicación</f>
        <v>9 DE JULIO</v>
      </c>
      <c r="C3245" s="251"/>
      <c r="D3245" s="161"/>
      <c r="E3245" s="212"/>
      <c r="F3245" s="163"/>
      <c r="G3245" s="164"/>
    </row>
    <row r="3246" spans="1:7" ht="20.100000000000001" customHeight="1">
      <c r="A3246" s="159" t="s">
        <v>43</v>
      </c>
      <c r="B3246" s="165" t="s">
        <v>1161</v>
      </c>
      <c r="C3246" s="243" t="s">
        <v>1160</v>
      </c>
      <c r="D3246" s="167"/>
      <c r="E3246" s="218"/>
      <c r="F3246" s="163"/>
      <c r="G3246" s="164"/>
    </row>
    <row r="3247" spans="1:7" s="110" customFormat="1" ht="20.100000000000001" customHeight="1">
      <c r="A3247" s="159" t="s">
        <v>29</v>
      </c>
      <c r="B3247" s="169">
        <v>55</v>
      </c>
      <c r="C3247" s="243" t="str">
        <f>+VLOOKUP(B3247,Infra!$B$13:$F$86,2,FALSE)</f>
        <v>Extracción de postes de iluminación - cantidad 11</v>
      </c>
      <c r="D3247" s="161"/>
      <c r="E3247" s="212"/>
      <c r="F3247" s="157" t="s">
        <v>30</v>
      </c>
      <c r="G3247" s="253" t="str">
        <f>+VLOOKUP(B3247,Infra!$B$13:$F$86,3,FALSE)</f>
        <v>gl</v>
      </c>
    </row>
    <row r="3248" spans="1:7" ht="20.100000000000001" customHeight="1">
      <c r="A3248" s="203" t="s">
        <v>590</v>
      </c>
      <c r="B3248" s="204"/>
      <c r="C3248" s="604" t="s">
        <v>0</v>
      </c>
      <c r="D3248" s="606" t="s">
        <v>31</v>
      </c>
      <c r="E3248" s="600" t="s">
        <v>32</v>
      </c>
      <c r="F3248" s="608" t="s">
        <v>33</v>
      </c>
      <c r="G3248" s="610" t="s">
        <v>34</v>
      </c>
    </row>
    <row r="3249" spans="1:7" ht="20.100000000000001" customHeight="1">
      <c r="A3249" s="172" t="s">
        <v>591</v>
      </c>
      <c r="B3249" s="173" t="s">
        <v>592</v>
      </c>
      <c r="C3249" s="605"/>
      <c r="D3249" s="607"/>
      <c r="E3249" s="601"/>
      <c r="F3249" s="609"/>
      <c r="G3249" s="611"/>
    </row>
    <row r="3250" spans="1:7" ht="20.100000000000001" customHeight="1">
      <c r="A3250" s="174"/>
      <c r="B3250" s="175"/>
      <c r="C3250" s="252" t="s">
        <v>730</v>
      </c>
      <c r="D3250" s="177"/>
      <c r="E3250" s="219"/>
      <c r="F3250" s="179"/>
      <c r="G3250" s="180"/>
    </row>
    <row r="3251" spans="1:7" ht="20.100000000000001" customHeight="1">
      <c r="A3251" s="116" t="str">
        <f t="shared" ref="A3251:A3252" si="1700">IFERROR(VLOOKUP(C3251,Tabla_Compatibilidad,4,FALSE),"")</f>
        <v/>
      </c>
      <c r="B3251" s="181">
        <f t="shared" ref="B3251:B3252" si="1701">IF(A3251=0,0,VLOOKUP(A3251,Tabla_Indices,5,FALSE))</f>
        <v>0</v>
      </c>
      <c r="C3251" s="227"/>
      <c r="D3251" s="79" t="str">
        <f t="shared" ref="D3251:D3252" si="1702">IFERROR(VLOOKUP(C3251,Tabla_Compatibilidad,2,FALSE),"")</f>
        <v/>
      </c>
      <c r="E3251" s="220"/>
      <c r="F3251" s="118">
        <f t="shared" ref="F3251:F3252" si="1703">IFERROR(VLOOKUP(C3251,Tabla_Compatibilidad,3,FALSE),0)</f>
        <v>0</v>
      </c>
      <c r="G3251" s="118">
        <f t="shared" ref="G3251:G3252" si="1704">ROUND(E3251*F3251,2)</f>
        <v>0</v>
      </c>
    </row>
    <row r="3252" spans="1:7" ht="20.100000000000001" customHeight="1">
      <c r="A3252" s="116" t="str">
        <f t="shared" si="1700"/>
        <v/>
      </c>
      <c r="B3252" s="181">
        <f t="shared" si="1701"/>
        <v>0</v>
      </c>
      <c r="C3252" s="227"/>
      <c r="D3252" s="79" t="str">
        <f t="shared" si="1702"/>
        <v/>
      </c>
      <c r="E3252" s="220"/>
      <c r="F3252" s="118">
        <f t="shared" si="1703"/>
        <v>0</v>
      </c>
      <c r="G3252" s="118">
        <f t="shared" si="1704"/>
        <v>0</v>
      </c>
    </row>
    <row r="3253" spans="1:7" ht="20.100000000000001" customHeight="1">
      <c r="A3253" s="116" t="str">
        <f t="shared" ref="A3253:A3274" si="1705">IFERROR(VLOOKUP(C3253,Tabla_Compatibilidad,4,FALSE),"")</f>
        <v/>
      </c>
      <c r="B3253" s="181">
        <f t="shared" ref="B3253:B3274" si="1706">IF(A3253=0,0,VLOOKUP(A3253,Tabla_Indices,5,FALSE))</f>
        <v>0</v>
      </c>
      <c r="C3253" s="227"/>
      <c r="D3253" s="79" t="str">
        <f t="shared" ref="D3253:D3274" si="1707">IFERROR(VLOOKUP(C3253,Tabla_Compatibilidad,2,FALSE),"")</f>
        <v/>
      </c>
      <c r="E3253" s="220"/>
      <c r="F3253" s="118">
        <f t="shared" ref="F3253:F3274" si="1708">IFERROR(VLOOKUP(C3253,Tabla_Compatibilidad,3,FALSE),0)</f>
        <v>0</v>
      </c>
      <c r="G3253" s="118">
        <f t="shared" ref="G3253:G3274" si="1709">ROUND(E3253*F3253,2)</f>
        <v>0</v>
      </c>
    </row>
    <row r="3254" spans="1:7" ht="20.100000000000001" customHeight="1">
      <c r="A3254" s="116" t="str">
        <f t="shared" si="1705"/>
        <v/>
      </c>
      <c r="B3254" s="181">
        <f t="shared" si="1706"/>
        <v>0</v>
      </c>
      <c r="C3254" s="228"/>
      <c r="D3254" s="79" t="str">
        <f t="shared" si="1707"/>
        <v/>
      </c>
      <c r="E3254" s="221"/>
      <c r="F3254" s="118">
        <f t="shared" si="1708"/>
        <v>0</v>
      </c>
      <c r="G3254" s="118">
        <f t="shared" si="1709"/>
        <v>0</v>
      </c>
    </row>
    <row r="3255" spans="1:7" ht="20.100000000000001" customHeight="1">
      <c r="A3255" s="116" t="str">
        <f t="shared" si="1705"/>
        <v/>
      </c>
      <c r="B3255" s="181">
        <f t="shared" si="1706"/>
        <v>0</v>
      </c>
      <c r="C3255" s="228"/>
      <c r="D3255" s="79" t="str">
        <f t="shared" si="1707"/>
        <v/>
      </c>
      <c r="E3255" s="221"/>
      <c r="F3255" s="118">
        <f t="shared" si="1708"/>
        <v>0</v>
      </c>
      <c r="G3255" s="118">
        <f t="shared" si="1709"/>
        <v>0</v>
      </c>
    </row>
    <row r="3256" spans="1:7" ht="20.100000000000001" customHeight="1">
      <c r="A3256" s="116" t="str">
        <f t="shared" si="1705"/>
        <v/>
      </c>
      <c r="B3256" s="181">
        <f t="shared" si="1706"/>
        <v>0</v>
      </c>
      <c r="C3256" s="228"/>
      <c r="D3256" s="79" t="str">
        <f t="shared" si="1707"/>
        <v/>
      </c>
      <c r="E3256" s="221"/>
      <c r="F3256" s="118">
        <f t="shared" si="1708"/>
        <v>0</v>
      </c>
      <c r="G3256" s="118">
        <f t="shared" si="1709"/>
        <v>0</v>
      </c>
    </row>
    <row r="3257" spans="1:7" ht="20.100000000000001" customHeight="1">
      <c r="A3257" s="116" t="str">
        <f t="shared" si="1705"/>
        <v/>
      </c>
      <c r="B3257" s="181">
        <f t="shared" si="1706"/>
        <v>0</v>
      </c>
      <c r="C3257" s="228"/>
      <c r="D3257" s="79" t="str">
        <f t="shared" si="1707"/>
        <v/>
      </c>
      <c r="E3257" s="221"/>
      <c r="F3257" s="118">
        <f t="shared" si="1708"/>
        <v>0</v>
      </c>
      <c r="G3257" s="118">
        <f t="shared" si="1709"/>
        <v>0</v>
      </c>
    </row>
    <row r="3258" spans="1:7" ht="20.100000000000001" customHeight="1">
      <c r="A3258" s="116" t="str">
        <f t="shared" si="1705"/>
        <v/>
      </c>
      <c r="B3258" s="181">
        <f t="shared" si="1706"/>
        <v>0</v>
      </c>
      <c r="C3258" s="228"/>
      <c r="D3258" s="79" t="str">
        <f t="shared" si="1707"/>
        <v/>
      </c>
      <c r="E3258" s="221"/>
      <c r="F3258" s="118">
        <f t="shared" si="1708"/>
        <v>0</v>
      </c>
      <c r="G3258" s="118">
        <f t="shared" si="1709"/>
        <v>0</v>
      </c>
    </row>
    <row r="3259" spans="1:7" ht="20.100000000000001" customHeight="1">
      <c r="A3259" s="116" t="str">
        <f t="shared" si="1705"/>
        <v/>
      </c>
      <c r="B3259" s="181">
        <f t="shared" si="1706"/>
        <v>0</v>
      </c>
      <c r="C3259" s="228"/>
      <c r="D3259" s="79" t="str">
        <f t="shared" si="1707"/>
        <v/>
      </c>
      <c r="E3259" s="221"/>
      <c r="F3259" s="118">
        <f t="shared" si="1708"/>
        <v>0</v>
      </c>
      <c r="G3259" s="118">
        <f t="shared" si="1709"/>
        <v>0</v>
      </c>
    </row>
    <row r="3260" spans="1:7" ht="20.100000000000001" customHeight="1">
      <c r="A3260" s="116" t="str">
        <f t="shared" si="1705"/>
        <v/>
      </c>
      <c r="B3260" s="181">
        <f t="shared" si="1706"/>
        <v>0</v>
      </c>
      <c r="C3260" s="228"/>
      <c r="D3260" s="79" t="str">
        <f t="shared" si="1707"/>
        <v/>
      </c>
      <c r="E3260" s="221"/>
      <c r="F3260" s="118">
        <f t="shared" si="1708"/>
        <v>0</v>
      </c>
      <c r="G3260" s="118">
        <f t="shared" si="1709"/>
        <v>0</v>
      </c>
    </row>
    <row r="3261" spans="1:7" ht="20.100000000000001" customHeight="1">
      <c r="A3261" s="116" t="str">
        <f t="shared" si="1705"/>
        <v/>
      </c>
      <c r="B3261" s="181">
        <f t="shared" si="1706"/>
        <v>0</v>
      </c>
      <c r="C3261" s="228"/>
      <c r="D3261" s="79" t="str">
        <f t="shared" si="1707"/>
        <v/>
      </c>
      <c r="E3261" s="221"/>
      <c r="F3261" s="118">
        <f t="shared" si="1708"/>
        <v>0</v>
      </c>
      <c r="G3261" s="118">
        <f t="shared" si="1709"/>
        <v>0</v>
      </c>
    </row>
    <row r="3262" spans="1:7" ht="20.100000000000001" customHeight="1">
      <c r="A3262" s="116" t="str">
        <f t="shared" si="1705"/>
        <v/>
      </c>
      <c r="B3262" s="181">
        <f t="shared" si="1706"/>
        <v>0</v>
      </c>
      <c r="C3262" s="228"/>
      <c r="D3262" s="79" t="str">
        <f t="shared" si="1707"/>
        <v/>
      </c>
      <c r="E3262" s="221"/>
      <c r="F3262" s="118">
        <f t="shared" si="1708"/>
        <v>0</v>
      </c>
      <c r="G3262" s="118">
        <f t="shared" si="1709"/>
        <v>0</v>
      </c>
    </row>
    <row r="3263" spans="1:7" ht="20.100000000000001" customHeight="1">
      <c r="A3263" s="116" t="str">
        <f t="shared" si="1705"/>
        <v/>
      </c>
      <c r="B3263" s="181">
        <f t="shared" si="1706"/>
        <v>0</v>
      </c>
      <c r="C3263" s="228"/>
      <c r="D3263" s="79" t="str">
        <f t="shared" si="1707"/>
        <v/>
      </c>
      <c r="E3263" s="221"/>
      <c r="F3263" s="118">
        <f t="shared" si="1708"/>
        <v>0</v>
      </c>
      <c r="G3263" s="118">
        <f t="shared" si="1709"/>
        <v>0</v>
      </c>
    </row>
    <row r="3264" spans="1:7" ht="20.100000000000001" customHeight="1">
      <c r="A3264" s="116" t="str">
        <f t="shared" si="1705"/>
        <v/>
      </c>
      <c r="B3264" s="181">
        <f t="shared" si="1706"/>
        <v>0</v>
      </c>
      <c r="C3264" s="228"/>
      <c r="D3264" s="79" t="str">
        <f t="shared" si="1707"/>
        <v/>
      </c>
      <c r="E3264" s="221"/>
      <c r="F3264" s="118">
        <f t="shared" si="1708"/>
        <v>0</v>
      </c>
      <c r="G3264" s="118">
        <f t="shared" si="1709"/>
        <v>0</v>
      </c>
    </row>
    <row r="3265" spans="1:7" ht="20.100000000000001" customHeight="1">
      <c r="A3265" s="116" t="str">
        <f t="shared" si="1705"/>
        <v/>
      </c>
      <c r="B3265" s="181">
        <f t="shared" si="1706"/>
        <v>0</v>
      </c>
      <c r="C3265" s="227"/>
      <c r="D3265" s="79" t="str">
        <f t="shared" si="1707"/>
        <v/>
      </c>
      <c r="E3265" s="220"/>
      <c r="F3265" s="118">
        <f t="shared" si="1708"/>
        <v>0</v>
      </c>
      <c r="G3265" s="118">
        <f t="shared" si="1709"/>
        <v>0</v>
      </c>
    </row>
    <row r="3266" spans="1:7" ht="20.100000000000001" customHeight="1">
      <c r="A3266" s="116" t="str">
        <f t="shared" si="1705"/>
        <v/>
      </c>
      <c r="B3266" s="181">
        <f t="shared" si="1706"/>
        <v>0</v>
      </c>
      <c r="C3266" s="228"/>
      <c r="D3266" s="79" t="str">
        <f t="shared" si="1707"/>
        <v/>
      </c>
      <c r="E3266" s="221"/>
      <c r="F3266" s="118">
        <f t="shared" si="1708"/>
        <v>0</v>
      </c>
      <c r="G3266" s="118">
        <f t="shared" si="1709"/>
        <v>0</v>
      </c>
    </row>
    <row r="3267" spans="1:7" ht="20.100000000000001" customHeight="1">
      <c r="A3267" s="116" t="str">
        <f t="shared" si="1705"/>
        <v/>
      </c>
      <c r="B3267" s="181">
        <f t="shared" si="1706"/>
        <v>0</v>
      </c>
      <c r="C3267" s="228"/>
      <c r="D3267" s="79" t="str">
        <f t="shared" si="1707"/>
        <v/>
      </c>
      <c r="E3267" s="221"/>
      <c r="F3267" s="118">
        <f t="shared" si="1708"/>
        <v>0</v>
      </c>
      <c r="G3267" s="118">
        <f t="shared" si="1709"/>
        <v>0</v>
      </c>
    </row>
    <row r="3268" spans="1:7" ht="20.100000000000001" customHeight="1">
      <c r="A3268" s="116" t="str">
        <f t="shared" si="1705"/>
        <v/>
      </c>
      <c r="B3268" s="181">
        <f t="shared" si="1706"/>
        <v>0</v>
      </c>
      <c r="C3268" s="228"/>
      <c r="D3268" s="79" t="str">
        <f t="shared" si="1707"/>
        <v/>
      </c>
      <c r="E3268" s="221"/>
      <c r="F3268" s="118">
        <f t="shared" si="1708"/>
        <v>0</v>
      </c>
      <c r="G3268" s="118">
        <f t="shared" si="1709"/>
        <v>0</v>
      </c>
    </row>
    <row r="3269" spans="1:7" ht="20.100000000000001" customHeight="1">
      <c r="A3269" s="116" t="str">
        <f t="shared" si="1705"/>
        <v/>
      </c>
      <c r="B3269" s="181">
        <f t="shared" si="1706"/>
        <v>0</v>
      </c>
      <c r="C3269" s="228"/>
      <c r="D3269" s="79" t="str">
        <f t="shared" si="1707"/>
        <v/>
      </c>
      <c r="E3269" s="221"/>
      <c r="F3269" s="118">
        <f t="shared" si="1708"/>
        <v>0</v>
      </c>
      <c r="G3269" s="118">
        <f t="shared" si="1709"/>
        <v>0</v>
      </c>
    </row>
    <row r="3270" spans="1:7" ht="20.100000000000001" customHeight="1">
      <c r="A3270" s="116" t="str">
        <f t="shared" si="1705"/>
        <v/>
      </c>
      <c r="B3270" s="181">
        <f t="shared" si="1706"/>
        <v>0</v>
      </c>
      <c r="C3270" s="228"/>
      <c r="D3270" s="79" t="str">
        <f t="shared" si="1707"/>
        <v/>
      </c>
      <c r="E3270" s="221"/>
      <c r="F3270" s="118">
        <f t="shared" si="1708"/>
        <v>0</v>
      </c>
      <c r="G3270" s="118">
        <f t="shared" si="1709"/>
        <v>0</v>
      </c>
    </row>
    <row r="3271" spans="1:7" ht="20.100000000000001" customHeight="1">
      <c r="A3271" s="116" t="str">
        <f t="shared" si="1705"/>
        <v/>
      </c>
      <c r="B3271" s="181">
        <f t="shared" si="1706"/>
        <v>0</v>
      </c>
      <c r="C3271" s="228"/>
      <c r="D3271" s="79" t="str">
        <f t="shared" si="1707"/>
        <v/>
      </c>
      <c r="E3271" s="221"/>
      <c r="F3271" s="118">
        <f t="shared" si="1708"/>
        <v>0</v>
      </c>
      <c r="G3271" s="118">
        <f t="shared" si="1709"/>
        <v>0</v>
      </c>
    </row>
    <row r="3272" spans="1:7" ht="20.100000000000001" customHeight="1">
      <c r="A3272" s="116" t="str">
        <f t="shared" si="1705"/>
        <v/>
      </c>
      <c r="B3272" s="181">
        <f t="shared" si="1706"/>
        <v>0</v>
      </c>
      <c r="C3272" s="228"/>
      <c r="D3272" s="79" t="str">
        <f t="shared" si="1707"/>
        <v/>
      </c>
      <c r="E3272" s="221"/>
      <c r="F3272" s="118">
        <f t="shared" si="1708"/>
        <v>0</v>
      </c>
      <c r="G3272" s="118">
        <f t="shared" si="1709"/>
        <v>0</v>
      </c>
    </row>
    <row r="3273" spans="1:7" ht="20.100000000000001" customHeight="1">
      <c r="A3273" s="116" t="str">
        <f t="shared" si="1705"/>
        <v/>
      </c>
      <c r="B3273" s="181">
        <f t="shared" si="1706"/>
        <v>0</v>
      </c>
      <c r="C3273" s="228"/>
      <c r="D3273" s="79" t="str">
        <f t="shared" si="1707"/>
        <v/>
      </c>
      <c r="E3273" s="221"/>
      <c r="F3273" s="118">
        <f t="shared" si="1708"/>
        <v>0</v>
      </c>
      <c r="G3273" s="118">
        <f t="shared" si="1709"/>
        <v>0</v>
      </c>
    </row>
    <row r="3274" spans="1:7" ht="20.100000000000001" customHeight="1">
      <c r="A3274" s="116" t="str">
        <f t="shared" si="1705"/>
        <v/>
      </c>
      <c r="B3274" s="181">
        <f t="shared" si="1706"/>
        <v>0</v>
      </c>
      <c r="C3274" s="228"/>
      <c r="D3274" s="79" t="str">
        <f t="shared" si="1707"/>
        <v/>
      </c>
      <c r="E3274" s="221"/>
      <c r="F3274" s="118">
        <f t="shared" si="1708"/>
        <v>0</v>
      </c>
      <c r="G3274" s="118">
        <f t="shared" si="1709"/>
        <v>0</v>
      </c>
    </row>
    <row r="3275" spans="1:7" ht="20.100000000000001" customHeight="1">
      <c r="A3275" s="184"/>
      <c r="B3275" s="185"/>
      <c r="C3275" s="243"/>
      <c r="D3275" s="161"/>
      <c r="E3275" s="212"/>
      <c r="F3275" s="488" t="s">
        <v>35</v>
      </c>
      <c r="G3275" s="201">
        <f>SUBTOTAL(9,G3251:G3274)</f>
        <v>0</v>
      </c>
    </row>
    <row r="3276" spans="1:7" ht="20.100000000000001" customHeight="1">
      <c r="A3276" s="184"/>
      <c r="B3276" s="185"/>
      <c r="C3276" s="244" t="s">
        <v>731</v>
      </c>
      <c r="D3276" s="161"/>
      <c r="E3276" s="212"/>
      <c r="F3276" s="163"/>
      <c r="G3276" s="186"/>
    </row>
    <row r="3277" spans="1:7" ht="20.100000000000001" customHeight="1">
      <c r="A3277" s="116" t="str">
        <f t="shared" ref="A3277:A3278" si="1710">IFERROR(VLOOKUP(C3277,Tabla_Compatibilidad,4,FALSE),"")</f>
        <v/>
      </c>
      <c r="B3277" s="181">
        <f t="shared" ref="B3277:B3278" si="1711">IF(A3277=0,0,VLOOKUP(A3277,Tabla_Indices,5,FALSE))</f>
        <v>0</v>
      </c>
      <c r="C3277" s="227"/>
      <c r="D3277" s="79" t="str">
        <f t="shared" ref="D3277:D3278" si="1712">IFERROR(VLOOKUP(C3277,Tabla_Compatibilidad,2,FALSE),"")</f>
        <v/>
      </c>
      <c r="E3277" s="221"/>
      <c r="F3277" s="118">
        <f t="shared" ref="F3277:F3278" si="1713">IFERROR(VLOOKUP(C3277,Tabla_Compatibilidad,3,FALSE),0)</f>
        <v>0</v>
      </c>
      <c r="G3277" s="118">
        <f t="shared" ref="G3277:G3278" si="1714">ROUND(E3277*F3277,2)</f>
        <v>0</v>
      </c>
    </row>
    <row r="3278" spans="1:7" ht="20.100000000000001" customHeight="1">
      <c r="A3278" s="116" t="str">
        <f t="shared" si="1710"/>
        <v/>
      </c>
      <c r="B3278" s="181">
        <f t="shared" si="1711"/>
        <v>0</v>
      </c>
      <c r="C3278" s="227"/>
      <c r="D3278" s="79" t="str">
        <f t="shared" si="1712"/>
        <v/>
      </c>
      <c r="E3278" s="221"/>
      <c r="F3278" s="118">
        <f t="shared" si="1713"/>
        <v>0</v>
      </c>
      <c r="G3278" s="118">
        <f t="shared" si="1714"/>
        <v>0</v>
      </c>
    </row>
    <row r="3279" spans="1:7" ht="20.100000000000001" customHeight="1">
      <c r="A3279" s="116" t="str">
        <f t="shared" ref="A3279:A3284" si="1715">IFERROR(VLOOKUP(C3279,Tabla_Compatibilidad,4,FALSE),"")</f>
        <v/>
      </c>
      <c r="B3279" s="181">
        <f t="shared" ref="B3279:B3284" si="1716">IF(A3279=0,0,VLOOKUP(A3279,Tabla_Indices,5,FALSE))</f>
        <v>0</v>
      </c>
      <c r="C3279" s="227"/>
      <c r="D3279" s="79" t="str">
        <f t="shared" ref="D3279:D3284" si="1717">IFERROR(VLOOKUP(C3279,Tabla_Compatibilidad,2,FALSE),"")</f>
        <v/>
      </c>
      <c r="E3279" s="221"/>
      <c r="F3279" s="118">
        <f t="shared" ref="F3279:F3284" si="1718">IFERROR(VLOOKUP(C3279,Tabla_Compatibilidad,3,FALSE),0)</f>
        <v>0</v>
      </c>
      <c r="G3279" s="118">
        <f t="shared" ref="G3279:G3284" si="1719">ROUND(E3279*F3279,2)</f>
        <v>0</v>
      </c>
    </row>
    <row r="3280" spans="1:7" ht="20.100000000000001" customHeight="1">
      <c r="A3280" s="116" t="str">
        <f t="shared" si="1715"/>
        <v/>
      </c>
      <c r="B3280" s="181">
        <f t="shared" si="1716"/>
        <v>0</v>
      </c>
      <c r="C3280" s="227"/>
      <c r="D3280" s="79" t="str">
        <f t="shared" si="1717"/>
        <v/>
      </c>
      <c r="E3280" s="221"/>
      <c r="F3280" s="118">
        <f t="shared" si="1718"/>
        <v>0</v>
      </c>
      <c r="G3280" s="118">
        <f t="shared" si="1719"/>
        <v>0</v>
      </c>
    </row>
    <row r="3281" spans="1:7" ht="20.100000000000001" customHeight="1">
      <c r="A3281" s="116" t="str">
        <f t="shared" si="1715"/>
        <v/>
      </c>
      <c r="B3281" s="181">
        <f t="shared" si="1716"/>
        <v>0</v>
      </c>
      <c r="C3281" s="228"/>
      <c r="D3281" s="79" t="str">
        <f t="shared" si="1717"/>
        <v/>
      </c>
      <c r="E3281" s="221"/>
      <c r="F3281" s="118">
        <f t="shared" si="1718"/>
        <v>0</v>
      </c>
      <c r="G3281" s="118">
        <f t="shared" si="1719"/>
        <v>0</v>
      </c>
    </row>
    <row r="3282" spans="1:7" ht="20.100000000000001" customHeight="1">
      <c r="A3282" s="116" t="str">
        <f t="shared" si="1715"/>
        <v/>
      </c>
      <c r="B3282" s="181">
        <f t="shared" si="1716"/>
        <v>0</v>
      </c>
      <c r="C3282" s="228"/>
      <c r="D3282" s="79" t="str">
        <f t="shared" si="1717"/>
        <v/>
      </c>
      <c r="E3282" s="221"/>
      <c r="F3282" s="118">
        <f t="shared" si="1718"/>
        <v>0</v>
      </c>
      <c r="G3282" s="118">
        <f t="shared" si="1719"/>
        <v>0</v>
      </c>
    </row>
    <row r="3283" spans="1:7" ht="20.100000000000001" customHeight="1">
      <c r="A3283" s="116" t="str">
        <f t="shared" si="1715"/>
        <v/>
      </c>
      <c r="B3283" s="181">
        <f t="shared" si="1716"/>
        <v>0</v>
      </c>
      <c r="C3283" s="228"/>
      <c r="D3283" s="79" t="str">
        <f t="shared" si="1717"/>
        <v/>
      </c>
      <c r="E3283" s="221"/>
      <c r="F3283" s="118">
        <f t="shared" si="1718"/>
        <v>0</v>
      </c>
      <c r="G3283" s="118">
        <f t="shared" si="1719"/>
        <v>0</v>
      </c>
    </row>
    <row r="3284" spans="1:7" ht="20.100000000000001" customHeight="1">
      <c r="A3284" s="116" t="str">
        <f t="shared" si="1715"/>
        <v/>
      </c>
      <c r="B3284" s="181">
        <f t="shared" si="1716"/>
        <v>0</v>
      </c>
      <c r="C3284" s="228"/>
      <c r="D3284" s="79" t="str">
        <f t="shared" si="1717"/>
        <v/>
      </c>
      <c r="E3284" s="221"/>
      <c r="F3284" s="118">
        <f t="shared" si="1718"/>
        <v>0</v>
      </c>
      <c r="G3284" s="118">
        <f t="shared" si="1719"/>
        <v>0</v>
      </c>
    </row>
    <row r="3285" spans="1:7" ht="20.100000000000001" customHeight="1">
      <c r="A3285" s="184"/>
      <c r="B3285" s="185"/>
      <c r="C3285" s="243"/>
      <c r="D3285" s="161"/>
      <c r="E3285" s="212"/>
      <c r="F3285" s="488" t="s">
        <v>36</v>
      </c>
      <c r="G3285" s="201">
        <f>SUBTOTAL(9,G3277:G3284)</f>
        <v>0</v>
      </c>
    </row>
    <row r="3286" spans="1:7" ht="20.100000000000001" customHeight="1">
      <c r="A3286" s="184"/>
      <c r="B3286" s="185"/>
      <c r="C3286" s="244" t="s">
        <v>732</v>
      </c>
      <c r="D3286" s="161"/>
      <c r="E3286" s="212"/>
      <c r="F3286" s="163"/>
      <c r="G3286" s="186"/>
    </row>
    <row r="3287" spans="1:7" ht="20.100000000000001" customHeight="1">
      <c r="A3287" s="116" t="str">
        <f t="shared" ref="A3287" si="1720">IFERROR(VLOOKUP(C3287,Tabla_Compatibilidad,4,FALSE),"")</f>
        <v/>
      </c>
      <c r="B3287" s="181">
        <f t="shared" ref="B3287" si="1721">IF(A3287=0,0,VLOOKUP(A3287,Tabla_Indices,5,FALSE))</f>
        <v>0</v>
      </c>
      <c r="C3287" s="231"/>
      <c r="D3287" s="79" t="str">
        <f t="shared" ref="D3287" si="1722">IFERROR(VLOOKUP(C3287,Tabla_Compatibilidad,2,FALSE),"")</f>
        <v/>
      </c>
      <c r="E3287" s="223"/>
      <c r="F3287" s="118">
        <f t="shared" ref="F3287" si="1723">IFERROR(VLOOKUP(C3287,Tabla_Compatibilidad,3,FALSE),0)</f>
        <v>0</v>
      </c>
      <c r="G3287" s="118">
        <f t="shared" ref="G3287" si="1724">ROUND(E3287*F3287,2)</f>
        <v>0</v>
      </c>
    </row>
    <row r="3288" spans="1:7" ht="20.100000000000001" customHeight="1">
      <c r="A3288" s="116" t="str">
        <f t="shared" ref="A3288" si="1725">IFERROR(VLOOKUP(C3288,Tabla_Compatibilidad,4,FALSE),"")</f>
        <v/>
      </c>
      <c r="B3288" s="181">
        <f t="shared" ref="B3288" si="1726">IF(A3288=0,0,VLOOKUP(A3288,Tabla_Indices,5,FALSE))</f>
        <v>0</v>
      </c>
      <c r="C3288" s="231"/>
      <c r="D3288" s="79" t="str">
        <f t="shared" ref="D3288" si="1727">IFERROR(VLOOKUP(C3288,Tabla_Compatibilidad,2,FALSE),"")</f>
        <v/>
      </c>
      <c r="E3288" s="223"/>
      <c r="F3288" s="118">
        <f t="shared" ref="F3288" si="1728">IFERROR(VLOOKUP(C3288,Tabla_Compatibilidad,3,FALSE),0)</f>
        <v>0</v>
      </c>
      <c r="G3288" s="118">
        <f t="shared" ref="G3288" si="1729">ROUND(E3288*F3288,2)</f>
        <v>0</v>
      </c>
    </row>
    <row r="3289" spans="1:7" ht="20.100000000000001" customHeight="1">
      <c r="A3289" s="116" t="str">
        <f t="shared" ref="A3289:A3296" si="1730">IFERROR(VLOOKUP(C3289,Tabla_Compatibilidad,4,FALSE),"")</f>
        <v/>
      </c>
      <c r="B3289" s="181">
        <f t="shared" ref="B3289:B3296" si="1731">IF(A3289=0,0,VLOOKUP(A3289,Tabla_Indices,5,FALSE))</f>
        <v>0</v>
      </c>
      <c r="C3289" s="231"/>
      <c r="D3289" s="79" t="str">
        <f t="shared" ref="D3289:D3296" si="1732">IFERROR(VLOOKUP(C3289,Tabla_Compatibilidad,2,FALSE),"")</f>
        <v/>
      </c>
      <c r="E3289" s="223"/>
      <c r="F3289" s="118">
        <f t="shared" ref="F3289:F3296" si="1733">IFERROR(VLOOKUP(C3289,Tabla_Compatibilidad,3,FALSE),0)</f>
        <v>0</v>
      </c>
      <c r="G3289" s="118">
        <f t="shared" ref="G3289:G3296" si="1734">ROUND(E3289*F3289,2)</f>
        <v>0</v>
      </c>
    </row>
    <row r="3290" spans="1:7" ht="20.100000000000001" customHeight="1">
      <c r="A3290" s="116" t="str">
        <f t="shared" si="1730"/>
        <v/>
      </c>
      <c r="B3290" s="181">
        <f t="shared" si="1731"/>
        <v>0</v>
      </c>
      <c r="C3290" s="229"/>
      <c r="D3290" s="79" t="str">
        <f t="shared" si="1732"/>
        <v/>
      </c>
      <c r="E3290" s="223"/>
      <c r="F3290" s="118">
        <f t="shared" si="1733"/>
        <v>0</v>
      </c>
      <c r="G3290" s="118">
        <f t="shared" si="1734"/>
        <v>0</v>
      </c>
    </row>
    <row r="3291" spans="1:7" ht="20.100000000000001" customHeight="1">
      <c r="A3291" s="116" t="str">
        <f t="shared" si="1730"/>
        <v/>
      </c>
      <c r="B3291" s="181">
        <f t="shared" si="1731"/>
        <v>0</v>
      </c>
      <c r="C3291" s="229"/>
      <c r="D3291" s="79" t="str">
        <f t="shared" si="1732"/>
        <v/>
      </c>
      <c r="E3291" s="221"/>
      <c r="F3291" s="118">
        <f t="shared" si="1733"/>
        <v>0</v>
      </c>
      <c r="G3291" s="118">
        <f t="shared" si="1734"/>
        <v>0</v>
      </c>
    </row>
    <row r="3292" spans="1:7" ht="20.100000000000001" customHeight="1">
      <c r="A3292" s="116" t="str">
        <f t="shared" si="1730"/>
        <v/>
      </c>
      <c r="B3292" s="181">
        <f t="shared" si="1731"/>
        <v>0</v>
      </c>
      <c r="C3292" s="229"/>
      <c r="D3292" s="79" t="str">
        <f t="shared" si="1732"/>
        <v/>
      </c>
      <c r="E3292" s="221"/>
      <c r="F3292" s="118">
        <f t="shared" si="1733"/>
        <v>0</v>
      </c>
      <c r="G3292" s="118">
        <f t="shared" si="1734"/>
        <v>0</v>
      </c>
    </row>
    <row r="3293" spans="1:7" ht="20.100000000000001" customHeight="1">
      <c r="A3293" s="116" t="str">
        <f t="shared" si="1730"/>
        <v/>
      </c>
      <c r="B3293" s="181">
        <f t="shared" si="1731"/>
        <v>0</v>
      </c>
      <c r="C3293" s="229"/>
      <c r="D3293" s="79" t="str">
        <f t="shared" si="1732"/>
        <v/>
      </c>
      <c r="E3293" s="221"/>
      <c r="F3293" s="118">
        <f t="shared" si="1733"/>
        <v>0</v>
      </c>
      <c r="G3293" s="118">
        <f t="shared" si="1734"/>
        <v>0</v>
      </c>
    </row>
    <row r="3294" spans="1:7" ht="20.100000000000001" customHeight="1">
      <c r="A3294" s="116" t="str">
        <f t="shared" si="1730"/>
        <v/>
      </c>
      <c r="B3294" s="181">
        <f t="shared" si="1731"/>
        <v>0</v>
      </c>
      <c r="C3294" s="228"/>
      <c r="D3294" s="79" t="str">
        <f t="shared" si="1732"/>
        <v/>
      </c>
      <c r="E3294" s="221"/>
      <c r="F3294" s="118">
        <f t="shared" si="1733"/>
        <v>0</v>
      </c>
      <c r="G3294" s="118">
        <f t="shared" si="1734"/>
        <v>0</v>
      </c>
    </row>
    <row r="3295" spans="1:7" ht="20.100000000000001" customHeight="1">
      <c r="A3295" s="116" t="str">
        <f t="shared" si="1730"/>
        <v/>
      </c>
      <c r="B3295" s="181">
        <f t="shared" si="1731"/>
        <v>0</v>
      </c>
      <c r="C3295" s="228"/>
      <c r="D3295" s="79" t="str">
        <f t="shared" si="1732"/>
        <v/>
      </c>
      <c r="E3295" s="221"/>
      <c r="F3295" s="118">
        <f t="shared" si="1733"/>
        <v>0</v>
      </c>
      <c r="G3295" s="118">
        <f t="shared" si="1734"/>
        <v>0</v>
      </c>
    </row>
    <row r="3296" spans="1:7" ht="20.100000000000001" customHeight="1">
      <c r="A3296" s="116" t="str">
        <f t="shared" si="1730"/>
        <v/>
      </c>
      <c r="B3296" s="181">
        <f t="shared" si="1731"/>
        <v>0</v>
      </c>
      <c r="C3296" s="228"/>
      <c r="D3296" s="79" t="str">
        <f t="shared" si="1732"/>
        <v/>
      </c>
      <c r="E3296" s="221"/>
      <c r="F3296" s="118">
        <f t="shared" si="1733"/>
        <v>0</v>
      </c>
      <c r="G3296" s="118">
        <f t="shared" si="1734"/>
        <v>0</v>
      </c>
    </row>
    <row r="3297" spans="1:7" ht="20.100000000000001" customHeight="1">
      <c r="A3297" s="187"/>
      <c r="B3297" s="188"/>
      <c r="C3297" s="243"/>
      <c r="D3297" s="161"/>
      <c r="E3297" s="212"/>
      <c r="F3297" s="488" t="s">
        <v>37</v>
      </c>
      <c r="G3297" s="201">
        <f>SUBTOTAL(9,G3287:G3296)</f>
        <v>0</v>
      </c>
    </row>
    <row r="3298" spans="1:7" ht="20.100000000000001" customHeight="1" thickBot="1">
      <c r="A3298" s="189"/>
      <c r="B3298" s="190"/>
      <c r="C3298" s="245"/>
      <c r="D3298" s="191"/>
      <c r="E3298" s="213"/>
      <c r="F3298" s="192"/>
      <c r="G3298" s="193"/>
    </row>
    <row r="3299" spans="1:7" ht="20.100000000000001" customHeight="1" thickBot="1">
      <c r="A3299" s="194">
        <f>B3247</f>
        <v>55</v>
      </c>
      <c r="B3299" s="195" t="str">
        <f>C3247</f>
        <v>Extracción de postes de iluminación - cantidad 11</v>
      </c>
      <c r="C3299" s="246"/>
      <c r="D3299" s="196" t="s">
        <v>38</v>
      </c>
      <c r="E3299" s="214"/>
      <c r="F3299" s="197" t="s">
        <v>39</v>
      </c>
      <c r="G3299" s="202">
        <f>SUBTOTAL(9,G3251:G3298)</f>
        <v>0</v>
      </c>
    </row>
    <row r="3300" spans="1:7" ht="20.100000000000001" customHeight="1" thickTop="1" thickBot="1">
      <c r="C3300" s="247"/>
      <c r="D3300" s="198"/>
      <c r="E3300" s="215"/>
      <c r="G3300" s="200"/>
    </row>
    <row r="3301" spans="1:7" ht="20.100000000000001" customHeight="1" thickTop="1">
      <c r="A3301" s="145" t="s">
        <v>41</v>
      </c>
      <c r="B3301" s="146"/>
      <c r="C3301" s="248"/>
      <c r="D3301" s="146"/>
      <c r="E3301" s="216"/>
      <c r="F3301" s="148"/>
      <c r="G3301" s="149"/>
    </row>
    <row r="3302" spans="1:7" ht="20.100000000000001" customHeight="1">
      <c r="A3302" s="150" t="s">
        <v>728</v>
      </c>
      <c r="B3302" s="144" t="str">
        <f>Comitente</f>
        <v>INSTITUTO PROVINCIAL DE LA VIVIENDA</v>
      </c>
      <c r="C3302" s="249"/>
      <c r="D3302" s="152"/>
      <c r="E3302" s="217"/>
      <c r="F3302" s="154"/>
      <c r="G3302" s="155"/>
    </row>
    <row r="3303" spans="1:7" ht="20.100000000000001" customHeight="1">
      <c r="A3303" s="150" t="s">
        <v>729</v>
      </c>
      <c r="B3303" s="144">
        <f>Contratista</f>
        <v>0</v>
      </c>
      <c r="C3303" s="250"/>
      <c r="D3303" s="156"/>
      <c r="E3303" s="217"/>
      <c r="F3303" s="157"/>
      <c r="G3303" s="158"/>
    </row>
    <row r="3304" spans="1:7" ht="20.100000000000001" customHeight="1">
      <c r="A3304" s="150" t="s">
        <v>28</v>
      </c>
      <c r="B3304" s="144" t="str">
        <f>Obra</f>
        <v>BARRIO NUESTRA SEÑORA DEL ROSARIO - 22 VIVIENDAS</v>
      </c>
      <c r="C3304" s="250"/>
      <c r="D3304" s="156"/>
      <c r="E3304" s="217"/>
      <c r="F3304" s="157" t="s">
        <v>42</v>
      </c>
      <c r="G3304" s="542">
        <f>+$G$4</f>
        <v>0</v>
      </c>
    </row>
    <row r="3305" spans="1:7" ht="20.100000000000001" customHeight="1">
      <c r="A3305" s="159" t="s">
        <v>727</v>
      </c>
      <c r="B3305" s="144" t="str">
        <f>Ubicación</f>
        <v>9 DE JULIO</v>
      </c>
      <c r="C3305" s="251"/>
      <c r="D3305" s="161"/>
      <c r="E3305" s="212"/>
      <c r="F3305" s="163"/>
      <c r="G3305" s="164"/>
    </row>
    <row r="3306" spans="1:7" ht="20.100000000000001" customHeight="1">
      <c r="A3306" s="159" t="s">
        <v>43</v>
      </c>
      <c r="B3306" s="165" t="s">
        <v>1161</v>
      </c>
      <c r="C3306" s="243" t="s">
        <v>1160</v>
      </c>
      <c r="D3306" s="167"/>
      <c r="E3306" s="218"/>
      <c r="F3306" s="163"/>
      <c r="G3306" s="164"/>
    </row>
    <row r="3307" spans="1:7" s="110" customFormat="1" ht="20.100000000000001" customHeight="1">
      <c r="A3307" s="159" t="s">
        <v>29</v>
      </c>
      <c r="B3307" s="169">
        <v>56</v>
      </c>
      <c r="C3307" s="243" t="str">
        <f>+VLOOKUP(B3307,Infra!$B$13:$F$86,2,FALSE)</f>
        <v>Alumbrado Público</v>
      </c>
      <c r="D3307" s="161"/>
      <c r="E3307" s="212"/>
      <c r="F3307" s="157" t="s">
        <v>30</v>
      </c>
      <c r="G3307" s="253" t="str">
        <f>+VLOOKUP(B3307,Infra!$B$13:$F$86,3,FALSE)</f>
        <v>gl</v>
      </c>
    </row>
    <row r="3308" spans="1:7" ht="20.100000000000001" customHeight="1">
      <c r="A3308" s="203" t="s">
        <v>590</v>
      </c>
      <c r="B3308" s="204"/>
      <c r="C3308" s="604" t="s">
        <v>0</v>
      </c>
      <c r="D3308" s="606" t="s">
        <v>31</v>
      </c>
      <c r="E3308" s="600" t="s">
        <v>32</v>
      </c>
      <c r="F3308" s="608" t="s">
        <v>33</v>
      </c>
      <c r="G3308" s="610" t="s">
        <v>34</v>
      </c>
    </row>
    <row r="3309" spans="1:7" ht="20.100000000000001" customHeight="1">
      <c r="A3309" s="172" t="s">
        <v>591</v>
      </c>
      <c r="B3309" s="173" t="s">
        <v>592</v>
      </c>
      <c r="C3309" s="605"/>
      <c r="D3309" s="607"/>
      <c r="E3309" s="601"/>
      <c r="F3309" s="609"/>
      <c r="G3309" s="611"/>
    </row>
    <row r="3310" spans="1:7" ht="20.100000000000001" customHeight="1">
      <c r="A3310" s="174"/>
      <c r="B3310" s="175"/>
      <c r="C3310" s="252" t="s">
        <v>730</v>
      </c>
      <c r="D3310" s="177"/>
      <c r="E3310" s="219"/>
      <c r="F3310" s="179"/>
      <c r="G3310" s="180"/>
    </row>
    <row r="3311" spans="1:7" ht="20.100000000000001" customHeight="1">
      <c r="A3311" s="116" t="str">
        <f t="shared" ref="A3311:A3317" si="1735">IFERROR(VLOOKUP(C3311,Tabla_Compatibilidad,4,FALSE),"")</f>
        <v/>
      </c>
      <c r="B3311" s="181">
        <f t="shared" ref="B3311:B3317" si="1736">IF(A3311=0,0,VLOOKUP(A3311,Tabla_Indices,5,FALSE))</f>
        <v>0</v>
      </c>
      <c r="C3311" s="233"/>
      <c r="D3311" s="79" t="str">
        <f t="shared" ref="D3311:D3317" si="1737">IFERROR(VLOOKUP(C3311,Tabla_Compatibilidad,2,FALSE),"")</f>
        <v/>
      </c>
      <c r="E3311" s="221"/>
      <c r="F3311" s="118">
        <f t="shared" ref="F3311:F3317" si="1738">IFERROR(VLOOKUP(C3311,Tabla_Compatibilidad,3,FALSE),0)</f>
        <v>0</v>
      </c>
      <c r="G3311" s="118">
        <f t="shared" ref="G3311:G3317" si="1739">ROUND(E3311*F3311,2)</f>
        <v>0</v>
      </c>
    </row>
    <row r="3312" spans="1:7" ht="20.100000000000001" customHeight="1">
      <c r="A3312" s="116" t="str">
        <f t="shared" si="1735"/>
        <v/>
      </c>
      <c r="B3312" s="181">
        <f t="shared" si="1736"/>
        <v>0</v>
      </c>
      <c r="C3312" s="233"/>
      <c r="D3312" s="79" t="str">
        <f t="shared" si="1737"/>
        <v/>
      </c>
      <c r="E3312" s="221"/>
      <c r="F3312" s="118">
        <f t="shared" si="1738"/>
        <v>0</v>
      </c>
      <c r="G3312" s="118">
        <f t="shared" si="1739"/>
        <v>0</v>
      </c>
    </row>
    <row r="3313" spans="1:7" ht="20.100000000000001" customHeight="1">
      <c r="A3313" s="116" t="str">
        <f t="shared" si="1735"/>
        <v/>
      </c>
      <c r="B3313" s="181">
        <f t="shared" si="1736"/>
        <v>0</v>
      </c>
      <c r="C3313" s="233"/>
      <c r="D3313" s="79" t="str">
        <f t="shared" si="1737"/>
        <v/>
      </c>
      <c r="E3313" s="221"/>
      <c r="F3313" s="118">
        <f t="shared" si="1738"/>
        <v>0</v>
      </c>
      <c r="G3313" s="118">
        <f t="shared" si="1739"/>
        <v>0</v>
      </c>
    </row>
    <row r="3314" spans="1:7" ht="20.100000000000001" customHeight="1">
      <c r="A3314" s="116" t="str">
        <f t="shared" si="1735"/>
        <v/>
      </c>
      <c r="B3314" s="181">
        <f t="shared" si="1736"/>
        <v>0</v>
      </c>
      <c r="C3314" s="233"/>
      <c r="D3314" s="79" t="str">
        <f t="shared" si="1737"/>
        <v/>
      </c>
      <c r="E3314" s="221"/>
      <c r="F3314" s="118">
        <f t="shared" si="1738"/>
        <v>0</v>
      </c>
      <c r="G3314" s="118">
        <f t="shared" si="1739"/>
        <v>0</v>
      </c>
    </row>
    <row r="3315" spans="1:7" ht="20.100000000000001" customHeight="1">
      <c r="A3315" s="116" t="str">
        <f t="shared" si="1735"/>
        <v/>
      </c>
      <c r="B3315" s="181">
        <f t="shared" si="1736"/>
        <v>0</v>
      </c>
      <c r="C3315" s="233"/>
      <c r="D3315" s="79" t="str">
        <f t="shared" si="1737"/>
        <v/>
      </c>
      <c r="E3315" s="221"/>
      <c r="F3315" s="118">
        <f t="shared" si="1738"/>
        <v>0</v>
      </c>
      <c r="G3315" s="118">
        <f t="shared" si="1739"/>
        <v>0</v>
      </c>
    </row>
    <row r="3316" spans="1:7" ht="20.100000000000001" customHeight="1">
      <c r="A3316" s="116" t="str">
        <f t="shared" si="1735"/>
        <v/>
      </c>
      <c r="B3316" s="181">
        <f t="shared" si="1736"/>
        <v>0</v>
      </c>
      <c r="C3316" s="233"/>
      <c r="D3316" s="79" t="str">
        <f t="shared" si="1737"/>
        <v/>
      </c>
      <c r="E3316" s="221"/>
      <c r="F3316" s="118">
        <f t="shared" si="1738"/>
        <v>0</v>
      </c>
      <c r="G3316" s="118">
        <f t="shared" si="1739"/>
        <v>0</v>
      </c>
    </row>
    <row r="3317" spans="1:7" ht="20.100000000000001" customHeight="1">
      <c r="A3317" s="116" t="str">
        <f t="shared" si="1735"/>
        <v/>
      </c>
      <c r="B3317" s="181">
        <f t="shared" si="1736"/>
        <v>0</v>
      </c>
      <c r="C3317" s="233"/>
      <c r="D3317" s="79" t="str">
        <f t="shared" si="1737"/>
        <v/>
      </c>
      <c r="E3317" s="221"/>
      <c r="F3317" s="118">
        <f t="shared" si="1738"/>
        <v>0</v>
      </c>
      <c r="G3317" s="118">
        <f t="shared" si="1739"/>
        <v>0</v>
      </c>
    </row>
    <row r="3318" spans="1:7" ht="20.100000000000001" customHeight="1">
      <c r="A3318" s="116" t="str">
        <f t="shared" ref="A3318:A3331" si="1740">IFERROR(VLOOKUP(C3318,Tabla_Compatibilidad,4,FALSE),"")</f>
        <v/>
      </c>
      <c r="B3318" s="181">
        <f t="shared" ref="B3318:B3331" si="1741">IF(A3318=0,0,VLOOKUP(A3318,Tabla_Indices,5,FALSE))</f>
        <v>0</v>
      </c>
      <c r="C3318" s="233"/>
      <c r="D3318" s="79" t="str">
        <f t="shared" ref="D3318:D3331" si="1742">IFERROR(VLOOKUP(C3318,Tabla_Compatibilidad,2,FALSE),"")</f>
        <v/>
      </c>
      <c r="E3318" s="221"/>
      <c r="F3318" s="118">
        <f t="shared" ref="F3318:F3331" si="1743">IFERROR(VLOOKUP(C3318,Tabla_Compatibilidad,3,FALSE),0)</f>
        <v>0</v>
      </c>
      <c r="G3318" s="118">
        <f t="shared" ref="G3318:G3331" si="1744">ROUND(E3318*F3318,2)</f>
        <v>0</v>
      </c>
    </row>
    <row r="3319" spans="1:7" ht="20.100000000000001" customHeight="1">
      <c r="A3319" s="116" t="str">
        <f t="shared" ref="A3319:A3330" si="1745">IFERROR(VLOOKUP(C3319,Tabla_Compatibilidad,4,FALSE),"")</f>
        <v/>
      </c>
      <c r="B3319" s="181">
        <f t="shared" ref="B3319:B3330" si="1746">IF(A3319=0,0,VLOOKUP(A3319,Tabla_Indices,5,FALSE))</f>
        <v>0</v>
      </c>
      <c r="C3319" s="233"/>
      <c r="D3319" s="79" t="str">
        <f t="shared" ref="D3319:D3330" si="1747">IFERROR(VLOOKUP(C3319,Tabla_Compatibilidad,2,FALSE),"")</f>
        <v/>
      </c>
      <c r="E3319" s="221"/>
      <c r="F3319" s="118">
        <f t="shared" ref="F3319:F3330" si="1748">IFERROR(VLOOKUP(C3319,Tabla_Compatibilidad,3,FALSE),0)</f>
        <v>0</v>
      </c>
      <c r="G3319" s="118">
        <f t="shared" ref="G3319:G3330" si="1749">ROUND(E3319*F3319,2)</f>
        <v>0</v>
      </c>
    </row>
    <row r="3320" spans="1:7" ht="20.100000000000001" customHeight="1">
      <c r="A3320" s="116" t="str">
        <f t="shared" si="1745"/>
        <v/>
      </c>
      <c r="B3320" s="181">
        <f t="shared" si="1746"/>
        <v>0</v>
      </c>
      <c r="C3320" s="233"/>
      <c r="D3320" s="79" t="str">
        <f t="shared" si="1747"/>
        <v/>
      </c>
      <c r="E3320" s="221"/>
      <c r="F3320" s="118">
        <f t="shared" si="1748"/>
        <v>0</v>
      </c>
      <c r="G3320" s="118">
        <f t="shared" si="1749"/>
        <v>0</v>
      </c>
    </row>
    <row r="3321" spans="1:7" ht="20.100000000000001" customHeight="1">
      <c r="A3321" s="116" t="str">
        <f t="shared" si="1745"/>
        <v/>
      </c>
      <c r="B3321" s="181">
        <f t="shared" si="1746"/>
        <v>0</v>
      </c>
      <c r="C3321" s="233"/>
      <c r="D3321" s="79" t="str">
        <f t="shared" si="1747"/>
        <v/>
      </c>
      <c r="E3321" s="221"/>
      <c r="F3321" s="118">
        <f t="shared" si="1748"/>
        <v>0</v>
      </c>
      <c r="G3321" s="118">
        <f t="shared" si="1749"/>
        <v>0</v>
      </c>
    </row>
    <row r="3322" spans="1:7" ht="20.100000000000001" customHeight="1">
      <c r="A3322" s="116" t="str">
        <f t="shared" si="1745"/>
        <v/>
      </c>
      <c r="B3322" s="181">
        <f t="shared" si="1746"/>
        <v>0</v>
      </c>
      <c r="C3322" s="233"/>
      <c r="D3322" s="79" t="str">
        <f t="shared" si="1747"/>
        <v/>
      </c>
      <c r="E3322" s="221"/>
      <c r="F3322" s="118">
        <f t="shared" si="1748"/>
        <v>0</v>
      </c>
      <c r="G3322" s="118">
        <f t="shared" si="1749"/>
        <v>0</v>
      </c>
    </row>
    <row r="3323" spans="1:7" ht="20.100000000000001" customHeight="1">
      <c r="A3323" s="116" t="str">
        <f t="shared" si="1745"/>
        <v/>
      </c>
      <c r="B3323" s="181">
        <f t="shared" si="1746"/>
        <v>0</v>
      </c>
      <c r="C3323" s="233"/>
      <c r="D3323" s="79" t="str">
        <f t="shared" si="1747"/>
        <v/>
      </c>
      <c r="E3323" s="221"/>
      <c r="F3323" s="118">
        <f t="shared" si="1748"/>
        <v>0</v>
      </c>
      <c r="G3323" s="118">
        <f t="shared" si="1749"/>
        <v>0</v>
      </c>
    </row>
    <row r="3324" spans="1:7" ht="20.100000000000001" customHeight="1">
      <c r="A3324" s="116" t="str">
        <f t="shared" si="1745"/>
        <v/>
      </c>
      <c r="B3324" s="181">
        <f t="shared" si="1746"/>
        <v>0</v>
      </c>
      <c r="C3324" s="233"/>
      <c r="D3324" s="79" t="str">
        <f t="shared" si="1747"/>
        <v/>
      </c>
      <c r="E3324" s="221"/>
      <c r="F3324" s="118">
        <f t="shared" si="1748"/>
        <v>0</v>
      </c>
      <c r="G3324" s="118">
        <f t="shared" si="1749"/>
        <v>0</v>
      </c>
    </row>
    <row r="3325" spans="1:7" ht="20.100000000000001" customHeight="1">
      <c r="A3325" s="116" t="str">
        <f t="shared" si="1745"/>
        <v/>
      </c>
      <c r="B3325" s="181">
        <f t="shared" si="1746"/>
        <v>0</v>
      </c>
      <c r="C3325" s="233"/>
      <c r="D3325" s="79" t="str">
        <f t="shared" si="1747"/>
        <v/>
      </c>
      <c r="E3325" s="221"/>
      <c r="F3325" s="118">
        <f t="shared" si="1748"/>
        <v>0</v>
      </c>
      <c r="G3325" s="118">
        <f t="shared" si="1749"/>
        <v>0</v>
      </c>
    </row>
    <row r="3326" spans="1:7" ht="20.100000000000001" customHeight="1">
      <c r="A3326" s="116" t="str">
        <f t="shared" si="1745"/>
        <v/>
      </c>
      <c r="B3326" s="181">
        <f t="shared" si="1746"/>
        <v>0</v>
      </c>
      <c r="C3326" s="233"/>
      <c r="D3326" s="79" t="str">
        <f t="shared" si="1747"/>
        <v/>
      </c>
      <c r="E3326" s="221"/>
      <c r="F3326" s="118">
        <f t="shared" si="1748"/>
        <v>0</v>
      </c>
      <c r="G3326" s="118">
        <f t="shared" si="1749"/>
        <v>0</v>
      </c>
    </row>
    <row r="3327" spans="1:7" ht="20.100000000000001" customHeight="1">
      <c r="A3327" s="116" t="str">
        <f t="shared" si="1745"/>
        <v/>
      </c>
      <c r="B3327" s="181">
        <f t="shared" si="1746"/>
        <v>0</v>
      </c>
      <c r="C3327" s="233"/>
      <c r="D3327" s="79" t="str">
        <f t="shared" si="1747"/>
        <v/>
      </c>
      <c r="E3327" s="221"/>
      <c r="F3327" s="118">
        <f t="shared" si="1748"/>
        <v>0</v>
      </c>
      <c r="G3327" s="118">
        <f t="shared" si="1749"/>
        <v>0</v>
      </c>
    </row>
    <row r="3328" spans="1:7" ht="20.100000000000001" customHeight="1">
      <c r="A3328" s="116" t="str">
        <f t="shared" si="1745"/>
        <v/>
      </c>
      <c r="B3328" s="181">
        <f t="shared" si="1746"/>
        <v>0</v>
      </c>
      <c r="C3328" s="233"/>
      <c r="D3328" s="79" t="str">
        <f t="shared" si="1747"/>
        <v/>
      </c>
      <c r="E3328" s="221"/>
      <c r="F3328" s="118">
        <f t="shared" si="1748"/>
        <v>0</v>
      </c>
      <c r="G3328" s="118">
        <f t="shared" si="1749"/>
        <v>0</v>
      </c>
    </row>
    <row r="3329" spans="1:7" ht="20.100000000000001" customHeight="1">
      <c r="A3329" s="116" t="str">
        <f t="shared" si="1745"/>
        <v/>
      </c>
      <c r="B3329" s="181">
        <f t="shared" si="1746"/>
        <v>0</v>
      </c>
      <c r="C3329" s="233"/>
      <c r="D3329" s="79" t="str">
        <f t="shared" si="1747"/>
        <v/>
      </c>
      <c r="E3329" s="221"/>
      <c r="F3329" s="118">
        <f t="shared" si="1748"/>
        <v>0</v>
      </c>
      <c r="G3329" s="118">
        <f t="shared" si="1749"/>
        <v>0</v>
      </c>
    </row>
    <row r="3330" spans="1:7" ht="20.100000000000001" customHeight="1">
      <c r="A3330" s="116" t="str">
        <f t="shared" si="1745"/>
        <v/>
      </c>
      <c r="B3330" s="181">
        <f t="shared" si="1746"/>
        <v>0</v>
      </c>
      <c r="C3330" s="233"/>
      <c r="D3330" s="79" t="str">
        <f t="shared" si="1747"/>
        <v/>
      </c>
      <c r="E3330" s="221"/>
      <c r="F3330" s="118">
        <f t="shared" si="1748"/>
        <v>0</v>
      </c>
      <c r="G3330" s="118">
        <f t="shared" si="1749"/>
        <v>0</v>
      </c>
    </row>
    <row r="3331" spans="1:7" ht="20.100000000000001" customHeight="1">
      <c r="A3331" s="116" t="str">
        <f t="shared" si="1740"/>
        <v/>
      </c>
      <c r="B3331" s="181">
        <f t="shared" si="1741"/>
        <v>0</v>
      </c>
      <c r="C3331" s="228"/>
      <c r="D3331" s="79" t="str">
        <f t="shared" si="1742"/>
        <v/>
      </c>
      <c r="E3331" s="221"/>
      <c r="F3331" s="118">
        <f t="shared" si="1743"/>
        <v>0</v>
      </c>
      <c r="G3331" s="118">
        <f t="shared" si="1744"/>
        <v>0</v>
      </c>
    </row>
    <row r="3332" spans="1:7" ht="20.100000000000001" customHeight="1">
      <c r="A3332" s="184"/>
      <c r="B3332" s="185"/>
      <c r="C3332" s="243"/>
      <c r="D3332" s="161"/>
      <c r="E3332" s="212"/>
      <c r="F3332" s="488" t="s">
        <v>35</v>
      </c>
      <c r="G3332" s="201">
        <f>SUBTOTAL(9,G3311:G3331)</f>
        <v>0</v>
      </c>
    </row>
    <row r="3333" spans="1:7" ht="20.100000000000001" customHeight="1">
      <c r="A3333" s="184"/>
      <c r="B3333" s="185"/>
      <c r="C3333" s="244" t="s">
        <v>731</v>
      </c>
      <c r="D3333" s="161"/>
      <c r="E3333" s="212"/>
      <c r="F3333" s="163"/>
      <c r="G3333" s="186"/>
    </row>
    <row r="3334" spans="1:7" ht="20.100000000000001" customHeight="1">
      <c r="A3334" s="116" t="str">
        <f t="shared" ref="A3334:A3335" si="1750">IFERROR(VLOOKUP(C3334,Tabla_Compatibilidad,4,FALSE),"")</f>
        <v/>
      </c>
      <c r="B3334" s="181">
        <f t="shared" ref="B3334:B3335" si="1751">IF(A3334=0,0,VLOOKUP(A3334,Tabla_Indices,5,FALSE))</f>
        <v>0</v>
      </c>
      <c r="C3334" s="233"/>
      <c r="D3334" s="79" t="str">
        <f t="shared" ref="D3334:D3335" si="1752">IFERROR(VLOOKUP(C3334,Tabla_Compatibilidad,2,FALSE),"")</f>
        <v/>
      </c>
      <c r="E3334" s="221"/>
      <c r="F3334" s="118">
        <f t="shared" ref="F3334:F3335" si="1753">IFERROR(VLOOKUP(C3334,Tabla_Compatibilidad,3,FALSE),0)</f>
        <v>0</v>
      </c>
      <c r="G3334" s="118">
        <f t="shared" ref="G3334:G3335" si="1754">ROUND(E3334*F3334,2)</f>
        <v>0</v>
      </c>
    </row>
    <row r="3335" spans="1:7" ht="20.100000000000001" customHeight="1">
      <c r="A3335" s="116" t="str">
        <f t="shared" si="1750"/>
        <v/>
      </c>
      <c r="B3335" s="181">
        <f t="shared" si="1751"/>
        <v>0</v>
      </c>
      <c r="C3335" s="227"/>
      <c r="D3335" s="79" t="str">
        <f t="shared" si="1752"/>
        <v/>
      </c>
      <c r="E3335" s="221"/>
      <c r="F3335" s="118">
        <f t="shared" si="1753"/>
        <v>0</v>
      </c>
      <c r="G3335" s="118">
        <f t="shared" si="1754"/>
        <v>0</v>
      </c>
    </row>
    <row r="3336" spans="1:7" ht="20.100000000000001" customHeight="1">
      <c r="A3336" s="116" t="str">
        <f t="shared" ref="A3336:A3341" si="1755">IFERROR(VLOOKUP(C3336,Tabla_Compatibilidad,4,FALSE),"")</f>
        <v/>
      </c>
      <c r="B3336" s="181">
        <f t="shared" ref="B3336:B3341" si="1756">IF(A3336=0,0,VLOOKUP(A3336,Tabla_Indices,5,FALSE))</f>
        <v>0</v>
      </c>
      <c r="C3336" s="233"/>
      <c r="D3336" s="79" t="str">
        <f t="shared" ref="D3336:D3341" si="1757">IFERROR(VLOOKUP(C3336,Tabla_Compatibilidad,2,FALSE),"")</f>
        <v/>
      </c>
      <c r="E3336" s="221"/>
      <c r="F3336" s="118">
        <f t="shared" ref="F3336:F3341" si="1758">IFERROR(VLOOKUP(C3336,Tabla_Compatibilidad,3,FALSE),0)</f>
        <v>0</v>
      </c>
      <c r="G3336" s="118">
        <f t="shared" ref="G3336:G3341" si="1759">ROUND(E3336*F3336,2)</f>
        <v>0</v>
      </c>
    </row>
    <row r="3337" spans="1:7" ht="20.100000000000001" customHeight="1">
      <c r="A3337" s="116" t="str">
        <f t="shared" si="1755"/>
        <v/>
      </c>
      <c r="B3337" s="181">
        <f t="shared" si="1756"/>
        <v>0</v>
      </c>
      <c r="C3337" s="227"/>
      <c r="D3337" s="79" t="str">
        <f t="shared" si="1757"/>
        <v/>
      </c>
      <c r="E3337" s="221"/>
      <c r="F3337" s="118">
        <f t="shared" si="1758"/>
        <v>0</v>
      </c>
      <c r="G3337" s="118">
        <f t="shared" si="1759"/>
        <v>0</v>
      </c>
    </row>
    <row r="3338" spans="1:7" ht="20.100000000000001" customHeight="1">
      <c r="A3338" s="116" t="str">
        <f t="shared" si="1755"/>
        <v/>
      </c>
      <c r="B3338" s="181">
        <f t="shared" si="1756"/>
        <v>0</v>
      </c>
      <c r="C3338" s="228"/>
      <c r="D3338" s="79" t="str">
        <f t="shared" si="1757"/>
        <v/>
      </c>
      <c r="E3338" s="221"/>
      <c r="F3338" s="118">
        <f t="shared" si="1758"/>
        <v>0</v>
      </c>
      <c r="G3338" s="118">
        <f t="shared" si="1759"/>
        <v>0</v>
      </c>
    </row>
    <row r="3339" spans="1:7" ht="20.100000000000001" customHeight="1">
      <c r="A3339" s="116" t="str">
        <f t="shared" si="1755"/>
        <v/>
      </c>
      <c r="B3339" s="181">
        <f t="shared" si="1756"/>
        <v>0</v>
      </c>
      <c r="C3339" s="228"/>
      <c r="D3339" s="79" t="str">
        <f t="shared" si="1757"/>
        <v/>
      </c>
      <c r="E3339" s="221"/>
      <c r="F3339" s="118">
        <f t="shared" si="1758"/>
        <v>0</v>
      </c>
      <c r="G3339" s="118">
        <f t="shared" si="1759"/>
        <v>0</v>
      </c>
    </row>
    <row r="3340" spans="1:7" ht="20.100000000000001" customHeight="1">
      <c r="A3340" s="116" t="str">
        <f t="shared" si="1755"/>
        <v/>
      </c>
      <c r="B3340" s="181">
        <f t="shared" si="1756"/>
        <v>0</v>
      </c>
      <c r="C3340" s="228"/>
      <c r="D3340" s="79" t="str">
        <f t="shared" si="1757"/>
        <v/>
      </c>
      <c r="E3340" s="221"/>
      <c r="F3340" s="118">
        <f t="shared" si="1758"/>
        <v>0</v>
      </c>
      <c r="G3340" s="118">
        <f t="shared" si="1759"/>
        <v>0</v>
      </c>
    </row>
    <row r="3341" spans="1:7" ht="20.100000000000001" customHeight="1">
      <c r="A3341" s="116" t="str">
        <f t="shared" si="1755"/>
        <v/>
      </c>
      <c r="B3341" s="181">
        <f t="shared" si="1756"/>
        <v>0</v>
      </c>
      <c r="C3341" s="228"/>
      <c r="D3341" s="79" t="str">
        <f t="shared" si="1757"/>
        <v/>
      </c>
      <c r="E3341" s="221"/>
      <c r="F3341" s="118">
        <f t="shared" si="1758"/>
        <v>0</v>
      </c>
      <c r="G3341" s="118">
        <f t="shared" si="1759"/>
        <v>0</v>
      </c>
    </row>
    <row r="3342" spans="1:7" ht="20.100000000000001" customHeight="1">
      <c r="A3342" s="184"/>
      <c r="B3342" s="185"/>
      <c r="C3342" s="243"/>
      <c r="D3342" s="161"/>
      <c r="E3342" s="212"/>
      <c r="F3342" s="488" t="s">
        <v>36</v>
      </c>
      <c r="G3342" s="201">
        <f>SUBTOTAL(9,G3334:G3341)</f>
        <v>0</v>
      </c>
    </row>
    <row r="3343" spans="1:7" ht="20.100000000000001" customHeight="1">
      <c r="A3343" s="184"/>
      <c r="B3343" s="185"/>
      <c r="C3343" s="244" t="s">
        <v>732</v>
      </c>
      <c r="D3343" s="161"/>
      <c r="E3343" s="212"/>
      <c r="F3343" s="163"/>
      <c r="G3343" s="186"/>
    </row>
    <row r="3344" spans="1:7" ht="20.100000000000001" customHeight="1">
      <c r="A3344" s="116" t="str">
        <f t="shared" ref="A3344:A3345" si="1760">IFERROR(VLOOKUP(C3344,Tabla_Compatibilidad,4,FALSE),"")</f>
        <v/>
      </c>
      <c r="B3344" s="181">
        <f t="shared" ref="B3344:B3345" si="1761">IF(A3344=0,0,VLOOKUP(A3344,Tabla_Indices,5,FALSE))</f>
        <v>0</v>
      </c>
      <c r="C3344" s="231"/>
      <c r="D3344" s="79" t="str">
        <f t="shared" ref="D3344:D3345" si="1762">IFERROR(VLOOKUP(C3344,Tabla_Compatibilidad,2,FALSE),"")</f>
        <v/>
      </c>
      <c r="E3344" s="223"/>
      <c r="F3344" s="118">
        <f t="shared" ref="F3344:F3345" si="1763">IFERROR(VLOOKUP(C3344,Tabla_Compatibilidad,3,FALSE),0)</f>
        <v>0</v>
      </c>
      <c r="G3344" s="118">
        <f t="shared" ref="G3344:G3345" si="1764">ROUND(E3344*F3344,2)</f>
        <v>0</v>
      </c>
    </row>
    <row r="3345" spans="1:7" ht="20.100000000000001" customHeight="1">
      <c r="A3345" s="116" t="str">
        <f t="shared" si="1760"/>
        <v/>
      </c>
      <c r="B3345" s="181">
        <f t="shared" si="1761"/>
        <v>0</v>
      </c>
      <c r="C3345" s="231"/>
      <c r="D3345" s="79" t="str">
        <f t="shared" si="1762"/>
        <v/>
      </c>
      <c r="E3345" s="223"/>
      <c r="F3345" s="118">
        <f t="shared" si="1763"/>
        <v>0</v>
      </c>
      <c r="G3345" s="118">
        <f t="shared" si="1764"/>
        <v>0</v>
      </c>
    </row>
    <row r="3346" spans="1:7" ht="20.100000000000001" customHeight="1">
      <c r="A3346" s="116" t="str">
        <f t="shared" ref="A3346:A3356" si="1765">IFERROR(VLOOKUP(C3346,Tabla_Compatibilidad,4,FALSE),"")</f>
        <v/>
      </c>
      <c r="B3346" s="181">
        <f t="shared" ref="B3346:B3356" si="1766">IF(A3346=0,0,VLOOKUP(A3346,Tabla_Indices,5,FALSE))</f>
        <v>0</v>
      </c>
      <c r="C3346" s="231"/>
      <c r="D3346" s="79" t="str">
        <f t="shared" ref="D3346:D3356" si="1767">IFERROR(VLOOKUP(C3346,Tabla_Compatibilidad,2,FALSE),"")</f>
        <v/>
      </c>
      <c r="E3346" s="223"/>
      <c r="F3346" s="118">
        <f t="shared" ref="F3346:F3356" si="1768">IFERROR(VLOOKUP(C3346,Tabla_Compatibilidad,3,FALSE),0)</f>
        <v>0</v>
      </c>
      <c r="G3346" s="118">
        <f t="shared" ref="G3346:G3356" si="1769">ROUND(E3346*F3346,2)</f>
        <v>0</v>
      </c>
    </row>
    <row r="3347" spans="1:7" ht="20.100000000000001" customHeight="1">
      <c r="A3347" s="116" t="str">
        <f t="shared" si="1765"/>
        <v/>
      </c>
      <c r="B3347" s="181">
        <f t="shared" si="1766"/>
        <v>0</v>
      </c>
      <c r="C3347" s="229"/>
      <c r="D3347" s="79" t="str">
        <f t="shared" si="1767"/>
        <v/>
      </c>
      <c r="E3347" s="223"/>
      <c r="F3347" s="118">
        <f t="shared" si="1768"/>
        <v>0</v>
      </c>
      <c r="G3347" s="118">
        <f t="shared" si="1769"/>
        <v>0</v>
      </c>
    </row>
    <row r="3348" spans="1:7" ht="20.100000000000001" customHeight="1">
      <c r="A3348" s="116" t="str">
        <f t="shared" si="1765"/>
        <v/>
      </c>
      <c r="B3348" s="181">
        <f t="shared" si="1766"/>
        <v>0</v>
      </c>
      <c r="C3348" s="229"/>
      <c r="D3348" s="79" t="str">
        <f t="shared" si="1767"/>
        <v/>
      </c>
      <c r="E3348" s="221"/>
      <c r="F3348" s="118">
        <f t="shared" si="1768"/>
        <v>0</v>
      </c>
      <c r="G3348" s="118">
        <f t="shared" si="1769"/>
        <v>0</v>
      </c>
    </row>
    <row r="3349" spans="1:7" ht="20.100000000000001" customHeight="1">
      <c r="A3349" s="116" t="str">
        <f t="shared" si="1765"/>
        <v/>
      </c>
      <c r="B3349" s="181">
        <f t="shared" si="1766"/>
        <v>0</v>
      </c>
      <c r="C3349" s="229"/>
      <c r="D3349" s="79" t="str">
        <f t="shared" si="1767"/>
        <v/>
      </c>
      <c r="E3349" s="221"/>
      <c r="F3349" s="118">
        <f t="shared" si="1768"/>
        <v>0</v>
      </c>
      <c r="G3349" s="118">
        <f t="shared" si="1769"/>
        <v>0</v>
      </c>
    </row>
    <row r="3350" spans="1:7" ht="20.100000000000001" customHeight="1">
      <c r="A3350" s="116" t="str">
        <f t="shared" si="1765"/>
        <v/>
      </c>
      <c r="B3350" s="181">
        <f t="shared" si="1766"/>
        <v>0</v>
      </c>
      <c r="C3350" s="229"/>
      <c r="D3350" s="79" t="str">
        <f t="shared" si="1767"/>
        <v/>
      </c>
      <c r="E3350" s="221"/>
      <c r="F3350" s="118">
        <f t="shared" si="1768"/>
        <v>0</v>
      </c>
      <c r="G3350" s="118">
        <f t="shared" si="1769"/>
        <v>0</v>
      </c>
    </row>
    <row r="3351" spans="1:7" ht="20.100000000000001" customHeight="1">
      <c r="A3351" s="116"/>
      <c r="B3351" s="181"/>
      <c r="C3351" s="229"/>
      <c r="D3351" s="79"/>
      <c r="E3351" s="221"/>
      <c r="F3351" s="118"/>
      <c r="G3351" s="118"/>
    </row>
    <row r="3352" spans="1:7" ht="20.100000000000001" customHeight="1">
      <c r="A3352" s="116"/>
      <c r="B3352" s="181"/>
      <c r="C3352" s="229"/>
      <c r="D3352" s="79"/>
      <c r="E3352" s="221"/>
      <c r="F3352" s="118"/>
      <c r="G3352" s="118"/>
    </row>
    <row r="3353" spans="1:7" ht="20.100000000000001" customHeight="1">
      <c r="A3353" s="116"/>
      <c r="B3353" s="181"/>
      <c r="C3353" s="229"/>
      <c r="D3353" s="79"/>
      <c r="E3353" s="221"/>
      <c r="F3353" s="118"/>
      <c r="G3353" s="118"/>
    </row>
    <row r="3354" spans="1:7" ht="20.100000000000001" customHeight="1">
      <c r="A3354" s="116" t="str">
        <f t="shared" si="1765"/>
        <v/>
      </c>
      <c r="B3354" s="181">
        <f t="shared" si="1766"/>
        <v>0</v>
      </c>
      <c r="C3354" s="228"/>
      <c r="D3354" s="79" t="str">
        <f t="shared" si="1767"/>
        <v/>
      </c>
      <c r="E3354" s="221"/>
      <c r="F3354" s="118">
        <f t="shared" si="1768"/>
        <v>0</v>
      </c>
      <c r="G3354" s="118">
        <f t="shared" si="1769"/>
        <v>0</v>
      </c>
    </row>
    <row r="3355" spans="1:7" ht="20.100000000000001" customHeight="1">
      <c r="A3355" s="116" t="str">
        <f t="shared" si="1765"/>
        <v/>
      </c>
      <c r="B3355" s="181">
        <f t="shared" si="1766"/>
        <v>0</v>
      </c>
      <c r="C3355" s="228"/>
      <c r="D3355" s="79" t="str">
        <f t="shared" si="1767"/>
        <v/>
      </c>
      <c r="E3355" s="221"/>
      <c r="F3355" s="118">
        <f t="shared" si="1768"/>
        <v>0</v>
      </c>
      <c r="G3355" s="118">
        <f t="shared" si="1769"/>
        <v>0</v>
      </c>
    </row>
    <row r="3356" spans="1:7" ht="20.100000000000001" customHeight="1">
      <c r="A3356" s="116" t="str">
        <f t="shared" si="1765"/>
        <v/>
      </c>
      <c r="B3356" s="181">
        <f t="shared" si="1766"/>
        <v>0</v>
      </c>
      <c r="C3356" s="228"/>
      <c r="D3356" s="79" t="str">
        <f t="shared" si="1767"/>
        <v/>
      </c>
      <c r="E3356" s="221"/>
      <c r="F3356" s="118">
        <f t="shared" si="1768"/>
        <v>0</v>
      </c>
      <c r="G3356" s="118">
        <f t="shared" si="1769"/>
        <v>0</v>
      </c>
    </row>
    <row r="3357" spans="1:7" ht="20.100000000000001" customHeight="1">
      <c r="A3357" s="187"/>
      <c r="B3357" s="188"/>
      <c r="C3357" s="243"/>
      <c r="D3357" s="161"/>
      <c r="E3357" s="212"/>
      <c r="F3357" s="488" t="s">
        <v>37</v>
      </c>
      <c r="G3357" s="201">
        <f>SUBTOTAL(9,G3344:G3356)</f>
        <v>0</v>
      </c>
    </row>
    <row r="3358" spans="1:7" ht="20.100000000000001" customHeight="1" thickBot="1">
      <c r="A3358" s="189"/>
      <c r="B3358" s="190"/>
      <c r="C3358" s="245"/>
      <c r="D3358" s="191"/>
      <c r="E3358" s="213"/>
      <c r="F3358" s="192"/>
      <c r="G3358" s="193"/>
    </row>
    <row r="3359" spans="1:7" ht="20.100000000000001" customHeight="1" thickBot="1">
      <c r="A3359" s="194">
        <f>B3307</f>
        <v>56</v>
      </c>
      <c r="B3359" s="195" t="str">
        <f>C3307</f>
        <v>Alumbrado Público</v>
      </c>
      <c r="C3359" s="246"/>
      <c r="D3359" s="196" t="s">
        <v>38</v>
      </c>
      <c r="E3359" s="214"/>
      <c r="F3359" s="197" t="s">
        <v>39</v>
      </c>
      <c r="G3359" s="202">
        <f>SUBTOTAL(9,G3311:G3358)</f>
        <v>0</v>
      </c>
    </row>
    <row r="3360" spans="1:7" ht="20.100000000000001" customHeight="1" thickTop="1" thickBot="1">
      <c r="C3360" s="247"/>
      <c r="D3360" s="198"/>
      <c r="E3360" s="215"/>
      <c r="G3360" s="200"/>
    </row>
    <row r="3361" spans="1:7" ht="20.100000000000001" customHeight="1" thickTop="1">
      <c r="A3361" s="145" t="s">
        <v>41</v>
      </c>
      <c r="B3361" s="146"/>
      <c r="C3361" s="248"/>
      <c r="D3361" s="146"/>
      <c r="E3361" s="216"/>
      <c r="F3361" s="148"/>
      <c r="G3361" s="149"/>
    </row>
    <row r="3362" spans="1:7" ht="20.100000000000001" customHeight="1">
      <c r="A3362" s="150" t="s">
        <v>728</v>
      </c>
      <c r="B3362" s="144" t="str">
        <f>Comitente</f>
        <v>INSTITUTO PROVINCIAL DE LA VIVIENDA</v>
      </c>
      <c r="C3362" s="249"/>
      <c r="D3362" s="152"/>
      <c r="E3362" s="217"/>
      <c r="F3362" s="154"/>
      <c r="G3362" s="155"/>
    </row>
    <row r="3363" spans="1:7" ht="20.100000000000001" customHeight="1">
      <c r="A3363" s="150" t="s">
        <v>729</v>
      </c>
      <c r="B3363" s="144">
        <f>Contratista</f>
        <v>0</v>
      </c>
      <c r="C3363" s="250"/>
      <c r="D3363" s="156"/>
      <c r="E3363" s="217"/>
      <c r="F3363" s="157"/>
      <c r="G3363" s="158"/>
    </row>
    <row r="3364" spans="1:7" ht="20.100000000000001" customHeight="1">
      <c r="A3364" s="150" t="s">
        <v>28</v>
      </c>
      <c r="B3364" s="144" t="str">
        <f>Obra</f>
        <v>BARRIO NUESTRA SEÑORA DEL ROSARIO - 22 VIVIENDAS</v>
      </c>
      <c r="C3364" s="250"/>
      <c r="D3364" s="156"/>
      <c r="E3364" s="217"/>
      <c r="F3364" s="157" t="s">
        <v>42</v>
      </c>
      <c r="G3364" s="542">
        <f>+$G$4</f>
        <v>0</v>
      </c>
    </row>
    <row r="3365" spans="1:7" ht="20.100000000000001" customHeight="1">
      <c r="A3365" s="159" t="s">
        <v>727</v>
      </c>
      <c r="B3365" s="144" t="str">
        <f>Ubicación</f>
        <v>9 DE JULIO</v>
      </c>
      <c r="C3365" s="251"/>
      <c r="D3365" s="161"/>
      <c r="E3365" s="212"/>
      <c r="F3365" s="163"/>
      <c r="G3365" s="164"/>
    </row>
    <row r="3366" spans="1:7" ht="20.100000000000001" customHeight="1">
      <c r="A3366" s="159" t="s">
        <v>43</v>
      </c>
      <c r="B3366" s="165" t="s">
        <v>1161</v>
      </c>
      <c r="C3366" s="243" t="s">
        <v>1160</v>
      </c>
      <c r="D3366" s="167"/>
      <c r="E3366" s="218"/>
      <c r="F3366" s="163"/>
      <c r="G3366" s="164"/>
    </row>
    <row r="3367" spans="1:7" s="110" customFormat="1" ht="20.100000000000001" customHeight="1">
      <c r="A3367" s="159" t="s">
        <v>29</v>
      </c>
      <c r="B3367" s="169">
        <v>57</v>
      </c>
      <c r="C3367" s="243" t="str">
        <f>+VLOOKUP(B3367,Infra!$B$13:$F$86,2,FALSE)</f>
        <v>Iluminación E. V.</v>
      </c>
      <c r="D3367" s="161"/>
      <c r="E3367" s="212"/>
      <c r="F3367" s="157" t="s">
        <v>30</v>
      </c>
      <c r="G3367" s="253" t="str">
        <f>+VLOOKUP(B3367,Infra!$B$13:$F$86,3,FALSE)</f>
        <v>gl</v>
      </c>
    </row>
    <row r="3368" spans="1:7" ht="20.100000000000001" customHeight="1">
      <c r="A3368" s="203" t="s">
        <v>590</v>
      </c>
      <c r="B3368" s="204"/>
      <c r="C3368" s="604" t="s">
        <v>0</v>
      </c>
      <c r="D3368" s="606" t="s">
        <v>31</v>
      </c>
      <c r="E3368" s="600" t="s">
        <v>32</v>
      </c>
      <c r="F3368" s="608" t="s">
        <v>33</v>
      </c>
      <c r="G3368" s="610" t="s">
        <v>34</v>
      </c>
    </row>
    <row r="3369" spans="1:7" ht="20.100000000000001" customHeight="1">
      <c r="A3369" s="172" t="s">
        <v>591</v>
      </c>
      <c r="B3369" s="173" t="s">
        <v>592</v>
      </c>
      <c r="C3369" s="605"/>
      <c r="D3369" s="607"/>
      <c r="E3369" s="601"/>
      <c r="F3369" s="609"/>
      <c r="G3369" s="611"/>
    </row>
    <row r="3370" spans="1:7" ht="20.100000000000001" customHeight="1">
      <c r="A3370" s="174"/>
      <c r="B3370" s="175"/>
      <c r="C3370" s="252" t="s">
        <v>730</v>
      </c>
      <c r="D3370" s="177"/>
      <c r="E3370" s="219"/>
      <c r="F3370" s="179"/>
      <c r="G3370" s="180"/>
    </row>
    <row r="3371" spans="1:7" ht="20.100000000000001" customHeight="1">
      <c r="A3371" s="116" t="str">
        <f t="shared" ref="A3371:A3382" si="1770">IFERROR(VLOOKUP(C3371,Tabla_Compatibilidad,4,FALSE),"")</f>
        <v/>
      </c>
      <c r="B3371" s="181">
        <f t="shared" ref="B3371:B3382" si="1771">IF(A3371=0,0,VLOOKUP(A3371,Tabla_Indices,5,FALSE))</f>
        <v>0</v>
      </c>
      <c r="C3371" s="233"/>
      <c r="D3371" s="79" t="str">
        <f t="shared" ref="D3371:D3382" si="1772">IFERROR(VLOOKUP(C3371,Tabla_Compatibilidad,2,FALSE),"")</f>
        <v/>
      </c>
      <c r="E3371" s="221"/>
      <c r="F3371" s="118">
        <f t="shared" ref="F3371:F3382" si="1773">IFERROR(VLOOKUP(C3371,Tabla_Compatibilidad,3,FALSE),0)</f>
        <v>0</v>
      </c>
      <c r="G3371" s="118">
        <f t="shared" ref="G3371:G3382" si="1774">ROUND(E3371*F3371,2)</f>
        <v>0</v>
      </c>
    </row>
    <row r="3372" spans="1:7" ht="20.100000000000001" customHeight="1">
      <c r="A3372" s="116" t="str">
        <f t="shared" si="1770"/>
        <v/>
      </c>
      <c r="B3372" s="181">
        <f t="shared" si="1771"/>
        <v>0</v>
      </c>
      <c r="C3372" s="233"/>
      <c r="D3372" s="79" t="str">
        <f t="shared" si="1772"/>
        <v/>
      </c>
      <c r="E3372" s="221"/>
      <c r="F3372" s="118">
        <f t="shared" si="1773"/>
        <v>0</v>
      </c>
      <c r="G3372" s="118">
        <f t="shared" si="1774"/>
        <v>0</v>
      </c>
    </row>
    <row r="3373" spans="1:7" ht="20.100000000000001" customHeight="1">
      <c r="A3373" s="116" t="str">
        <f t="shared" si="1770"/>
        <v/>
      </c>
      <c r="B3373" s="181">
        <f t="shared" si="1771"/>
        <v>0</v>
      </c>
      <c r="C3373" s="233"/>
      <c r="D3373" s="79" t="str">
        <f t="shared" si="1772"/>
        <v/>
      </c>
      <c r="E3373" s="221"/>
      <c r="F3373" s="118">
        <f t="shared" si="1773"/>
        <v>0</v>
      </c>
      <c r="G3373" s="118">
        <f t="shared" si="1774"/>
        <v>0</v>
      </c>
    </row>
    <row r="3374" spans="1:7" ht="20.100000000000001" customHeight="1">
      <c r="A3374" s="116" t="str">
        <f t="shared" si="1770"/>
        <v/>
      </c>
      <c r="B3374" s="181">
        <f t="shared" si="1771"/>
        <v>0</v>
      </c>
      <c r="C3374" s="233"/>
      <c r="D3374" s="79" t="str">
        <f t="shared" si="1772"/>
        <v/>
      </c>
      <c r="E3374" s="221"/>
      <c r="F3374" s="118">
        <f t="shared" si="1773"/>
        <v>0</v>
      </c>
      <c r="G3374" s="118">
        <f t="shared" si="1774"/>
        <v>0</v>
      </c>
    </row>
    <row r="3375" spans="1:7" ht="20.100000000000001" customHeight="1">
      <c r="A3375" s="116" t="str">
        <f t="shared" si="1770"/>
        <v/>
      </c>
      <c r="B3375" s="181">
        <f t="shared" si="1771"/>
        <v>0</v>
      </c>
      <c r="C3375" s="233"/>
      <c r="D3375" s="79" t="str">
        <f t="shared" si="1772"/>
        <v/>
      </c>
      <c r="E3375" s="221"/>
      <c r="F3375" s="118">
        <f t="shared" si="1773"/>
        <v>0</v>
      </c>
      <c r="G3375" s="118">
        <f t="shared" si="1774"/>
        <v>0</v>
      </c>
    </row>
    <row r="3376" spans="1:7" ht="20.100000000000001" customHeight="1">
      <c r="A3376" s="116" t="str">
        <f t="shared" si="1770"/>
        <v/>
      </c>
      <c r="B3376" s="181">
        <f t="shared" si="1771"/>
        <v>0</v>
      </c>
      <c r="C3376" s="233"/>
      <c r="D3376" s="79" t="str">
        <f t="shared" si="1772"/>
        <v/>
      </c>
      <c r="E3376" s="221"/>
      <c r="F3376" s="118">
        <f t="shared" si="1773"/>
        <v>0</v>
      </c>
      <c r="G3376" s="118">
        <f t="shared" si="1774"/>
        <v>0</v>
      </c>
    </row>
    <row r="3377" spans="1:7" ht="20.100000000000001" customHeight="1">
      <c r="A3377" s="116" t="str">
        <f t="shared" si="1770"/>
        <v/>
      </c>
      <c r="B3377" s="181">
        <f t="shared" si="1771"/>
        <v>0</v>
      </c>
      <c r="C3377" s="233"/>
      <c r="D3377" s="79" t="str">
        <f t="shared" si="1772"/>
        <v/>
      </c>
      <c r="E3377" s="221"/>
      <c r="F3377" s="118">
        <f t="shared" si="1773"/>
        <v>0</v>
      </c>
      <c r="G3377" s="118">
        <f t="shared" si="1774"/>
        <v>0</v>
      </c>
    </row>
    <row r="3378" spans="1:7" ht="20.100000000000001" customHeight="1">
      <c r="A3378" s="116" t="str">
        <f t="shared" si="1770"/>
        <v/>
      </c>
      <c r="B3378" s="181">
        <f t="shared" si="1771"/>
        <v>0</v>
      </c>
      <c r="C3378" s="233"/>
      <c r="D3378" s="79" t="str">
        <f t="shared" si="1772"/>
        <v/>
      </c>
      <c r="E3378" s="221"/>
      <c r="F3378" s="118">
        <f t="shared" si="1773"/>
        <v>0</v>
      </c>
      <c r="G3378" s="118">
        <f t="shared" si="1774"/>
        <v>0</v>
      </c>
    </row>
    <row r="3379" spans="1:7" ht="20.100000000000001" customHeight="1">
      <c r="A3379" s="116" t="str">
        <f t="shared" si="1770"/>
        <v/>
      </c>
      <c r="B3379" s="181">
        <f t="shared" si="1771"/>
        <v>0</v>
      </c>
      <c r="C3379" s="233"/>
      <c r="D3379" s="79" t="str">
        <f t="shared" si="1772"/>
        <v/>
      </c>
      <c r="E3379" s="221"/>
      <c r="F3379" s="118">
        <f t="shared" si="1773"/>
        <v>0</v>
      </c>
      <c r="G3379" s="118">
        <f t="shared" si="1774"/>
        <v>0</v>
      </c>
    </row>
    <row r="3380" spans="1:7" ht="20.100000000000001" customHeight="1">
      <c r="A3380" s="116" t="str">
        <f t="shared" si="1770"/>
        <v/>
      </c>
      <c r="B3380" s="181">
        <f t="shared" si="1771"/>
        <v>0</v>
      </c>
      <c r="C3380" s="233"/>
      <c r="D3380" s="79" t="str">
        <f t="shared" si="1772"/>
        <v/>
      </c>
      <c r="E3380" s="221"/>
      <c r="F3380" s="118">
        <f t="shared" si="1773"/>
        <v>0</v>
      </c>
      <c r="G3380" s="118">
        <f t="shared" si="1774"/>
        <v>0</v>
      </c>
    </row>
    <row r="3381" spans="1:7" ht="20.100000000000001" customHeight="1">
      <c r="A3381" s="116" t="str">
        <f t="shared" si="1770"/>
        <v/>
      </c>
      <c r="B3381" s="181">
        <f t="shared" si="1771"/>
        <v>0</v>
      </c>
      <c r="C3381" s="233"/>
      <c r="D3381" s="79" t="str">
        <f t="shared" si="1772"/>
        <v/>
      </c>
      <c r="E3381" s="221"/>
      <c r="F3381" s="118">
        <f t="shared" si="1773"/>
        <v>0</v>
      </c>
      <c r="G3381" s="118">
        <f t="shared" si="1774"/>
        <v>0</v>
      </c>
    </row>
    <row r="3382" spans="1:7" ht="20.100000000000001" customHeight="1">
      <c r="A3382" s="116" t="str">
        <f t="shared" si="1770"/>
        <v/>
      </c>
      <c r="B3382" s="181">
        <f t="shared" si="1771"/>
        <v>0</v>
      </c>
      <c r="C3382" s="233"/>
      <c r="D3382" s="79" t="str">
        <f t="shared" si="1772"/>
        <v/>
      </c>
      <c r="E3382" s="221"/>
      <c r="F3382" s="118">
        <f t="shared" si="1773"/>
        <v>0</v>
      </c>
      <c r="G3382" s="118">
        <f t="shared" si="1774"/>
        <v>0</v>
      </c>
    </row>
    <row r="3383" spans="1:7" ht="20.100000000000001" customHeight="1">
      <c r="A3383" s="116" t="str">
        <f t="shared" ref="A3383" si="1775">IFERROR(VLOOKUP(C3383,Tabla_Compatibilidad,4,FALSE),"")</f>
        <v/>
      </c>
      <c r="B3383" s="181">
        <f t="shared" ref="B3383:B3392" si="1776">IF(A3383=0,0,VLOOKUP(A3383,Tabla_Indices,5,FALSE))</f>
        <v>0</v>
      </c>
      <c r="C3383" s="233"/>
      <c r="D3383" s="79" t="str">
        <f t="shared" ref="D3383:D3392" si="1777">IFERROR(VLOOKUP(C3383,Tabla_Compatibilidad,2,FALSE),"")</f>
        <v/>
      </c>
      <c r="E3383" s="221"/>
      <c r="F3383" s="118">
        <f t="shared" ref="F3383:F3392" si="1778">IFERROR(VLOOKUP(C3383,Tabla_Compatibilidad,3,FALSE),0)</f>
        <v>0</v>
      </c>
      <c r="G3383" s="118">
        <f t="shared" ref="G3383" si="1779">ROUND(E3383*F3383,2)</f>
        <v>0</v>
      </c>
    </row>
    <row r="3384" spans="1:7" ht="20.100000000000001" customHeight="1">
      <c r="A3384" s="116" t="str">
        <f t="shared" ref="A3384:A3392" si="1780">IFERROR(VLOOKUP(C3384,Tabla_Compatibilidad,4,FALSE),"")</f>
        <v/>
      </c>
      <c r="B3384" s="181">
        <f t="shared" si="1776"/>
        <v>0</v>
      </c>
      <c r="C3384" s="233"/>
      <c r="D3384" s="79" t="str">
        <f t="shared" si="1777"/>
        <v/>
      </c>
      <c r="E3384" s="221"/>
      <c r="F3384" s="118">
        <f t="shared" si="1778"/>
        <v>0</v>
      </c>
      <c r="G3384" s="118">
        <f t="shared" ref="G3384:G3392" si="1781">ROUND(E3384*F3384,2)</f>
        <v>0</v>
      </c>
    </row>
    <row r="3385" spans="1:7" ht="20.100000000000001" customHeight="1">
      <c r="A3385" s="116" t="str">
        <f t="shared" si="1780"/>
        <v/>
      </c>
      <c r="B3385" s="181">
        <f t="shared" si="1776"/>
        <v>0</v>
      </c>
      <c r="C3385" s="233"/>
      <c r="D3385" s="79" t="str">
        <f t="shared" si="1777"/>
        <v/>
      </c>
      <c r="E3385" s="221"/>
      <c r="F3385" s="118">
        <f t="shared" si="1778"/>
        <v>0</v>
      </c>
      <c r="G3385" s="118">
        <f t="shared" si="1781"/>
        <v>0</v>
      </c>
    </row>
    <row r="3386" spans="1:7" ht="20.100000000000001" customHeight="1">
      <c r="A3386" s="116" t="str">
        <f t="shared" si="1780"/>
        <v/>
      </c>
      <c r="B3386" s="181">
        <f t="shared" si="1776"/>
        <v>0</v>
      </c>
      <c r="C3386" s="233"/>
      <c r="D3386" s="79" t="str">
        <f t="shared" si="1777"/>
        <v/>
      </c>
      <c r="E3386" s="221"/>
      <c r="F3386" s="118">
        <f t="shared" si="1778"/>
        <v>0</v>
      </c>
      <c r="G3386" s="118">
        <f t="shared" si="1781"/>
        <v>0</v>
      </c>
    </row>
    <row r="3387" spans="1:7" ht="20.100000000000001" customHeight="1">
      <c r="A3387" s="116" t="str">
        <f t="shared" si="1780"/>
        <v/>
      </c>
      <c r="B3387" s="181">
        <f t="shared" si="1776"/>
        <v>0</v>
      </c>
      <c r="C3387" s="233"/>
      <c r="D3387" s="79" t="str">
        <f t="shared" si="1777"/>
        <v/>
      </c>
      <c r="E3387" s="221"/>
      <c r="F3387" s="118">
        <f t="shared" si="1778"/>
        <v>0</v>
      </c>
      <c r="G3387" s="118">
        <f t="shared" si="1781"/>
        <v>0</v>
      </c>
    </row>
    <row r="3388" spans="1:7" ht="20.100000000000001" customHeight="1">
      <c r="A3388" s="116" t="str">
        <f t="shared" si="1780"/>
        <v/>
      </c>
      <c r="B3388" s="181">
        <f t="shared" si="1776"/>
        <v>0</v>
      </c>
      <c r="C3388" s="233"/>
      <c r="D3388" s="79" t="str">
        <f t="shared" si="1777"/>
        <v/>
      </c>
      <c r="E3388" s="221"/>
      <c r="F3388" s="118">
        <f t="shared" si="1778"/>
        <v>0</v>
      </c>
      <c r="G3388" s="118">
        <f t="shared" si="1781"/>
        <v>0</v>
      </c>
    </row>
    <row r="3389" spans="1:7" ht="20.100000000000001" customHeight="1">
      <c r="A3389" s="116" t="str">
        <f t="shared" si="1780"/>
        <v/>
      </c>
      <c r="B3389" s="181">
        <f t="shared" si="1776"/>
        <v>0</v>
      </c>
      <c r="C3389" s="233"/>
      <c r="D3389" s="79" t="str">
        <f t="shared" si="1777"/>
        <v/>
      </c>
      <c r="E3389" s="221"/>
      <c r="F3389" s="118">
        <f t="shared" si="1778"/>
        <v>0</v>
      </c>
      <c r="G3389" s="118">
        <f t="shared" si="1781"/>
        <v>0</v>
      </c>
    </row>
    <row r="3390" spans="1:7" ht="20.100000000000001" customHeight="1">
      <c r="A3390" s="116" t="str">
        <f t="shared" si="1780"/>
        <v/>
      </c>
      <c r="B3390" s="181">
        <f t="shared" si="1776"/>
        <v>0</v>
      </c>
      <c r="C3390" s="233"/>
      <c r="D3390" s="79" t="str">
        <f t="shared" si="1777"/>
        <v/>
      </c>
      <c r="E3390" s="221"/>
      <c r="F3390" s="118">
        <f t="shared" si="1778"/>
        <v>0</v>
      </c>
      <c r="G3390" s="118">
        <f t="shared" si="1781"/>
        <v>0</v>
      </c>
    </row>
    <row r="3391" spans="1:7" ht="20.100000000000001" customHeight="1">
      <c r="A3391" s="116" t="str">
        <f t="shared" si="1780"/>
        <v/>
      </c>
      <c r="B3391" s="181">
        <f t="shared" si="1776"/>
        <v>0</v>
      </c>
      <c r="C3391" s="233"/>
      <c r="D3391" s="79" t="str">
        <f t="shared" si="1777"/>
        <v/>
      </c>
      <c r="E3391" s="221"/>
      <c r="F3391" s="118">
        <f t="shared" si="1778"/>
        <v>0</v>
      </c>
      <c r="G3391" s="118">
        <f t="shared" si="1781"/>
        <v>0</v>
      </c>
    </row>
    <row r="3392" spans="1:7" ht="20.100000000000001" customHeight="1">
      <c r="A3392" s="116" t="str">
        <f t="shared" si="1780"/>
        <v/>
      </c>
      <c r="B3392" s="181">
        <f t="shared" si="1776"/>
        <v>0</v>
      </c>
      <c r="C3392" s="233"/>
      <c r="D3392" s="79" t="str">
        <f t="shared" si="1777"/>
        <v/>
      </c>
      <c r="E3392" s="221"/>
      <c r="F3392" s="118">
        <f t="shared" si="1778"/>
        <v>0</v>
      </c>
      <c r="G3392" s="118">
        <f t="shared" si="1781"/>
        <v>0</v>
      </c>
    </row>
    <row r="3393" spans="1:7" ht="20.100000000000001" customHeight="1">
      <c r="A3393" s="184"/>
      <c r="B3393" s="185"/>
      <c r="C3393" s="243"/>
      <c r="D3393" s="161"/>
      <c r="E3393" s="212"/>
      <c r="F3393" s="488" t="s">
        <v>35</v>
      </c>
      <c r="G3393" s="201">
        <f>SUBTOTAL(9,G3371:G3392)</f>
        <v>0</v>
      </c>
    </row>
    <row r="3394" spans="1:7" ht="20.100000000000001" customHeight="1">
      <c r="A3394" s="184"/>
      <c r="B3394" s="185"/>
      <c r="C3394" s="244" t="s">
        <v>731</v>
      </c>
      <c r="D3394" s="161"/>
      <c r="E3394" s="212"/>
      <c r="F3394" s="163"/>
      <c r="G3394" s="186"/>
    </row>
    <row r="3395" spans="1:7" ht="20.100000000000001" customHeight="1">
      <c r="A3395" s="116" t="str">
        <f t="shared" ref="A3395:A3396" si="1782">IFERROR(VLOOKUP(C3395,Tabla_Compatibilidad,4,FALSE),"")</f>
        <v/>
      </c>
      <c r="B3395" s="181">
        <f t="shared" ref="B3395:B3396" si="1783">IF(A3395=0,0,VLOOKUP(A3395,Tabla_Indices,5,FALSE))</f>
        <v>0</v>
      </c>
      <c r="C3395" s="227"/>
      <c r="D3395" s="79" t="str">
        <f t="shared" ref="D3395:D3396" si="1784">IFERROR(VLOOKUP(C3395,Tabla_Compatibilidad,2,FALSE),"")</f>
        <v/>
      </c>
      <c r="E3395" s="221"/>
      <c r="F3395" s="118">
        <f t="shared" ref="F3395:F3396" si="1785">IFERROR(VLOOKUP(C3395,Tabla_Compatibilidad,3,FALSE),0)</f>
        <v>0</v>
      </c>
      <c r="G3395" s="118">
        <f t="shared" ref="G3395:G3396" si="1786">ROUND(E3395*F3395,2)</f>
        <v>0</v>
      </c>
    </row>
    <row r="3396" spans="1:7" ht="20.100000000000001" customHeight="1">
      <c r="A3396" s="116" t="str">
        <f t="shared" si="1782"/>
        <v/>
      </c>
      <c r="B3396" s="181">
        <f t="shared" si="1783"/>
        <v>0</v>
      </c>
      <c r="C3396" s="227"/>
      <c r="D3396" s="79" t="str">
        <f t="shared" si="1784"/>
        <v/>
      </c>
      <c r="E3396" s="221"/>
      <c r="F3396" s="118">
        <f t="shared" si="1785"/>
        <v>0</v>
      </c>
      <c r="G3396" s="118">
        <f t="shared" si="1786"/>
        <v>0</v>
      </c>
    </row>
    <row r="3397" spans="1:7" ht="20.100000000000001" customHeight="1">
      <c r="A3397" s="116" t="str">
        <f t="shared" ref="A3397" si="1787">IFERROR(VLOOKUP(C3397,Tabla_Compatibilidad,4,FALSE),"")</f>
        <v/>
      </c>
      <c r="B3397" s="181">
        <f t="shared" ref="B3397" si="1788">IF(A3397=0,0,VLOOKUP(A3397,Tabla_Indices,5,FALSE))</f>
        <v>0</v>
      </c>
      <c r="C3397" s="227"/>
      <c r="D3397" s="79" t="str">
        <f t="shared" ref="D3397" si="1789">IFERROR(VLOOKUP(C3397,Tabla_Compatibilidad,2,FALSE),"")</f>
        <v/>
      </c>
      <c r="E3397" s="221"/>
      <c r="F3397" s="118">
        <f t="shared" ref="F3397" si="1790">IFERROR(VLOOKUP(C3397,Tabla_Compatibilidad,3,FALSE),0)</f>
        <v>0</v>
      </c>
      <c r="G3397" s="118">
        <f t="shared" ref="G3397" si="1791">ROUND(E3397*F3397,2)</f>
        <v>0</v>
      </c>
    </row>
    <row r="3398" spans="1:7" ht="20.100000000000001" customHeight="1">
      <c r="A3398" s="116" t="str">
        <f t="shared" ref="A3398:A3402" si="1792">IFERROR(VLOOKUP(C3398,Tabla_Compatibilidad,4,FALSE),"")</f>
        <v/>
      </c>
      <c r="B3398" s="181">
        <f t="shared" ref="B3398:B3402" si="1793">IF(A3398=0,0,VLOOKUP(A3398,Tabla_Indices,5,FALSE))</f>
        <v>0</v>
      </c>
      <c r="C3398" s="227"/>
      <c r="D3398" s="79" t="str">
        <f t="shared" ref="D3398:D3402" si="1794">IFERROR(VLOOKUP(C3398,Tabla_Compatibilidad,2,FALSE),"")</f>
        <v/>
      </c>
      <c r="E3398" s="221"/>
      <c r="F3398" s="118">
        <f t="shared" ref="F3398:F3402" si="1795">IFERROR(VLOOKUP(C3398,Tabla_Compatibilidad,3,FALSE),0)</f>
        <v>0</v>
      </c>
      <c r="G3398" s="118">
        <f t="shared" ref="G3398:G3402" si="1796">ROUND(E3398*F3398,2)</f>
        <v>0</v>
      </c>
    </row>
    <row r="3399" spans="1:7" ht="20.100000000000001" customHeight="1">
      <c r="A3399" s="116" t="str">
        <f t="shared" si="1792"/>
        <v/>
      </c>
      <c r="B3399" s="181">
        <f t="shared" si="1793"/>
        <v>0</v>
      </c>
      <c r="C3399" s="228"/>
      <c r="D3399" s="79" t="str">
        <f t="shared" si="1794"/>
        <v/>
      </c>
      <c r="E3399" s="221"/>
      <c r="F3399" s="118">
        <f t="shared" si="1795"/>
        <v>0</v>
      </c>
      <c r="G3399" s="118">
        <f t="shared" si="1796"/>
        <v>0</v>
      </c>
    </row>
    <row r="3400" spans="1:7" ht="20.100000000000001" customHeight="1">
      <c r="A3400" s="116" t="str">
        <f t="shared" si="1792"/>
        <v/>
      </c>
      <c r="B3400" s="181">
        <f t="shared" si="1793"/>
        <v>0</v>
      </c>
      <c r="C3400" s="228"/>
      <c r="D3400" s="79" t="str">
        <f t="shared" si="1794"/>
        <v/>
      </c>
      <c r="E3400" s="221"/>
      <c r="F3400" s="118">
        <f t="shared" si="1795"/>
        <v>0</v>
      </c>
      <c r="G3400" s="118">
        <f t="shared" si="1796"/>
        <v>0</v>
      </c>
    </row>
    <row r="3401" spans="1:7" ht="20.100000000000001" customHeight="1">
      <c r="A3401" s="116" t="str">
        <f t="shared" si="1792"/>
        <v/>
      </c>
      <c r="B3401" s="181">
        <f t="shared" si="1793"/>
        <v>0</v>
      </c>
      <c r="C3401" s="228"/>
      <c r="D3401" s="79" t="str">
        <f t="shared" si="1794"/>
        <v/>
      </c>
      <c r="E3401" s="221"/>
      <c r="F3401" s="118">
        <f t="shared" si="1795"/>
        <v>0</v>
      </c>
      <c r="G3401" s="118">
        <f t="shared" si="1796"/>
        <v>0</v>
      </c>
    </row>
    <row r="3402" spans="1:7" ht="20.100000000000001" customHeight="1">
      <c r="A3402" s="116" t="str">
        <f t="shared" si="1792"/>
        <v/>
      </c>
      <c r="B3402" s="181">
        <f t="shared" si="1793"/>
        <v>0</v>
      </c>
      <c r="C3402" s="228"/>
      <c r="D3402" s="79" t="str">
        <f t="shared" si="1794"/>
        <v/>
      </c>
      <c r="E3402" s="221"/>
      <c r="F3402" s="118">
        <f t="shared" si="1795"/>
        <v>0</v>
      </c>
      <c r="G3402" s="118">
        <f t="shared" si="1796"/>
        <v>0</v>
      </c>
    </row>
    <row r="3403" spans="1:7" ht="20.100000000000001" customHeight="1">
      <c r="A3403" s="184"/>
      <c r="B3403" s="185"/>
      <c r="C3403" s="243"/>
      <c r="D3403" s="161"/>
      <c r="E3403" s="212"/>
      <c r="F3403" s="488" t="s">
        <v>36</v>
      </c>
      <c r="G3403" s="201">
        <f>SUBTOTAL(9,G3395:G3402)</f>
        <v>0</v>
      </c>
    </row>
    <row r="3404" spans="1:7" ht="20.100000000000001" customHeight="1">
      <c r="A3404" s="184"/>
      <c r="B3404" s="185"/>
      <c r="C3404" s="244" t="s">
        <v>732</v>
      </c>
      <c r="D3404" s="161"/>
      <c r="E3404" s="212"/>
      <c r="F3404" s="163"/>
      <c r="G3404" s="186"/>
    </row>
    <row r="3405" spans="1:7" ht="20.100000000000001" customHeight="1">
      <c r="A3405" s="116" t="str">
        <f t="shared" ref="A3405" si="1797">IFERROR(VLOOKUP(C3405,Tabla_Compatibilidad,4,FALSE),"")</f>
        <v/>
      </c>
      <c r="B3405" s="181">
        <f t="shared" ref="B3405" si="1798">IF(A3405=0,0,VLOOKUP(A3405,Tabla_Indices,5,FALSE))</f>
        <v>0</v>
      </c>
      <c r="C3405" s="231"/>
      <c r="D3405" s="79" t="str">
        <f t="shared" ref="D3405" si="1799">IFERROR(VLOOKUP(C3405,Tabla_Compatibilidad,2,FALSE),"")</f>
        <v/>
      </c>
      <c r="E3405" s="223"/>
      <c r="F3405" s="118">
        <f t="shared" ref="F3405:F3414" si="1800">IFERROR(VLOOKUP(C3405,Tabla_Compatibilidad,3,FALSE),0)</f>
        <v>0</v>
      </c>
      <c r="G3405" s="118">
        <f t="shared" ref="G3405" si="1801">ROUND(E3405*F3405,2)</f>
        <v>0</v>
      </c>
    </row>
    <row r="3406" spans="1:7" ht="20.100000000000001" customHeight="1">
      <c r="A3406" s="116" t="str">
        <f t="shared" ref="A3406" si="1802">IFERROR(VLOOKUP(C3406,Tabla_Compatibilidad,4,FALSE),"")</f>
        <v/>
      </c>
      <c r="B3406" s="181">
        <f t="shared" ref="B3406" si="1803">IF(A3406=0,0,VLOOKUP(A3406,Tabla_Indices,5,FALSE))</f>
        <v>0</v>
      </c>
      <c r="C3406" s="231"/>
      <c r="D3406" s="79" t="str">
        <f t="shared" ref="D3406" si="1804">IFERROR(VLOOKUP(C3406,Tabla_Compatibilidad,2,FALSE),"")</f>
        <v/>
      </c>
      <c r="E3406" s="223"/>
      <c r="F3406" s="118">
        <f t="shared" si="1800"/>
        <v>0</v>
      </c>
      <c r="G3406" s="118">
        <f t="shared" ref="G3406" si="1805">ROUND(E3406*F3406,2)</f>
        <v>0</v>
      </c>
    </row>
    <row r="3407" spans="1:7" ht="20.100000000000001" customHeight="1">
      <c r="A3407" s="116" t="str">
        <f t="shared" ref="A3407:A3416" si="1806">IFERROR(VLOOKUP(C3407,Tabla_Compatibilidad,4,FALSE),"")</f>
        <v/>
      </c>
      <c r="B3407" s="181">
        <f t="shared" ref="B3407:B3416" si="1807">IF(A3407=0,0,VLOOKUP(A3407,Tabla_Indices,5,FALSE))</f>
        <v>0</v>
      </c>
      <c r="C3407" s="231"/>
      <c r="D3407" s="79" t="str">
        <f t="shared" ref="D3407:D3416" si="1808">IFERROR(VLOOKUP(C3407,Tabla_Compatibilidad,2,FALSE),"")</f>
        <v/>
      </c>
      <c r="E3407" s="223"/>
      <c r="F3407" s="118">
        <f t="shared" si="1800"/>
        <v>0</v>
      </c>
      <c r="G3407" s="118">
        <f t="shared" ref="G3407:G3416" si="1809">ROUND(E3407*F3407,2)</f>
        <v>0</v>
      </c>
    </row>
    <row r="3408" spans="1:7" ht="20.100000000000001" customHeight="1">
      <c r="A3408" s="116"/>
      <c r="B3408" s="181"/>
      <c r="C3408" s="231"/>
      <c r="D3408" s="79"/>
      <c r="E3408" s="223"/>
      <c r="F3408" s="118">
        <f t="shared" si="1800"/>
        <v>0</v>
      </c>
      <c r="G3408" s="118"/>
    </row>
    <row r="3409" spans="1:7" ht="20.100000000000001" customHeight="1">
      <c r="A3409" s="116"/>
      <c r="B3409" s="181"/>
      <c r="C3409" s="231"/>
      <c r="D3409" s="79"/>
      <c r="E3409" s="223"/>
      <c r="F3409" s="118">
        <f t="shared" si="1800"/>
        <v>0</v>
      </c>
      <c r="G3409" s="118"/>
    </row>
    <row r="3410" spans="1:7" ht="20.100000000000001" customHeight="1">
      <c r="A3410" s="116" t="str">
        <f t="shared" si="1806"/>
        <v/>
      </c>
      <c r="B3410" s="181">
        <f t="shared" si="1807"/>
        <v>0</v>
      </c>
      <c r="C3410" s="229"/>
      <c r="D3410" s="79" t="str">
        <f t="shared" si="1808"/>
        <v/>
      </c>
      <c r="E3410" s="223"/>
      <c r="F3410" s="118">
        <f t="shared" si="1800"/>
        <v>0</v>
      </c>
      <c r="G3410" s="118">
        <f t="shared" si="1809"/>
        <v>0</v>
      </c>
    </row>
    <row r="3411" spans="1:7" ht="20.100000000000001" customHeight="1">
      <c r="A3411" s="116"/>
      <c r="B3411" s="181"/>
      <c r="C3411" s="229"/>
      <c r="D3411" s="79"/>
      <c r="E3411" s="223"/>
      <c r="F3411" s="118">
        <f t="shared" si="1800"/>
        <v>0</v>
      </c>
      <c r="G3411" s="118"/>
    </row>
    <row r="3412" spans="1:7" ht="20.100000000000001" customHeight="1">
      <c r="A3412" s="116" t="str">
        <f t="shared" si="1806"/>
        <v/>
      </c>
      <c r="B3412" s="181">
        <f t="shared" si="1807"/>
        <v>0</v>
      </c>
      <c r="C3412" s="229"/>
      <c r="D3412" s="79" t="str">
        <f t="shared" si="1808"/>
        <v/>
      </c>
      <c r="E3412" s="221"/>
      <c r="F3412" s="118">
        <f t="shared" si="1800"/>
        <v>0</v>
      </c>
      <c r="G3412" s="118">
        <f t="shared" si="1809"/>
        <v>0</v>
      </c>
    </row>
    <row r="3413" spans="1:7" ht="20.100000000000001" customHeight="1">
      <c r="A3413" s="116" t="str">
        <f t="shared" si="1806"/>
        <v/>
      </c>
      <c r="B3413" s="181">
        <f t="shared" si="1807"/>
        <v>0</v>
      </c>
      <c r="C3413" s="229"/>
      <c r="D3413" s="79" t="str">
        <f t="shared" si="1808"/>
        <v/>
      </c>
      <c r="E3413" s="221"/>
      <c r="F3413" s="118">
        <f t="shared" si="1800"/>
        <v>0</v>
      </c>
      <c r="G3413" s="118">
        <f t="shared" si="1809"/>
        <v>0</v>
      </c>
    </row>
    <row r="3414" spans="1:7" ht="20.100000000000001" customHeight="1">
      <c r="A3414" s="116" t="str">
        <f t="shared" si="1806"/>
        <v/>
      </c>
      <c r="B3414" s="181">
        <f t="shared" si="1807"/>
        <v>0</v>
      </c>
      <c r="C3414" s="229"/>
      <c r="D3414" s="79" t="str">
        <f t="shared" si="1808"/>
        <v/>
      </c>
      <c r="E3414" s="221"/>
      <c r="F3414" s="118">
        <f t="shared" si="1800"/>
        <v>0</v>
      </c>
      <c r="G3414" s="118">
        <f t="shared" si="1809"/>
        <v>0</v>
      </c>
    </row>
    <row r="3415" spans="1:7" ht="20.100000000000001" customHeight="1">
      <c r="A3415" s="116" t="str">
        <f t="shared" si="1806"/>
        <v/>
      </c>
      <c r="B3415" s="181">
        <f t="shared" si="1807"/>
        <v>0</v>
      </c>
      <c r="C3415" s="228"/>
      <c r="D3415" s="79" t="str">
        <f t="shared" si="1808"/>
        <v/>
      </c>
      <c r="E3415" s="221"/>
      <c r="F3415" s="118">
        <f t="shared" ref="F3415:F3416" si="1810">IFERROR(VLOOKUP(C3415,Tabla_Compatibilidad,3,FALSE),0)</f>
        <v>0</v>
      </c>
      <c r="G3415" s="118">
        <f t="shared" si="1809"/>
        <v>0</v>
      </c>
    </row>
    <row r="3416" spans="1:7" ht="20.100000000000001" customHeight="1">
      <c r="A3416" s="116" t="str">
        <f t="shared" si="1806"/>
        <v/>
      </c>
      <c r="B3416" s="181">
        <f t="shared" si="1807"/>
        <v>0</v>
      </c>
      <c r="C3416" s="228"/>
      <c r="D3416" s="79" t="str">
        <f t="shared" si="1808"/>
        <v/>
      </c>
      <c r="E3416" s="221"/>
      <c r="F3416" s="118">
        <f t="shared" si="1810"/>
        <v>0</v>
      </c>
      <c r="G3416" s="118">
        <f t="shared" si="1809"/>
        <v>0</v>
      </c>
    </row>
    <row r="3417" spans="1:7" ht="20.100000000000001" customHeight="1">
      <c r="A3417" s="187"/>
      <c r="B3417" s="188"/>
      <c r="C3417" s="243"/>
      <c r="D3417" s="161"/>
      <c r="E3417" s="212"/>
      <c r="F3417" s="488" t="s">
        <v>37</v>
      </c>
      <c r="G3417" s="201">
        <f>SUBTOTAL(9,G3405:G3416)</f>
        <v>0</v>
      </c>
    </row>
    <row r="3418" spans="1:7" ht="20.100000000000001" customHeight="1" thickBot="1">
      <c r="A3418" s="189"/>
      <c r="B3418" s="190"/>
      <c r="C3418" s="245"/>
      <c r="D3418" s="191"/>
      <c r="E3418" s="213"/>
      <c r="F3418" s="192"/>
      <c r="G3418" s="193"/>
    </row>
    <row r="3419" spans="1:7" ht="20.100000000000001" customHeight="1" thickBot="1">
      <c r="A3419" s="194">
        <f>B3367</f>
        <v>57</v>
      </c>
      <c r="B3419" s="195" t="str">
        <f>C3367</f>
        <v>Iluminación E. V.</v>
      </c>
      <c r="C3419" s="246"/>
      <c r="D3419" s="196" t="s">
        <v>38</v>
      </c>
      <c r="E3419" s="214"/>
      <c r="F3419" s="197" t="s">
        <v>39</v>
      </c>
      <c r="G3419" s="202">
        <f>SUBTOTAL(9,G3371:G3418)</f>
        <v>0</v>
      </c>
    </row>
    <row r="3420" spans="1:7" ht="20.100000000000001" customHeight="1" thickTop="1" thickBot="1">
      <c r="C3420" s="247"/>
      <c r="D3420" s="198"/>
      <c r="E3420" s="215"/>
      <c r="G3420" s="200"/>
    </row>
    <row r="3421" spans="1:7" ht="20.100000000000001" customHeight="1" thickTop="1">
      <c r="A3421" s="145" t="s">
        <v>41</v>
      </c>
      <c r="B3421" s="146"/>
      <c r="C3421" s="248"/>
      <c r="D3421" s="146"/>
      <c r="E3421" s="216"/>
      <c r="F3421" s="148"/>
      <c r="G3421" s="149"/>
    </row>
    <row r="3422" spans="1:7" ht="20.100000000000001" customHeight="1">
      <c r="A3422" s="150" t="s">
        <v>728</v>
      </c>
      <c r="B3422" s="144" t="str">
        <f>Comitente</f>
        <v>INSTITUTO PROVINCIAL DE LA VIVIENDA</v>
      </c>
      <c r="C3422" s="249"/>
      <c r="D3422" s="152"/>
      <c r="E3422" s="217"/>
      <c r="F3422" s="154"/>
      <c r="G3422" s="155"/>
    </row>
    <row r="3423" spans="1:7" ht="20.100000000000001" customHeight="1">
      <c r="A3423" s="150" t="s">
        <v>729</v>
      </c>
      <c r="B3423" s="144">
        <f>Contratista</f>
        <v>0</v>
      </c>
      <c r="C3423" s="250"/>
      <c r="D3423" s="156"/>
      <c r="E3423" s="217"/>
      <c r="F3423" s="157"/>
      <c r="G3423" s="158"/>
    </row>
    <row r="3424" spans="1:7" ht="20.100000000000001" customHeight="1">
      <c r="A3424" s="150" t="s">
        <v>28</v>
      </c>
      <c r="B3424" s="144" t="str">
        <f>Obra</f>
        <v>BARRIO NUESTRA SEÑORA DEL ROSARIO - 22 VIVIENDAS</v>
      </c>
      <c r="C3424" s="250"/>
      <c r="D3424" s="156"/>
      <c r="E3424" s="217"/>
      <c r="F3424" s="157" t="s">
        <v>42</v>
      </c>
      <c r="G3424" s="542">
        <f>+$G$4</f>
        <v>0</v>
      </c>
    </row>
    <row r="3425" spans="1:7" ht="20.100000000000001" customHeight="1">
      <c r="A3425" s="159" t="s">
        <v>727</v>
      </c>
      <c r="B3425" s="144" t="str">
        <f>Ubicación</f>
        <v>9 DE JULIO</v>
      </c>
      <c r="C3425" s="251"/>
      <c r="D3425" s="161"/>
      <c r="E3425" s="212"/>
      <c r="F3425" s="163"/>
      <c r="G3425" s="164"/>
    </row>
    <row r="3426" spans="1:7" ht="20.100000000000001" customHeight="1">
      <c r="A3426" s="159" t="s">
        <v>43</v>
      </c>
      <c r="B3426" s="165" t="s">
        <v>1161</v>
      </c>
      <c r="C3426" s="243" t="s">
        <v>1160</v>
      </c>
      <c r="D3426" s="167"/>
      <c r="E3426" s="218"/>
      <c r="F3426" s="163"/>
      <c r="G3426" s="164"/>
    </row>
    <row r="3427" spans="1:7" s="110" customFormat="1" ht="20.100000000000001" customHeight="1">
      <c r="A3427" s="159" t="s">
        <v>29</v>
      </c>
      <c r="B3427" s="169">
        <v>58</v>
      </c>
      <c r="C3427" s="243" t="str">
        <f>+VLOOKUP(B3427,Infra!$B$13:$F$86,2,FALSE)</f>
        <v>Espacios verdes</v>
      </c>
      <c r="D3427" s="161"/>
      <c r="E3427" s="212"/>
      <c r="F3427" s="157" t="s">
        <v>30</v>
      </c>
      <c r="G3427" s="253" t="str">
        <f>+VLOOKUP(B3427,Infra!$B$13:$F$86,3,FALSE)</f>
        <v>gl</v>
      </c>
    </row>
    <row r="3428" spans="1:7" ht="20.100000000000001" customHeight="1">
      <c r="A3428" s="203" t="s">
        <v>590</v>
      </c>
      <c r="B3428" s="204"/>
      <c r="C3428" s="604" t="s">
        <v>0</v>
      </c>
      <c r="D3428" s="606" t="s">
        <v>31</v>
      </c>
      <c r="E3428" s="600" t="s">
        <v>32</v>
      </c>
      <c r="F3428" s="608" t="s">
        <v>33</v>
      </c>
      <c r="G3428" s="610" t="s">
        <v>34</v>
      </c>
    </row>
    <row r="3429" spans="1:7" ht="20.100000000000001" customHeight="1">
      <c r="A3429" s="172" t="s">
        <v>591</v>
      </c>
      <c r="B3429" s="173" t="s">
        <v>592</v>
      </c>
      <c r="C3429" s="605"/>
      <c r="D3429" s="607"/>
      <c r="E3429" s="601"/>
      <c r="F3429" s="609"/>
      <c r="G3429" s="611"/>
    </row>
    <row r="3430" spans="1:7" ht="20.100000000000001" customHeight="1">
      <c r="A3430" s="174"/>
      <c r="B3430" s="175"/>
      <c r="C3430" s="252" t="s">
        <v>730</v>
      </c>
      <c r="D3430" s="177"/>
      <c r="E3430" s="219"/>
      <c r="F3430" s="179"/>
      <c r="G3430" s="180"/>
    </row>
    <row r="3431" spans="1:7" ht="20.100000000000001" customHeight="1">
      <c r="A3431" s="116" t="str">
        <f t="shared" ref="A3431:A3434" si="1811">IFERROR(VLOOKUP(C3431,Tabla_Compatibilidad,4,FALSE),"")</f>
        <v/>
      </c>
      <c r="B3431" s="181">
        <f t="shared" ref="B3431:B3434" si="1812">IF(A3431=0,0,VLOOKUP(A3431,Tabla_Indices,5,FALSE))</f>
        <v>0</v>
      </c>
      <c r="C3431" s="228"/>
      <c r="D3431" s="79" t="str">
        <f t="shared" ref="D3431:D3434" si="1813">IFERROR(VLOOKUP(C3431,Tabla_Compatibilidad,2,FALSE),"")</f>
        <v/>
      </c>
      <c r="E3431" s="221"/>
      <c r="F3431" s="118">
        <f t="shared" ref="F3431:F3434" si="1814">IFERROR(VLOOKUP(C3431,Tabla_Compatibilidad,3,FALSE),0)</f>
        <v>0</v>
      </c>
      <c r="G3431" s="118">
        <f t="shared" ref="G3431:G3434" si="1815">ROUND(E3431*F3431,2)</f>
        <v>0</v>
      </c>
    </row>
    <row r="3432" spans="1:7" ht="20.100000000000001" customHeight="1">
      <c r="A3432" s="116" t="str">
        <f t="shared" si="1811"/>
        <v/>
      </c>
      <c r="B3432" s="181">
        <f t="shared" si="1812"/>
        <v>0</v>
      </c>
      <c r="C3432" s="228"/>
      <c r="D3432" s="79" t="str">
        <f t="shared" si="1813"/>
        <v/>
      </c>
      <c r="E3432" s="221"/>
      <c r="F3432" s="118">
        <f t="shared" si="1814"/>
        <v>0</v>
      </c>
      <c r="G3432" s="118">
        <f t="shared" si="1815"/>
        <v>0</v>
      </c>
    </row>
    <row r="3433" spans="1:7" ht="20.100000000000001" customHeight="1">
      <c r="A3433" s="116" t="str">
        <f t="shared" si="1811"/>
        <v/>
      </c>
      <c r="B3433" s="181">
        <f t="shared" si="1812"/>
        <v>0</v>
      </c>
      <c r="C3433" s="228"/>
      <c r="D3433" s="79" t="str">
        <f t="shared" si="1813"/>
        <v/>
      </c>
      <c r="E3433" s="221"/>
      <c r="F3433" s="118">
        <f t="shared" si="1814"/>
        <v>0</v>
      </c>
      <c r="G3433" s="118">
        <f t="shared" si="1815"/>
        <v>0</v>
      </c>
    </row>
    <row r="3434" spans="1:7" ht="20.100000000000001" customHeight="1">
      <c r="A3434" s="116" t="str">
        <f t="shared" si="1811"/>
        <v/>
      </c>
      <c r="B3434" s="181">
        <f t="shared" si="1812"/>
        <v>0</v>
      </c>
      <c r="C3434" s="228"/>
      <c r="D3434" s="79" t="str">
        <f t="shared" si="1813"/>
        <v/>
      </c>
      <c r="E3434" s="221"/>
      <c r="F3434" s="118">
        <f t="shared" si="1814"/>
        <v>0</v>
      </c>
      <c r="G3434" s="118">
        <f t="shared" si="1815"/>
        <v>0</v>
      </c>
    </row>
    <row r="3435" spans="1:7" ht="20.100000000000001" customHeight="1">
      <c r="A3435" s="116" t="str">
        <f t="shared" ref="A3435:A3454" si="1816">IFERROR(VLOOKUP(C3435,Tabla_Compatibilidad,4,FALSE),"")</f>
        <v/>
      </c>
      <c r="B3435" s="181">
        <f t="shared" ref="B3435:B3454" si="1817">IF(A3435=0,0,VLOOKUP(A3435,Tabla_Indices,5,FALSE))</f>
        <v>0</v>
      </c>
      <c r="C3435" s="228"/>
      <c r="D3435" s="79" t="str">
        <f t="shared" ref="D3435:D3454" si="1818">IFERROR(VLOOKUP(C3435,Tabla_Compatibilidad,2,FALSE),"")</f>
        <v/>
      </c>
      <c r="E3435" s="221"/>
      <c r="F3435" s="118">
        <f t="shared" ref="F3435:F3454" si="1819">IFERROR(VLOOKUP(C3435,Tabla_Compatibilidad,3,FALSE),0)</f>
        <v>0</v>
      </c>
      <c r="G3435" s="118">
        <f t="shared" ref="G3435:G3454" si="1820">ROUND(E3435*F3435,2)</f>
        <v>0</v>
      </c>
    </row>
    <row r="3436" spans="1:7" ht="20.100000000000001" customHeight="1">
      <c r="A3436" s="116" t="str">
        <f t="shared" si="1816"/>
        <v/>
      </c>
      <c r="B3436" s="181">
        <f t="shared" si="1817"/>
        <v>0</v>
      </c>
      <c r="C3436" s="228"/>
      <c r="D3436" s="79" t="str">
        <f t="shared" si="1818"/>
        <v/>
      </c>
      <c r="E3436" s="221"/>
      <c r="F3436" s="118">
        <f t="shared" si="1819"/>
        <v>0</v>
      </c>
      <c r="G3436" s="118">
        <f t="shared" si="1820"/>
        <v>0</v>
      </c>
    </row>
    <row r="3437" spans="1:7" ht="20.100000000000001" customHeight="1">
      <c r="A3437" s="116" t="str">
        <f t="shared" si="1816"/>
        <v/>
      </c>
      <c r="B3437" s="181">
        <f t="shared" si="1817"/>
        <v>0</v>
      </c>
      <c r="C3437" s="228"/>
      <c r="D3437" s="79" t="str">
        <f t="shared" si="1818"/>
        <v/>
      </c>
      <c r="E3437" s="221"/>
      <c r="F3437" s="118">
        <f>IFERROR(VLOOKUP(C3437,Tabla_Compatibilidad,3,FALSE),0)</f>
        <v>0</v>
      </c>
      <c r="G3437" s="118">
        <f t="shared" si="1820"/>
        <v>0</v>
      </c>
    </row>
    <row r="3438" spans="1:7" ht="20.100000000000001" customHeight="1">
      <c r="A3438" s="116" t="str">
        <f t="shared" si="1816"/>
        <v/>
      </c>
      <c r="B3438" s="181">
        <f t="shared" si="1817"/>
        <v>0</v>
      </c>
      <c r="C3438" s="228"/>
      <c r="D3438" s="79" t="str">
        <f t="shared" si="1818"/>
        <v/>
      </c>
      <c r="E3438" s="221"/>
      <c r="F3438" s="118">
        <f t="shared" si="1819"/>
        <v>0</v>
      </c>
      <c r="G3438" s="118">
        <f t="shared" si="1820"/>
        <v>0</v>
      </c>
    </row>
    <row r="3439" spans="1:7" ht="20.100000000000001" customHeight="1">
      <c r="A3439" s="116" t="str">
        <f t="shared" si="1816"/>
        <v/>
      </c>
      <c r="B3439" s="181">
        <f t="shared" si="1817"/>
        <v>0</v>
      </c>
      <c r="C3439" s="228"/>
      <c r="D3439" s="79" t="str">
        <f t="shared" si="1818"/>
        <v/>
      </c>
      <c r="E3439" s="221"/>
      <c r="F3439" s="118">
        <f t="shared" si="1819"/>
        <v>0</v>
      </c>
      <c r="G3439" s="118">
        <f t="shared" si="1820"/>
        <v>0</v>
      </c>
    </row>
    <row r="3440" spans="1:7" ht="20.100000000000001" customHeight="1">
      <c r="A3440" s="116" t="str">
        <f t="shared" si="1816"/>
        <v/>
      </c>
      <c r="B3440" s="181">
        <f t="shared" si="1817"/>
        <v>0</v>
      </c>
      <c r="C3440" s="228"/>
      <c r="D3440" s="79" t="str">
        <f t="shared" si="1818"/>
        <v/>
      </c>
      <c r="E3440" s="221"/>
      <c r="F3440" s="118">
        <f t="shared" si="1819"/>
        <v>0</v>
      </c>
      <c r="G3440" s="118">
        <f t="shared" si="1820"/>
        <v>0</v>
      </c>
    </row>
    <row r="3441" spans="1:7" ht="20.100000000000001" customHeight="1">
      <c r="A3441" s="116" t="str">
        <f t="shared" si="1816"/>
        <v/>
      </c>
      <c r="B3441" s="181">
        <f t="shared" si="1817"/>
        <v>0</v>
      </c>
      <c r="C3441" s="228"/>
      <c r="D3441" s="79" t="str">
        <f t="shared" si="1818"/>
        <v/>
      </c>
      <c r="E3441" s="221"/>
      <c r="F3441" s="118">
        <f t="shared" si="1819"/>
        <v>0</v>
      </c>
      <c r="G3441" s="118">
        <f t="shared" si="1820"/>
        <v>0</v>
      </c>
    </row>
    <row r="3442" spans="1:7" ht="20.100000000000001" customHeight="1">
      <c r="A3442" s="116" t="str">
        <f t="shared" si="1816"/>
        <v/>
      </c>
      <c r="B3442" s="181">
        <f t="shared" si="1817"/>
        <v>0</v>
      </c>
      <c r="C3442" s="228"/>
      <c r="D3442" s="79" t="str">
        <f t="shared" si="1818"/>
        <v/>
      </c>
      <c r="E3442" s="221"/>
      <c r="F3442" s="118">
        <f t="shared" si="1819"/>
        <v>0</v>
      </c>
      <c r="G3442" s="118">
        <f t="shared" si="1820"/>
        <v>0</v>
      </c>
    </row>
    <row r="3443" spans="1:7" ht="20.100000000000001" customHeight="1">
      <c r="A3443" s="116" t="str">
        <f t="shared" si="1816"/>
        <v/>
      </c>
      <c r="B3443" s="181">
        <f t="shared" si="1817"/>
        <v>0</v>
      </c>
      <c r="C3443" s="228"/>
      <c r="D3443" s="79" t="str">
        <f t="shared" si="1818"/>
        <v/>
      </c>
      <c r="E3443" s="221"/>
      <c r="F3443" s="118">
        <f t="shared" si="1819"/>
        <v>0</v>
      </c>
      <c r="G3443" s="118">
        <f t="shared" si="1820"/>
        <v>0</v>
      </c>
    </row>
    <row r="3444" spans="1:7" ht="20.100000000000001" customHeight="1">
      <c r="A3444" s="116" t="str">
        <f t="shared" si="1816"/>
        <v/>
      </c>
      <c r="B3444" s="181">
        <f t="shared" si="1817"/>
        <v>0</v>
      </c>
      <c r="C3444" s="228"/>
      <c r="D3444" s="79" t="str">
        <f t="shared" si="1818"/>
        <v/>
      </c>
      <c r="E3444" s="221"/>
      <c r="F3444" s="118">
        <f t="shared" si="1819"/>
        <v>0</v>
      </c>
      <c r="G3444" s="118">
        <f t="shared" si="1820"/>
        <v>0</v>
      </c>
    </row>
    <row r="3445" spans="1:7" ht="20.100000000000001" customHeight="1">
      <c r="A3445" s="116" t="str">
        <f t="shared" si="1816"/>
        <v/>
      </c>
      <c r="B3445" s="181">
        <f t="shared" si="1817"/>
        <v>0</v>
      </c>
      <c r="C3445" s="227"/>
      <c r="D3445" s="79" t="str">
        <f t="shared" si="1818"/>
        <v/>
      </c>
      <c r="E3445" s="220"/>
      <c r="F3445" s="118">
        <f t="shared" si="1819"/>
        <v>0</v>
      </c>
      <c r="G3445" s="118">
        <f t="shared" si="1820"/>
        <v>0</v>
      </c>
    </row>
    <row r="3446" spans="1:7" ht="20.100000000000001" customHeight="1">
      <c r="A3446" s="116" t="str">
        <f t="shared" si="1816"/>
        <v/>
      </c>
      <c r="B3446" s="181">
        <f t="shared" si="1817"/>
        <v>0</v>
      </c>
      <c r="C3446" s="228"/>
      <c r="D3446" s="79" t="str">
        <f t="shared" si="1818"/>
        <v/>
      </c>
      <c r="E3446" s="221"/>
      <c r="F3446" s="118">
        <f t="shared" si="1819"/>
        <v>0</v>
      </c>
      <c r="G3446" s="118">
        <f t="shared" si="1820"/>
        <v>0</v>
      </c>
    </row>
    <row r="3447" spans="1:7" ht="20.100000000000001" customHeight="1">
      <c r="A3447" s="116" t="str">
        <f t="shared" si="1816"/>
        <v/>
      </c>
      <c r="B3447" s="181">
        <f t="shared" si="1817"/>
        <v>0</v>
      </c>
      <c r="C3447" s="228"/>
      <c r="D3447" s="79" t="str">
        <f t="shared" si="1818"/>
        <v/>
      </c>
      <c r="E3447" s="221"/>
      <c r="F3447" s="118">
        <f t="shared" si="1819"/>
        <v>0</v>
      </c>
      <c r="G3447" s="118">
        <f t="shared" si="1820"/>
        <v>0</v>
      </c>
    </row>
    <row r="3448" spans="1:7" ht="20.100000000000001" customHeight="1">
      <c r="A3448" s="116" t="str">
        <f t="shared" si="1816"/>
        <v/>
      </c>
      <c r="B3448" s="181">
        <f t="shared" si="1817"/>
        <v>0</v>
      </c>
      <c r="C3448" s="228"/>
      <c r="D3448" s="79" t="str">
        <f t="shared" si="1818"/>
        <v/>
      </c>
      <c r="E3448" s="221"/>
      <c r="F3448" s="118">
        <f t="shared" si="1819"/>
        <v>0</v>
      </c>
      <c r="G3448" s="118">
        <f t="shared" si="1820"/>
        <v>0</v>
      </c>
    </row>
    <row r="3449" spans="1:7" ht="20.100000000000001" customHeight="1">
      <c r="A3449" s="116" t="str">
        <f t="shared" si="1816"/>
        <v/>
      </c>
      <c r="B3449" s="181">
        <f t="shared" si="1817"/>
        <v>0</v>
      </c>
      <c r="C3449" s="228"/>
      <c r="D3449" s="79" t="str">
        <f t="shared" si="1818"/>
        <v/>
      </c>
      <c r="E3449" s="221"/>
      <c r="F3449" s="118">
        <f t="shared" si="1819"/>
        <v>0</v>
      </c>
      <c r="G3449" s="118">
        <f t="shared" si="1820"/>
        <v>0</v>
      </c>
    </row>
    <row r="3450" spans="1:7" ht="20.100000000000001" customHeight="1">
      <c r="A3450" s="116" t="str">
        <f t="shared" si="1816"/>
        <v/>
      </c>
      <c r="B3450" s="181">
        <f t="shared" si="1817"/>
        <v>0</v>
      </c>
      <c r="C3450" s="228"/>
      <c r="D3450" s="79" t="str">
        <f t="shared" si="1818"/>
        <v/>
      </c>
      <c r="E3450" s="221"/>
      <c r="F3450" s="118">
        <f t="shared" si="1819"/>
        <v>0</v>
      </c>
      <c r="G3450" s="118">
        <f t="shared" si="1820"/>
        <v>0</v>
      </c>
    </row>
    <row r="3451" spans="1:7" ht="20.100000000000001" customHeight="1">
      <c r="A3451" s="116" t="str">
        <f t="shared" si="1816"/>
        <v/>
      </c>
      <c r="B3451" s="181">
        <f t="shared" si="1817"/>
        <v>0</v>
      </c>
      <c r="C3451" s="228"/>
      <c r="D3451" s="79" t="str">
        <f t="shared" si="1818"/>
        <v/>
      </c>
      <c r="E3451" s="221"/>
      <c r="F3451" s="118">
        <f t="shared" si="1819"/>
        <v>0</v>
      </c>
      <c r="G3451" s="118">
        <f t="shared" si="1820"/>
        <v>0</v>
      </c>
    </row>
    <row r="3452" spans="1:7" ht="20.100000000000001" customHeight="1">
      <c r="A3452" s="116" t="str">
        <f t="shared" si="1816"/>
        <v/>
      </c>
      <c r="B3452" s="181">
        <f t="shared" si="1817"/>
        <v>0</v>
      </c>
      <c r="C3452" s="228"/>
      <c r="D3452" s="79" t="str">
        <f t="shared" si="1818"/>
        <v/>
      </c>
      <c r="E3452" s="221"/>
      <c r="F3452" s="118">
        <f t="shared" si="1819"/>
        <v>0</v>
      </c>
      <c r="G3452" s="118">
        <f t="shared" si="1820"/>
        <v>0</v>
      </c>
    </row>
    <row r="3453" spans="1:7" ht="20.100000000000001" customHeight="1">
      <c r="A3453" s="116" t="str">
        <f t="shared" si="1816"/>
        <v/>
      </c>
      <c r="B3453" s="181">
        <f t="shared" si="1817"/>
        <v>0</v>
      </c>
      <c r="C3453" s="228"/>
      <c r="D3453" s="79" t="str">
        <f t="shared" si="1818"/>
        <v/>
      </c>
      <c r="E3453" s="221"/>
      <c r="F3453" s="118">
        <f t="shared" si="1819"/>
        <v>0</v>
      </c>
      <c r="G3453" s="118">
        <f t="shared" si="1820"/>
        <v>0</v>
      </c>
    </row>
    <row r="3454" spans="1:7" ht="20.100000000000001" customHeight="1">
      <c r="A3454" s="116" t="str">
        <f t="shared" si="1816"/>
        <v/>
      </c>
      <c r="B3454" s="181">
        <f t="shared" si="1817"/>
        <v>0</v>
      </c>
      <c r="C3454" s="228"/>
      <c r="D3454" s="79" t="str">
        <f t="shared" si="1818"/>
        <v/>
      </c>
      <c r="E3454" s="221"/>
      <c r="F3454" s="118">
        <f t="shared" si="1819"/>
        <v>0</v>
      </c>
      <c r="G3454" s="118">
        <f t="shared" si="1820"/>
        <v>0</v>
      </c>
    </row>
    <row r="3455" spans="1:7" ht="20.100000000000001" customHeight="1">
      <c r="A3455" s="184"/>
      <c r="B3455" s="185"/>
      <c r="C3455" s="243"/>
      <c r="D3455" s="161"/>
      <c r="E3455" s="212"/>
      <c r="F3455" s="488" t="s">
        <v>35</v>
      </c>
      <c r="G3455" s="201">
        <f>SUBTOTAL(9,G3431:G3454)</f>
        <v>0</v>
      </c>
    </row>
    <row r="3456" spans="1:7" ht="20.100000000000001" customHeight="1">
      <c r="A3456" s="184"/>
      <c r="B3456" s="185"/>
      <c r="C3456" s="244" t="s">
        <v>731</v>
      </c>
      <c r="D3456" s="161"/>
      <c r="E3456" s="212"/>
      <c r="F3456" s="163"/>
      <c r="G3456" s="186"/>
    </row>
    <row r="3457" spans="1:7" ht="20.100000000000001" customHeight="1">
      <c r="A3457" s="116" t="str">
        <f t="shared" ref="A3457:A3458" si="1821">IFERROR(VLOOKUP(C3457,Tabla_Compatibilidad,4,FALSE),"")</f>
        <v/>
      </c>
      <c r="B3457" s="181">
        <f t="shared" ref="B3457:B3458" si="1822">IF(A3457=0,0,VLOOKUP(A3457,Tabla_Indices,5,FALSE))</f>
        <v>0</v>
      </c>
      <c r="C3457" s="227"/>
      <c r="D3457" s="79" t="str">
        <f t="shared" ref="D3457:D3458" si="1823">IFERROR(VLOOKUP(C3457,Tabla_Compatibilidad,2,FALSE),"")</f>
        <v/>
      </c>
      <c r="E3457" s="221"/>
      <c r="F3457" s="118">
        <f t="shared" ref="F3457:F3458" si="1824">IFERROR(VLOOKUP(C3457,Tabla_Compatibilidad,3,FALSE),0)</f>
        <v>0</v>
      </c>
      <c r="G3457" s="118">
        <f t="shared" ref="G3457:G3458" si="1825">ROUND(E3457*F3457,2)</f>
        <v>0</v>
      </c>
    </row>
    <row r="3458" spans="1:7" ht="20.100000000000001" customHeight="1">
      <c r="A3458" s="116" t="str">
        <f t="shared" si="1821"/>
        <v/>
      </c>
      <c r="B3458" s="181">
        <f t="shared" si="1822"/>
        <v>0</v>
      </c>
      <c r="C3458" s="227"/>
      <c r="D3458" s="79" t="str">
        <f t="shared" si="1823"/>
        <v/>
      </c>
      <c r="E3458" s="221"/>
      <c r="F3458" s="118">
        <f t="shared" si="1824"/>
        <v>0</v>
      </c>
      <c r="G3458" s="118">
        <f t="shared" si="1825"/>
        <v>0</v>
      </c>
    </row>
    <row r="3459" spans="1:7" ht="20.100000000000001" customHeight="1">
      <c r="A3459" s="116" t="str">
        <f t="shared" ref="A3459:A3464" si="1826">IFERROR(VLOOKUP(C3459,Tabla_Compatibilidad,4,FALSE),"")</f>
        <v/>
      </c>
      <c r="B3459" s="181">
        <f t="shared" ref="B3459:B3464" si="1827">IF(A3459=0,0,VLOOKUP(A3459,Tabla_Indices,5,FALSE))</f>
        <v>0</v>
      </c>
      <c r="C3459" s="227"/>
      <c r="D3459" s="79" t="str">
        <f t="shared" ref="D3459:D3464" si="1828">IFERROR(VLOOKUP(C3459,Tabla_Compatibilidad,2,FALSE),"")</f>
        <v/>
      </c>
      <c r="E3459" s="221"/>
      <c r="F3459" s="118">
        <f t="shared" ref="F3459:F3464" si="1829">IFERROR(VLOOKUP(C3459,Tabla_Compatibilidad,3,FALSE),0)</f>
        <v>0</v>
      </c>
      <c r="G3459" s="118">
        <f t="shared" ref="G3459:G3464" si="1830">ROUND(E3459*F3459,2)</f>
        <v>0</v>
      </c>
    </row>
    <row r="3460" spans="1:7" ht="20.100000000000001" customHeight="1">
      <c r="A3460" s="116" t="str">
        <f t="shared" si="1826"/>
        <v/>
      </c>
      <c r="B3460" s="181">
        <f t="shared" si="1827"/>
        <v>0</v>
      </c>
      <c r="C3460" s="233"/>
      <c r="D3460" s="79" t="str">
        <f t="shared" si="1828"/>
        <v/>
      </c>
      <c r="E3460" s="221"/>
      <c r="F3460" s="118">
        <f t="shared" si="1829"/>
        <v>0</v>
      </c>
      <c r="G3460" s="118">
        <f t="shared" si="1830"/>
        <v>0</v>
      </c>
    </row>
    <row r="3461" spans="1:7" ht="20.100000000000001" customHeight="1">
      <c r="A3461" s="116" t="str">
        <f t="shared" si="1826"/>
        <v/>
      </c>
      <c r="B3461" s="181">
        <f t="shared" si="1827"/>
        <v>0</v>
      </c>
      <c r="C3461" s="228"/>
      <c r="D3461" s="79" t="str">
        <f t="shared" si="1828"/>
        <v/>
      </c>
      <c r="E3461" s="221"/>
      <c r="F3461" s="118">
        <f t="shared" si="1829"/>
        <v>0</v>
      </c>
      <c r="G3461" s="118">
        <f t="shared" si="1830"/>
        <v>0</v>
      </c>
    </row>
    <row r="3462" spans="1:7" ht="20.100000000000001" customHeight="1">
      <c r="A3462" s="116" t="str">
        <f t="shared" si="1826"/>
        <v/>
      </c>
      <c r="B3462" s="181">
        <f t="shared" si="1827"/>
        <v>0</v>
      </c>
      <c r="C3462" s="228"/>
      <c r="D3462" s="79" t="str">
        <f t="shared" si="1828"/>
        <v/>
      </c>
      <c r="E3462" s="221"/>
      <c r="F3462" s="118">
        <f t="shared" si="1829"/>
        <v>0</v>
      </c>
      <c r="G3462" s="118">
        <f t="shared" si="1830"/>
        <v>0</v>
      </c>
    </row>
    <row r="3463" spans="1:7" ht="20.100000000000001" customHeight="1">
      <c r="A3463" s="116" t="str">
        <f t="shared" si="1826"/>
        <v/>
      </c>
      <c r="B3463" s="181">
        <f t="shared" si="1827"/>
        <v>0</v>
      </c>
      <c r="C3463" s="228"/>
      <c r="D3463" s="79" t="str">
        <f t="shared" si="1828"/>
        <v/>
      </c>
      <c r="E3463" s="221"/>
      <c r="F3463" s="118">
        <f t="shared" si="1829"/>
        <v>0</v>
      </c>
      <c r="G3463" s="118">
        <f t="shared" si="1830"/>
        <v>0</v>
      </c>
    </row>
    <row r="3464" spans="1:7" ht="20.100000000000001" customHeight="1">
      <c r="A3464" s="116" t="str">
        <f t="shared" si="1826"/>
        <v/>
      </c>
      <c r="B3464" s="181">
        <f t="shared" si="1827"/>
        <v>0</v>
      </c>
      <c r="C3464" s="228"/>
      <c r="D3464" s="79" t="str">
        <f t="shared" si="1828"/>
        <v/>
      </c>
      <c r="E3464" s="221"/>
      <c r="F3464" s="118">
        <f t="shared" si="1829"/>
        <v>0</v>
      </c>
      <c r="G3464" s="118">
        <f t="shared" si="1830"/>
        <v>0</v>
      </c>
    </row>
    <row r="3465" spans="1:7" ht="20.100000000000001" customHeight="1">
      <c r="A3465" s="184"/>
      <c r="B3465" s="185"/>
      <c r="C3465" s="243"/>
      <c r="D3465" s="161"/>
      <c r="E3465" s="212"/>
      <c r="F3465" s="488" t="s">
        <v>36</v>
      </c>
      <c r="G3465" s="201">
        <f>SUBTOTAL(9,G3457:G3464)</f>
        <v>0</v>
      </c>
    </row>
    <row r="3466" spans="1:7" ht="20.100000000000001" customHeight="1">
      <c r="A3466" s="184"/>
      <c r="B3466" s="185"/>
      <c r="C3466" s="244" t="s">
        <v>732</v>
      </c>
      <c r="D3466" s="161"/>
      <c r="E3466" s="212"/>
      <c r="F3466" s="163"/>
      <c r="G3466" s="186"/>
    </row>
    <row r="3467" spans="1:7" ht="20.100000000000001" customHeight="1">
      <c r="A3467" s="116" t="str">
        <f t="shared" ref="A3467" si="1831">IFERROR(VLOOKUP(C3467,Tabla_Compatibilidad,4,FALSE),"")</f>
        <v/>
      </c>
      <c r="B3467" s="181">
        <f t="shared" ref="B3467" si="1832">IF(A3467=0,0,VLOOKUP(A3467,Tabla_Indices,5,FALSE))</f>
        <v>0</v>
      </c>
      <c r="C3467" s="231"/>
      <c r="D3467" s="79" t="str">
        <f t="shared" ref="D3467" si="1833">IFERROR(VLOOKUP(C3467,Tabla_Compatibilidad,2,FALSE),"")</f>
        <v/>
      </c>
      <c r="E3467" s="223"/>
      <c r="F3467" s="118">
        <f t="shared" ref="F3467" si="1834">IFERROR(VLOOKUP(C3467,Tabla_Compatibilidad,3,FALSE),0)</f>
        <v>0</v>
      </c>
      <c r="G3467" s="118">
        <f t="shared" ref="G3467" si="1835">ROUND(E3467*F3467,2)</f>
        <v>0</v>
      </c>
    </row>
    <row r="3468" spans="1:7" ht="20.100000000000001" customHeight="1">
      <c r="A3468" s="116" t="str">
        <f t="shared" ref="A3468:A3476" si="1836">IFERROR(VLOOKUP(C3468,Tabla_Compatibilidad,4,FALSE),"")</f>
        <v/>
      </c>
      <c r="B3468" s="181">
        <f t="shared" ref="B3468:B3476" si="1837">IF(A3468=0,0,VLOOKUP(A3468,Tabla_Indices,5,FALSE))</f>
        <v>0</v>
      </c>
      <c r="C3468" s="227"/>
      <c r="D3468" s="79" t="str">
        <f t="shared" ref="D3468:D3476" si="1838">IFERROR(VLOOKUP(C3468,Tabla_Compatibilidad,2,FALSE),"")</f>
        <v/>
      </c>
      <c r="E3468" s="223"/>
      <c r="F3468" s="118">
        <f t="shared" ref="F3468:F3476" si="1839">IFERROR(VLOOKUP(C3468,Tabla_Compatibilidad,3,FALSE),0)</f>
        <v>0</v>
      </c>
      <c r="G3468" s="118">
        <f t="shared" ref="G3468:G3476" si="1840">ROUND(E3468*F3468,2)</f>
        <v>0</v>
      </c>
    </row>
    <row r="3469" spans="1:7" ht="20.100000000000001" customHeight="1">
      <c r="A3469" s="116" t="str">
        <f t="shared" si="1836"/>
        <v/>
      </c>
      <c r="B3469" s="181">
        <f t="shared" si="1837"/>
        <v>0</v>
      </c>
      <c r="C3469" s="231"/>
      <c r="D3469" s="79" t="str">
        <f t="shared" si="1838"/>
        <v/>
      </c>
      <c r="E3469" s="223"/>
      <c r="F3469" s="118">
        <f t="shared" si="1839"/>
        <v>0</v>
      </c>
      <c r="G3469" s="118">
        <f t="shared" si="1840"/>
        <v>0</v>
      </c>
    </row>
    <row r="3470" spans="1:7" ht="20.100000000000001" customHeight="1">
      <c r="A3470" s="116" t="str">
        <f t="shared" si="1836"/>
        <v/>
      </c>
      <c r="B3470" s="181">
        <f t="shared" si="1837"/>
        <v>0</v>
      </c>
      <c r="C3470" s="229"/>
      <c r="D3470" s="79" t="str">
        <f t="shared" si="1838"/>
        <v/>
      </c>
      <c r="E3470" s="223"/>
      <c r="F3470" s="118">
        <f>IFERROR(VLOOKUP(C3470,Tabla_Compatibilidad,3,FALSE),0)</f>
        <v>0</v>
      </c>
      <c r="G3470" s="118">
        <f t="shared" si="1840"/>
        <v>0</v>
      </c>
    </row>
    <row r="3471" spans="1:7" ht="20.100000000000001" customHeight="1">
      <c r="A3471" s="116" t="str">
        <f t="shared" si="1836"/>
        <v/>
      </c>
      <c r="B3471" s="181">
        <f t="shared" si="1837"/>
        <v>0</v>
      </c>
      <c r="C3471" s="229"/>
      <c r="D3471" s="79" t="str">
        <f t="shared" si="1838"/>
        <v/>
      </c>
      <c r="E3471" s="221"/>
      <c r="F3471" s="118">
        <f t="shared" si="1839"/>
        <v>0</v>
      </c>
      <c r="G3471" s="118">
        <f t="shared" si="1840"/>
        <v>0</v>
      </c>
    </row>
    <row r="3472" spans="1:7" ht="20.100000000000001" customHeight="1">
      <c r="A3472" s="116" t="str">
        <f t="shared" si="1836"/>
        <v/>
      </c>
      <c r="B3472" s="181">
        <f t="shared" si="1837"/>
        <v>0</v>
      </c>
      <c r="C3472" s="229"/>
      <c r="D3472" s="79" t="str">
        <f t="shared" si="1838"/>
        <v/>
      </c>
      <c r="E3472" s="221"/>
      <c r="F3472" s="118">
        <f t="shared" si="1839"/>
        <v>0</v>
      </c>
      <c r="G3472" s="118">
        <f t="shared" si="1840"/>
        <v>0</v>
      </c>
    </row>
    <row r="3473" spans="1:7" ht="20.100000000000001" customHeight="1">
      <c r="A3473" s="116" t="str">
        <f t="shared" si="1836"/>
        <v/>
      </c>
      <c r="B3473" s="181">
        <f t="shared" si="1837"/>
        <v>0</v>
      </c>
      <c r="C3473" s="229"/>
      <c r="D3473" s="79" t="str">
        <f t="shared" si="1838"/>
        <v/>
      </c>
      <c r="E3473" s="221"/>
      <c r="F3473" s="118">
        <f t="shared" si="1839"/>
        <v>0</v>
      </c>
      <c r="G3473" s="118">
        <f t="shared" si="1840"/>
        <v>0</v>
      </c>
    </row>
    <row r="3474" spans="1:7" ht="20.100000000000001" customHeight="1">
      <c r="A3474" s="116" t="str">
        <f t="shared" si="1836"/>
        <v/>
      </c>
      <c r="B3474" s="181">
        <f t="shared" si="1837"/>
        <v>0</v>
      </c>
      <c r="C3474" s="228"/>
      <c r="D3474" s="79" t="str">
        <f t="shared" si="1838"/>
        <v/>
      </c>
      <c r="E3474" s="221"/>
      <c r="F3474" s="118">
        <f t="shared" si="1839"/>
        <v>0</v>
      </c>
      <c r="G3474" s="118">
        <f t="shared" si="1840"/>
        <v>0</v>
      </c>
    </row>
    <row r="3475" spans="1:7" ht="20.100000000000001" customHeight="1">
      <c r="A3475" s="116" t="str">
        <f t="shared" si="1836"/>
        <v/>
      </c>
      <c r="B3475" s="181">
        <f t="shared" si="1837"/>
        <v>0</v>
      </c>
      <c r="C3475" s="228"/>
      <c r="D3475" s="79" t="str">
        <f t="shared" si="1838"/>
        <v/>
      </c>
      <c r="E3475" s="221"/>
      <c r="F3475" s="118">
        <f t="shared" si="1839"/>
        <v>0</v>
      </c>
      <c r="G3475" s="118">
        <f t="shared" si="1840"/>
        <v>0</v>
      </c>
    </row>
    <row r="3476" spans="1:7" ht="20.100000000000001" customHeight="1">
      <c r="A3476" s="116" t="str">
        <f t="shared" si="1836"/>
        <v/>
      </c>
      <c r="B3476" s="181">
        <f t="shared" si="1837"/>
        <v>0</v>
      </c>
      <c r="C3476" s="228"/>
      <c r="D3476" s="79" t="str">
        <f t="shared" si="1838"/>
        <v/>
      </c>
      <c r="E3476" s="221"/>
      <c r="F3476" s="118">
        <f t="shared" si="1839"/>
        <v>0</v>
      </c>
      <c r="G3476" s="118">
        <f t="shared" si="1840"/>
        <v>0</v>
      </c>
    </row>
    <row r="3477" spans="1:7" ht="20.100000000000001" customHeight="1">
      <c r="A3477" s="187"/>
      <c r="B3477" s="188"/>
      <c r="C3477" s="243"/>
      <c r="D3477" s="161"/>
      <c r="E3477" s="212"/>
      <c r="F3477" s="488" t="s">
        <v>37</v>
      </c>
      <c r="G3477" s="201">
        <f>SUBTOTAL(9,G3467:G3476)</f>
        <v>0</v>
      </c>
    </row>
    <row r="3478" spans="1:7" ht="20.100000000000001" customHeight="1" thickBot="1">
      <c r="A3478" s="189"/>
      <c r="B3478" s="190"/>
      <c r="C3478" s="245"/>
      <c r="D3478" s="191"/>
      <c r="E3478" s="213"/>
      <c r="F3478" s="192"/>
      <c r="G3478" s="193"/>
    </row>
    <row r="3479" spans="1:7" ht="20.100000000000001" customHeight="1" thickBot="1">
      <c r="A3479" s="194">
        <f>B3427</f>
        <v>58</v>
      </c>
      <c r="B3479" s="195" t="str">
        <f>C3427</f>
        <v>Espacios verdes</v>
      </c>
      <c r="C3479" s="246"/>
      <c r="D3479" s="196" t="s">
        <v>38</v>
      </c>
      <c r="E3479" s="214"/>
      <c r="F3479" s="197" t="s">
        <v>39</v>
      </c>
      <c r="G3479" s="202">
        <f>SUBTOTAL(9,G3431:G3478)</f>
        <v>0</v>
      </c>
    </row>
    <row r="3480" spans="1:7" ht="20.100000000000001" customHeight="1" thickTop="1" thickBot="1">
      <c r="C3480" s="247"/>
      <c r="D3480" s="198"/>
      <c r="E3480" s="215"/>
      <c r="G3480" s="200"/>
    </row>
    <row r="3481" spans="1:7" ht="20.100000000000001" customHeight="1" thickTop="1">
      <c r="A3481" s="145" t="s">
        <v>41</v>
      </c>
      <c r="B3481" s="146"/>
      <c r="C3481" s="248"/>
      <c r="D3481" s="146"/>
      <c r="E3481" s="216"/>
      <c r="F3481" s="148"/>
      <c r="G3481" s="149"/>
    </row>
    <row r="3482" spans="1:7" ht="20.100000000000001" customHeight="1">
      <c r="A3482" s="150" t="s">
        <v>728</v>
      </c>
      <c r="B3482" s="144" t="str">
        <f>Comitente</f>
        <v>INSTITUTO PROVINCIAL DE LA VIVIENDA</v>
      </c>
      <c r="C3482" s="249"/>
      <c r="D3482" s="152"/>
      <c r="E3482" s="217"/>
      <c r="F3482" s="154"/>
      <c r="G3482" s="155"/>
    </row>
    <row r="3483" spans="1:7" ht="20.100000000000001" customHeight="1">
      <c r="A3483" s="150" t="s">
        <v>729</v>
      </c>
      <c r="B3483" s="144">
        <f>Contratista</f>
        <v>0</v>
      </c>
      <c r="C3483" s="250"/>
      <c r="D3483" s="156"/>
      <c r="E3483" s="217"/>
      <c r="F3483" s="157"/>
      <c r="G3483" s="158"/>
    </row>
    <row r="3484" spans="1:7" ht="20.100000000000001" customHeight="1">
      <c r="A3484" s="150" t="s">
        <v>28</v>
      </c>
      <c r="B3484" s="144" t="str">
        <f>Obra</f>
        <v>BARRIO NUESTRA SEÑORA DEL ROSARIO - 22 VIVIENDAS</v>
      </c>
      <c r="C3484" s="250"/>
      <c r="D3484" s="156"/>
      <c r="E3484" s="217"/>
      <c r="F3484" s="157" t="s">
        <v>42</v>
      </c>
      <c r="G3484" s="542">
        <f>+$G$4</f>
        <v>0</v>
      </c>
    </row>
    <row r="3485" spans="1:7" ht="20.100000000000001" customHeight="1">
      <c r="A3485" s="159" t="s">
        <v>727</v>
      </c>
      <c r="B3485" s="144" t="str">
        <f>Ubicación</f>
        <v>9 DE JULIO</v>
      </c>
      <c r="C3485" s="251"/>
      <c r="D3485" s="161"/>
      <c r="E3485" s="212"/>
      <c r="F3485" s="163"/>
      <c r="G3485" s="164"/>
    </row>
    <row r="3486" spans="1:7" ht="20.100000000000001" customHeight="1">
      <c r="A3486" s="159" t="s">
        <v>43</v>
      </c>
      <c r="B3486" s="165" t="s">
        <v>1161</v>
      </c>
      <c r="C3486" s="243" t="s">
        <v>1160</v>
      </c>
      <c r="D3486" s="167"/>
      <c r="E3486" s="218"/>
      <c r="F3486" s="163"/>
      <c r="G3486" s="164"/>
    </row>
    <row r="3487" spans="1:7" s="110" customFormat="1" ht="20.100000000000001" customHeight="1">
      <c r="A3487" s="159" t="s">
        <v>29</v>
      </c>
      <c r="B3487" s="169">
        <v>59</v>
      </c>
      <c r="C3487" s="243" t="str">
        <f>+VLOOKUP(B3487,Infra!$B$13:$F$86,2,FALSE)</f>
        <v>Red externa de gas (conexión tramo corresp. a calle proy. 1)</v>
      </c>
      <c r="D3487" s="161"/>
      <c r="E3487" s="212"/>
      <c r="F3487" s="157" t="s">
        <v>30</v>
      </c>
      <c r="G3487" s="253" t="str">
        <f>+VLOOKUP(B3487,Infra!$B$13:$F$86,3,FALSE)</f>
        <v>gl</v>
      </c>
    </row>
    <row r="3488" spans="1:7" ht="20.100000000000001" customHeight="1">
      <c r="A3488" s="203" t="s">
        <v>590</v>
      </c>
      <c r="B3488" s="204"/>
      <c r="C3488" s="604" t="s">
        <v>0</v>
      </c>
      <c r="D3488" s="606" t="s">
        <v>31</v>
      </c>
      <c r="E3488" s="600" t="s">
        <v>32</v>
      </c>
      <c r="F3488" s="608" t="s">
        <v>33</v>
      </c>
      <c r="G3488" s="610" t="s">
        <v>34</v>
      </c>
    </row>
    <row r="3489" spans="1:7" ht="20.100000000000001" customHeight="1">
      <c r="A3489" s="172" t="s">
        <v>591</v>
      </c>
      <c r="B3489" s="173" t="s">
        <v>592</v>
      </c>
      <c r="C3489" s="605"/>
      <c r="D3489" s="607"/>
      <c r="E3489" s="601"/>
      <c r="F3489" s="609"/>
      <c r="G3489" s="611"/>
    </row>
    <row r="3490" spans="1:7" ht="20.100000000000001" customHeight="1">
      <c r="A3490" s="174"/>
      <c r="B3490" s="175"/>
      <c r="C3490" s="252" t="s">
        <v>730</v>
      </c>
      <c r="D3490" s="177"/>
      <c r="E3490" s="219"/>
      <c r="F3490" s="179"/>
      <c r="G3490" s="180"/>
    </row>
    <row r="3491" spans="1:7" ht="20.100000000000001" customHeight="1">
      <c r="A3491" s="133" t="str">
        <f t="shared" ref="A3491:A3498" si="1841">IFERROR(VLOOKUP(C3487,Tabla_Compatibilidad,4,FALSE),"")</f>
        <v/>
      </c>
      <c r="B3491" s="181">
        <f t="shared" ref="B3491:B3495" si="1842">IF(A3491=0,0,VLOOKUP(A3491,Tabla_Indices,5,FALSE))</f>
        <v>0</v>
      </c>
      <c r="C3491" s="241"/>
      <c r="D3491" s="79" t="str">
        <f t="shared" ref="D3491:D3498" si="1843">IFERROR(VLOOKUP(C3487,Tabla_Compatibilidad,2,FALSE),"")</f>
        <v/>
      </c>
      <c r="E3491" s="221"/>
      <c r="F3491" s="118">
        <f t="shared" ref="F3491:F3498" si="1844">IFERROR(VLOOKUP(C3487,Tabla_Compatibilidad,3,FALSE),0)</f>
        <v>0</v>
      </c>
      <c r="G3491" s="118">
        <f t="shared" ref="G3491:G3495" si="1845">ROUND(E3491*F3491,2)</f>
        <v>0</v>
      </c>
    </row>
    <row r="3492" spans="1:7" ht="20.100000000000001" customHeight="1">
      <c r="A3492" s="133" t="str">
        <f t="shared" si="1841"/>
        <v/>
      </c>
      <c r="B3492" s="181">
        <f t="shared" si="1842"/>
        <v>0</v>
      </c>
      <c r="C3492" s="241"/>
      <c r="D3492" s="79" t="str">
        <f t="shared" si="1843"/>
        <v/>
      </c>
      <c r="E3492" s="221"/>
      <c r="F3492" s="118">
        <f t="shared" si="1844"/>
        <v>0</v>
      </c>
      <c r="G3492" s="118">
        <f t="shared" si="1845"/>
        <v>0</v>
      </c>
    </row>
    <row r="3493" spans="1:7" ht="20.100000000000001" customHeight="1">
      <c r="A3493" s="133" t="str">
        <f t="shared" si="1841"/>
        <v/>
      </c>
      <c r="B3493" s="181">
        <f t="shared" si="1842"/>
        <v>0</v>
      </c>
      <c r="C3493" s="241"/>
      <c r="D3493" s="79" t="str">
        <f t="shared" si="1843"/>
        <v/>
      </c>
      <c r="E3493" s="221"/>
      <c r="F3493" s="118">
        <f t="shared" si="1844"/>
        <v>0</v>
      </c>
      <c r="G3493" s="118">
        <f t="shared" si="1845"/>
        <v>0</v>
      </c>
    </row>
    <row r="3494" spans="1:7" ht="20.100000000000001" customHeight="1">
      <c r="A3494" s="133" t="str">
        <f t="shared" si="1841"/>
        <v/>
      </c>
      <c r="B3494" s="181">
        <f t="shared" si="1842"/>
        <v>0</v>
      </c>
      <c r="C3494" s="241"/>
      <c r="D3494" s="79" t="str">
        <f t="shared" si="1843"/>
        <v/>
      </c>
      <c r="E3494" s="221"/>
      <c r="F3494" s="118">
        <f t="shared" si="1844"/>
        <v>0</v>
      </c>
      <c r="G3494" s="118">
        <f t="shared" si="1845"/>
        <v>0</v>
      </c>
    </row>
    <row r="3495" spans="1:7" ht="20.100000000000001" customHeight="1">
      <c r="A3495" s="133" t="str">
        <f t="shared" si="1841"/>
        <v/>
      </c>
      <c r="B3495" s="181">
        <f t="shared" si="1842"/>
        <v>0</v>
      </c>
      <c r="C3495" s="241"/>
      <c r="D3495" s="79" t="str">
        <f t="shared" si="1843"/>
        <v/>
      </c>
      <c r="E3495" s="221"/>
      <c r="F3495" s="118">
        <f t="shared" si="1844"/>
        <v>0</v>
      </c>
      <c r="G3495" s="118">
        <f t="shared" si="1845"/>
        <v>0</v>
      </c>
    </row>
    <row r="3496" spans="1:7" ht="20.100000000000001" customHeight="1">
      <c r="A3496" s="133" t="str">
        <f t="shared" si="1841"/>
        <v/>
      </c>
      <c r="B3496" s="181">
        <f t="shared" ref="B3496:B3514" si="1846">IF(A3496=0,0,VLOOKUP(A3496,Tabla_Indices,5,FALSE))</f>
        <v>0</v>
      </c>
      <c r="C3496" s="241"/>
      <c r="D3496" s="79" t="str">
        <f t="shared" si="1843"/>
        <v/>
      </c>
      <c r="E3496" s="221"/>
      <c r="F3496" s="118">
        <f t="shared" si="1844"/>
        <v>0</v>
      </c>
      <c r="G3496" s="118">
        <f t="shared" ref="G3496:G3514" si="1847">ROUND(E3496*F3496,2)</f>
        <v>0</v>
      </c>
    </row>
    <row r="3497" spans="1:7" ht="20.100000000000001" customHeight="1">
      <c r="A3497" s="133" t="str">
        <f t="shared" si="1841"/>
        <v/>
      </c>
      <c r="B3497" s="181">
        <f t="shared" si="1846"/>
        <v>0</v>
      </c>
      <c r="C3497" s="241"/>
      <c r="D3497" s="79" t="str">
        <f t="shared" si="1843"/>
        <v/>
      </c>
      <c r="E3497" s="221"/>
      <c r="F3497" s="118">
        <f t="shared" si="1844"/>
        <v>0</v>
      </c>
      <c r="G3497" s="118">
        <f t="shared" si="1847"/>
        <v>0</v>
      </c>
    </row>
    <row r="3498" spans="1:7" ht="20.100000000000001" customHeight="1">
      <c r="A3498" s="116" t="str">
        <f t="shared" si="1841"/>
        <v/>
      </c>
      <c r="B3498" s="181">
        <f t="shared" si="1846"/>
        <v>0</v>
      </c>
      <c r="C3498" s="241"/>
      <c r="D3498" s="79" t="str">
        <f t="shared" si="1843"/>
        <v/>
      </c>
      <c r="E3498" s="221"/>
      <c r="F3498" s="118">
        <f t="shared" si="1844"/>
        <v>0</v>
      </c>
      <c r="G3498" s="118">
        <f t="shared" si="1847"/>
        <v>0</v>
      </c>
    </row>
    <row r="3499" spans="1:7" ht="20.100000000000001" customHeight="1">
      <c r="A3499" s="116" t="str">
        <f t="shared" ref="A3499:A3514" si="1848">IFERROR(VLOOKUP(C3499,Tabla_Compatibilidad,4,FALSE),"")</f>
        <v/>
      </c>
      <c r="B3499" s="181">
        <f t="shared" si="1846"/>
        <v>0</v>
      </c>
      <c r="C3499" s="241"/>
      <c r="D3499" s="79" t="str">
        <f t="shared" ref="D3499:D3514" si="1849">IFERROR(VLOOKUP(C3499,Tabla_Compatibilidad,2,FALSE),"")</f>
        <v/>
      </c>
      <c r="E3499" s="221"/>
      <c r="F3499" s="118">
        <f t="shared" ref="F3499:F3514" si="1850">IFERROR(VLOOKUP(C3499,Tabla_Compatibilidad,3,FALSE),0)</f>
        <v>0</v>
      </c>
      <c r="G3499" s="118">
        <f t="shared" si="1847"/>
        <v>0</v>
      </c>
    </row>
    <row r="3500" spans="1:7" ht="20.100000000000001" customHeight="1">
      <c r="A3500" s="116" t="str">
        <f t="shared" si="1848"/>
        <v/>
      </c>
      <c r="B3500" s="181">
        <f t="shared" si="1846"/>
        <v>0</v>
      </c>
      <c r="C3500" s="241"/>
      <c r="D3500" s="79" t="str">
        <f t="shared" si="1849"/>
        <v/>
      </c>
      <c r="E3500" s="221"/>
      <c r="F3500" s="118">
        <f t="shared" si="1850"/>
        <v>0</v>
      </c>
      <c r="G3500" s="118">
        <f t="shared" si="1847"/>
        <v>0</v>
      </c>
    </row>
    <row r="3501" spans="1:7" ht="20.100000000000001" customHeight="1">
      <c r="A3501" s="116" t="str">
        <f t="shared" si="1848"/>
        <v/>
      </c>
      <c r="B3501" s="181">
        <f t="shared" si="1846"/>
        <v>0</v>
      </c>
      <c r="C3501" s="241"/>
      <c r="D3501" s="79" t="str">
        <f t="shared" si="1849"/>
        <v/>
      </c>
      <c r="E3501" s="221"/>
      <c r="F3501" s="118">
        <f t="shared" si="1850"/>
        <v>0</v>
      </c>
      <c r="G3501" s="118">
        <f t="shared" si="1847"/>
        <v>0</v>
      </c>
    </row>
    <row r="3502" spans="1:7" ht="20.100000000000001" customHeight="1">
      <c r="A3502" s="116" t="str">
        <f t="shared" si="1848"/>
        <v/>
      </c>
      <c r="B3502" s="181">
        <f t="shared" si="1846"/>
        <v>0</v>
      </c>
      <c r="C3502" s="228"/>
      <c r="D3502" s="79" t="str">
        <f t="shared" si="1849"/>
        <v/>
      </c>
      <c r="E3502" s="221"/>
      <c r="F3502" s="118">
        <f t="shared" si="1850"/>
        <v>0</v>
      </c>
      <c r="G3502" s="118">
        <f t="shared" si="1847"/>
        <v>0</v>
      </c>
    </row>
    <row r="3503" spans="1:7" ht="20.100000000000001" customHeight="1">
      <c r="A3503" s="116" t="str">
        <f t="shared" si="1848"/>
        <v/>
      </c>
      <c r="B3503" s="181">
        <f t="shared" si="1846"/>
        <v>0</v>
      </c>
      <c r="C3503" s="228"/>
      <c r="D3503" s="79" t="str">
        <f t="shared" si="1849"/>
        <v/>
      </c>
      <c r="E3503" s="221"/>
      <c r="F3503" s="118">
        <f t="shared" si="1850"/>
        <v>0</v>
      </c>
      <c r="G3503" s="118">
        <f t="shared" si="1847"/>
        <v>0</v>
      </c>
    </row>
    <row r="3504" spans="1:7" ht="20.100000000000001" customHeight="1">
      <c r="A3504" s="116" t="str">
        <f t="shared" si="1848"/>
        <v/>
      </c>
      <c r="B3504" s="181">
        <f t="shared" si="1846"/>
        <v>0</v>
      </c>
      <c r="C3504" s="228"/>
      <c r="D3504" s="79" t="str">
        <f t="shared" si="1849"/>
        <v/>
      </c>
      <c r="E3504" s="221"/>
      <c r="F3504" s="118">
        <f t="shared" si="1850"/>
        <v>0</v>
      </c>
      <c r="G3504" s="118">
        <f t="shared" si="1847"/>
        <v>0</v>
      </c>
    </row>
    <row r="3505" spans="1:7" ht="20.100000000000001" customHeight="1">
      <c r="A3505" s="116" t="str">
        <f t="shared" si="1848"/>
        <v/>
      </c>
      <c r="B3505" s="181">
        <f t="shared" si="1846"/>
        <v>0</v>
      </c>
      <c r="C3505" s="227"/>
      <c r="D3505" s="79" t="str">
        <f t="shared" si="1849"/>
        <v/>
      </c>
      <c r="E3505" s="220"/>
      <c r="F3505" s="118">
        <f t="shared" si="1850"/>
        <v>0</v>
      </c>
      <c r="G3505" s="118">
        <f t="shared" si="1847"/>
        <v>0</v>
      </c>
    </row>
    <row r="3506" spans="1:7" ht="20.100000000000001" customHeight="1">
      <c r="A3506" s="116" t="str">
        <f t="shared" si="1848"/>
        <v/>
      </c>
      <c r="B3506" s="181">
        <f t="shared" si="1846"/>
        <v>0</v>
      </c>
      <c r="C3506" s="228"/>
      <c r="D3506" s="79" t="str">
        <f t="shared" si="1849"/>
        <v/>
      </c>
      <c r="E3506" s="221"/>
      <c r="F3506" s="118">
        <f t="shared" si="1850"/>
        <v>0</v>
      </c>
      <c r="G3506" s="118">
        <f t="shared" si="1847"/>
        <v>0</v>
      </c>
    </row>
    <row r="3507" spans="1:7" ht="20.100000000000001" customHeight="1">
      <c r="A3507" s="116" t="str">
        <f t="shared" si="1848"/>
        <v/>
      </c>
      <c r="B3507" s="181">
        <f t="shared" si="1846"/>
        <v>0</v>
      </c>
      <c r="C3507" s="228"/>
      <c r="D3507" s="79" t="str">
        <f t="shared" si="1849"/>
        <v/>
      </c>
      <c r="E3507" s="221"/>
      <c r="F3507" s="118">
        <f t="shared" si="1850"/>
        <v>0</v>
      </c>
      <c r="G3507" s="118">
        <f t="shared" si="1847"/>
        <v>0</v>
      </c>
    </row>
    <row r="3508" spans="1:7" ht="20.100000000000001" customHeight="1">
      <c r="A3508" s="116" t="str">
        <f t="shared" si="1848"/>
        <v/>
      </c>
      <c r="B3508" s="181">
        <f t="shared" si="1846"/>
        <v>0</v>
      </c>
      <c r="C3508" s="228"/>
      <c r="D3508" s="79" t="str">
        <f t="shared" si="1849"/>
        <v/>
      </c>
      <c r="E3508" s="221"/>
      <c r="F3508" s="118">
        <f t="shared" si="1850"/>
        <v>0</v>
      </c>
      <c r="G3508" s="118">
        <f t="shared" si="1847"/>
        <v>0</v>
      </c>
    </row>
    <row r="3509" spans="1:7" ht="20.100000000000001" customHeight="1">
      <c r="A3509" s="116" t="str">
        <f t="shared" si="1848"/>
        <v/>
      </c>
      <c r="B3509" s="181">
        <f t="shared" si="1846"/>
        <v>0</v>
      </c>
      <c r="C3509" s="228"/>
      <c r="D3509" s="79" t="str">
        <f t="shared" si="1849"/>
        <v/>
      </c>
      <c r="E3509" s="221"/>
      <c r="F3509" s="118">
        <f t="shared" si="1850"/>
        <v>0</v>
      </c>
      <c r="G3509" s="118">
        <f t="shared" si="1847"/>
        <v>0</v>
      </c>
    </row>
    <row r="3510" spans="1:7" ht="20.100000000000001" customHeight="1">
      <c r="A3510" s="116" t="str">
        <f t="shared" si="1848"/>
        <v/>
      </c>
      <c r="B3510" s="181">
        <f t="shared" si="1846"/>
        <v>0</v>
      </c>
      <c r="C3510" s="228"/>
      <c r="D3510" s="79" t="str">
        <f t="shared" si="1849"/>
        <v/>
      </c>
      <c r="E3510" s="221"/>
      <c r="F3510" s="118">
        <f t="shared" si="1850"/>
        <v>0</v>
      </c>
      <c r="G3510" s="118">
        <f t="shared" si="1847"/>
        <v>0</v>
      </c>
    </row>
    <row r="3511" spans="1:7" ht="20.100000000000001" customHeight="1">
      <c r="A3511" s="116" t="str">
        <f t="shared" si="1848"/>
        <v/>
      </c>
      <c r="B3511" s="181">
        <f t="shared" si="1846"/>
        <v>0</v>
      </c>
      <c r="C3511" s="228"/>
      <c r="D3511" s="79" t="str">
        <f t="shared" si="1849"/>
        <v/>
      </c>
      <c r="E3511" s="221"/>
      <c r="F3511" s="118">
        <f t="shared" si="1850"/>
        <v>0</v>
      </c>
      <c r="G3511" s="118">
        <f t="shared" si="1847"/>
        <v>0</v>
      </c>
    </row>
    <row r="3512" spans="1:7" ht="20.100000000000001" customHeight="1">
      <c r="A3512" s="116" t="str">
        <f t="shared" si="1848"/>
        <v/>
      </c>
      <c r="B3512" s="181">
        <f t="shared" si="1846"/>
        <v>0</v>
      </c>
      <c r="C3512" s="228"/>
      <c r="D3512" s="79" t="str">
        <f t="shared" si="1849"/>
        <v/>
      </c>
      <c r="E3512" s="221"/>
      <c r="F3512" s="118">
        <f t="shared" si="1850"/>
        <v>0</v>
      </c>
      <c r="G3512" s="118">
        <f t="shared" si="1847"/>
        <v>0</v>
      </c>
    </row>
    <row r="3513" spans="1:7" ht="20.100000000000001" customHeight="1">
      <c r="A3513" s="116" t="str">
        <f t="shared" si="1848"/>
        <v/>
      </c>
      <c r="B3513" s="181">
        <f t="shared" si="1846"/>
        <v>0</v>
      </c>
      <c r="C3513" s="228"/>
      <c r="D3513" s="79" t="str">
        <f t="shared" si="1849"/>
        <v/>
      </c>
      <c r="E3513" s="221"/>
      <c r="F3513" s="118">
        <f t="shared" si="1850"/>
        <v>0</v>
      </c>
      <c r="G3513" s="118">
        <f t="shared" si="1847"/>
        <v>0</v>
      </c>
    </row>
    <row r="3514" spans="1:7" ht="20.100000000000001" customHeight="1">
      <c r="A3514" s="116" t="str">
        <f t="shared" si="1848"/>
        <v/>
      </c>
      <c r="B3514" s="181">
        <f t="shared" si="1846"/>
        <v>0</v>
      </c>
      <c r="C3514" s="228"/>
      <c r="D3514" s="79" t="str">
        <f t="shared" si="1849"/>
        <v/>
      </c>
      <c r="E3514" s="221"/>
      <c r="F3514" s="118">
        <f t="shared" si="1850"/>
        <v>0</v>
      </c>
      <c r="G3514" s="118">
        <f t="shared" si="1847"/>
        <v>0</v>
      </c>
    </row>
    <row r="3515" spans="1:7" ht="20.100000000000001" customHeight="1">
      <c r="A3515" s="184"/>
      <c r="B3515" s="185"/>
      <c r="C3515" s="243"/>
      <c r="D3515" s="161"/>
      <c r="E3515" s="212"/>
      <c r="F3515" s="488" t="s">
        <v>35</v>
      </c>
      <c r="G3515" s="201">
        <f>SUBTOTAL(9,G3491:G3514)</f>
        <v>0</v>
      </c>
    </row>
    <row r="3516" spans="1:7" ht="20.100000000000001" customHeight="1">
      <c r="A3516" s="184"/>
      <c r="B3516" s="185"/>
      <c r="C3516" s="244" t="s">
        <v>731</v>
      </c>
      <c r="D3516" s="161"/>
      <c r="E3516" s="212"/>
      <c r="F3516" s="163"/>
      <c r="G3516" s="186"/>
    </row>
    <row r="3517" spans="1:7" ht="20.100000000000001" customHeight="1">
      <c r="A3517" s="116" t="str">
        <f t="shared" ref="A3517" si="1851">IFERROR(VLOOKUP(C3517,Tabla_Compatibilidad,4,FALSE),"")</f>
        <v/>
      </c>
      <c r="B3517" s="181">
        <f t="shared" ref="B3517" si="1852">IF(A3517=0,0,VLOOKUP(A3517,Tabla_Indices,5,FALSE))</f>
        <v>0</v>
      </c>
      <c r="C3517" s="228"/>
      <c r="D3517" s="79" t="str">
        <f t="shared" ref="D3517" si="1853">IFERROR(VLOOKUP(C3517,Tabla_Compatibilidad,2,FALSE),"")</f>
        <v/>
      </c>
      <c r="E3517" s="221"/>
      <c r="F3517" s="118">
        <f t="shared" ref="F3517" si="1854">IFERROR(VLOOKUP(C3517,Tabla_Compatibilidad,3,FALSE),0)</f>
        <v>0</v>
      </c>
      <c r="G3517" s="118">
        <f t="shared" ref="G3517" si="1855">ROUND(E3517*F3517,2)</f>
        <v>0</v>
      </c>
    </row>
    <row r="3518" spans="1:7" ht="20.100000000000001" customHeight="1">
      <c r="A3518" s="116" t="str">
        <f t="shared" ref="A3518:A3519" si="1856">IFERROR(VLOOKUP(C3518,Tabla_Compatibilidad,4,FALSE),"")</f>
        <v/>
      </c>
      <c r="B3518" s="181">
        <f t="shared" ref="B3518:B3519" si="1857">IF(A3518=0,0,VLOOKUP(A3518,Tabla_Indices,5,FALSE))</f>
        <v>0</v>
      </c>
      <c r="C3518" s="227"/>
      <c r="D3518" s="79" t="str">
        <f t="shared" ref="D3518:D3519" si="1858">IFERROR(VLOOKUP(C3518,Tabla_Compatibilidad,2,FALSE),"")</f>
        <v/>
      </c>
      <c r="E3518" s="221"/>
      <c r="F3518" s="118">
        <f t="shared" ref="F3518:F3519" si="1859">IFERROR(VLOOKUP(C3518,Tabla_Compatibilidad,3,FALSE),0)</f>
        <v>0</v>
      </c>
      <c r="G3518" s="118">
        <f t="shared" ref="G3518:G3519" si="1860">ROUND(E3518*F3518,2)</f>
        <v>0</v>
      </c>
    </row>
    <row r="3519" spans="1:7" ht="20.100000000000001" customHeight="1">
      <c r="A3519" s="116" t="str">
        <f t="shared" si="1856"/>
        <v/>
      </c>
      <c r="B3519" s="181">
        <f t="shared" si="1857"/>
        <v>0</v>
      </c>
      <c r="C3519" s="228"/>
      <c r="D3519" s="79" t="str">
        <f t="shared" si="1858"/>
        <v/>
      </c>
      <c r="E3519" s="221"/>
      <c r="F3519" s="118">
        <f t="shared" si="1859"/>
        <v>0</v>
      </c>
      <c r="G3519" s="118">
        <f t="shared" si="1860"/>
        <v>0</v>
      </c>
    </row>
    <row r="3520" spans="1:7" ht="20.100000000000001" customHeight="1">
      <c r="A3520" s="116" t="str">
        <f t="shared" ref="A3520:A3524" si="1861">IFERROR(VLOOKUP(C3520,Tabla_Compatibilidad,4,FALSE),"")</f>
        <v/>
      </c>
      <c r="B3520" s="181">
        <f t="shared" ref="B3520:B3524" si="1862">IF(A3520=0,0,VLOOKUP(A3520,Tabla_Indices,5,FALSE))</f>
        <v>0</v>
      </c>
      <c r="C3520" s="227"/>
      <c r="D3520" s="79" t="str">
        <f t="shared" ref="D3520:D3524" si="1863">IFERROR(VLOOKUP(C3520,Tabla_Compatibilidad,2,FALSE),"")</f>
        <v/>
      </c>
      <c r="E3520" s="221"/>
      <c r="F3520" s="118">
        <f t="shared" ref="F3520:F3524" si="1864">IFERROR(VLOOKUP(C3520,Tabla_Compatibilidad,3,FALSE),0)</f>
        <v>0</v>
      </c>
      <c r="G3520" s="118">
        <f t="shared" ref="G3520:G3524" si="1865">ROUND(E3520*F3520,2)</f>
        <v>0</v>
      </c>
    </row>
    <row r="3521" spans="1:7" ht="20.100000000000001" customHeight="1">
      <c r="A3521" s="116" t="str">
        <f t="shared" si="1861"/>
        <v/>
      </c>
      <c r="B3521" s="181">
        <f t="shared" si="1862"/>
        <v>0</v>
      </c>
      <c r="C3521" s="228"/>
      <c r="D3521" s="79" t="str">
        <f t="shared" si="1863"/>
        <v/>
      </c>
      <c r="E3521" s="221"/>
      <c r="F3521" s="118">
        <f t="shared" si="1864"/>
        <v>0</v>
      </c>
      <c r="G3521" s="118">
        <f t="shared" si="1865"/>
        <v>0</v>
      </c>
    </row>
    <row r="3522" spans="1:7" ht="20.100000000000001" customHeight="1">
      <c r="A3522" s="116" t="str">
        <f t="shared" si="1861"/>
        <v/>
      </c>
      <c r="B3522" s="181">
        <f t="shared" si="1862"/>
        <v>0</v>
      </c>
      <c r="C3522" s="228"/>
      <c r="D3522" s="79" t="str">
        <f t="shared" si="1863"/>
        <v/>
      </c>
      <c r="E3522" s="221"/>
      <c r="F3522" s="118">
        <f t="shared" si="1864"/>
        <v>0</v>
      </c>
      <c r="G3522" s="118">
        <f t="shared" si="1865"/>
        <v>0</v>
      </c>
    </row>
    <row r="3523" spans="1:7" ht="20.100000000000001" customHeight="1">
      <c r="A3523" s="116" t="str">
        <f t="shared" si="1861"/>
        <v/>
      </c>
      <c r="B3523" s="181">
        <f t="shared" si="1862"/>
        <v>0</v>
      </c>
      <c r="C3523" s="228"/>
      <c r="D3523" s="79" t="str">
        <f t="shared" si="1863"/>
        <v/>
      </c>
      <c r="E3523" s="221"/>
      <c r="F3523" s="118">
        <f t="shared" si="1864"/>
        <v>0</v>
      </c>
      <c r="G3523" s="118">
        <f t="shared" si="1865"/>
        <v>0</v>
      </c>
    </row>
    <row r="3524" spans="1:7" ht="20.100000000000001" customHeight="1">
      <c r="A3524" s="116" t="str">
        <f t="shared" si="1861"/>
        <v/>
      </c>
      <c r="B3524" s="181">
        <f t="shared" si="1862"/>
        <v>0</v>
      </c>
      <c r="C3524" s="228"/>
      <c r="D3524" s="79" t="str">
        <f t="shared" si="1863"/>
        <v/>
      </c>
      <c r="E3524" s="221"/>
      <c r="F3524" s="118">
        <f t="shared" si="1864"/>
        <v>0</v>
      </c>
      <c r="G3524" s="118">
        <f t="shared" si="1865"/>
        <v>0</v>
      </c>
    </row>
    <row r="3525" spans="1:7" ht="20.100000000000001" customHeight="1">
      <c r="A3525" s="184"/>
      <c r="B3525" s="185"/>
      <c r="C3525" s="243"/>
      <c r="D3525" s="161"/>
      <c r="E3525" s="212"/>
      <c r="F3525" s="488" t="s">
        <v>36</v>
      </c>
      <c r="G3525" s="201">
        <f>SUBTOTAL(9,G3517:G3524)</f>
        <v>0</v>
      </c>
    </row>
    <row r="3526" spans="1:7" ht="20.100000000000001" customHeight="1">
      <c r="A3526" s="184"/>
      <c r="B3526" s="185"/>
      <c r="C3526" s="244" t="s">
        <v>732</v>
      </c>
      <c r="D3526" s="161"/>
      <c r="E3526" s="212"/>
      <c r="F3526" s="163"/>
      <c r="G3526" s="186"/>
    </row>
    <row r="3527" spans="1:7" ht="20.100000000000001" customHeight="1">
      <c r="A3527" s="116" t="str">
        <f t="shared" ref="A3527:A3536" si="1866">IFERROR(VLOOKUP(C3527,Tabla_Compatibilidad,4,FALSE),"")</f>
        <v/>
      </c>
      <c r="B3527" s="181">
        <f t="shared" ref="B3527:B3536" si="1867">IF(A3527=0,0,VLOOKUP(A3527,Tabla_Indices,5,FALSE))</f>
        <v>0</v>
      </c>
      <c r="C3527" s="233"/>
      <c r="D3527" s="79" t="str">
        <f t="shared" ref="D3527:D3536" si="1868">IFERROR(VLOOKUP(C3527,Tabla_Compatibilidad,2,FALSE),"")</f>
        <v/>
      </c>
      <c r="E3527" s="223"/>
      <c r="F3527" s="118">
        <f t="shared" ref="F3527" si="1869">IFERROR(VLOOKUP(C3527,Tabla_Compatibilidad,3,FALSE),0)</f>
        <v>0</v>
      </c>
      <c r="G3527" s="118">
        <f t="shared" ref="G3527" si="1870">ROUND(E3527*F3527,2)</f>
        <v>0</v>
      </c>
    </row>
    <row r="3528" spans="1:7" ht="20.100000000000001" customHeight="1">
      <c r="A3528" s="116" t="str">
        <f t="shared" si="1866"/>
        <v/>
      </c>
      <c r="B3528" s="181">
        <f t="shared" si="1867"/>
        <v>0</v>
      </c>
      <c r="C3528" s="227"/>
      <c r="D3528" s="79" t="str">
        <f t="shared" si="1868"/>
        <v/>
      </c>
      <c r="E3528" s="223"/>
      <c r="F3528" s="118">
        <f t="shared" ref="F3528:F3536" si="1871">IFERROR(VLOOKUP(C3528,Tabla_Compatibilidad,3,FALSE),0)</f>
        <v>0</v>
      </c>
      <c r="G3528" s="118">
        <f t="shared" ref="G3528:G3536" si="1872">ROUND(E3528*F3528,2)</f>
        <v>0</v>
      </c>
    </row>
    <row r="3529" spans="1:7" ht="20.100000000000001" customHeight="1">
      <c r="A3529" s="116" t="str">
        <f t="shared" si="1866"/>
        <v/>
      </c>
      <c r="B3529" s="181">
        <f t="shared" si="1867"/>
        <v>0</v>
      </c>
      <c r="C3529" s="231"/>
      <c r="D3529" s="79" t="str">
        <f t="shared" si="1868"/>
        <v/>
      </c>
      <c r="E3529" s="223"/>
      <c r="F3529" s="118">
        <f t="shared" si="1871"/>
        <v>0</v>
      </c>
      <c r="G3529" s="118">
        <f t="shared" si="1872"/>
        <v>0</v>
      </c>
    </row>
    <row r="3530" spans="1:7" ht="20.100000000000001" customHeight="1">
      <c r="A3530" s="116" t="str">
        <f t="shared" si="1866"/>
        <v/>
      </c>
      <c r="B3530" s="181">
        <f t="shared" si="1867"/>
        <v>0</v>
      </c>
      <c r="C3530" s="229"/>
      <c r="D3530" s="79" t="str">
        <f t="shared" si="1868"/>
        <v/>
      </c>
      <c r="E3530" s="223"/>
      <c r="F3530" s="118">
        <f t="shared" si="1871"/>
        <v>0</v>
      </c>
      <c r="G3530" s="118">
        <f t="shared" si="1872"/>
        <v>0</v>
      </c>
    </row>
    <row r="3531" spans="1:7" ht="20.100000000000001" customHeight="1">
      <c r="A3531" s="116" t="str">
        <f t="shared" si="1866"/>
        <v/>
      </c>
      <c r="B3531" s="181">
        <f t="shared" si="1867"/>
        <v>0</v>
      </c>
      <c r="C3531" s="229"/>
      <c r="D3531" s="79" t="str">
        <f t="shared" si="1868"/>
        <v/>
      </c>
      <c r="E3531" s="221"/>
      <c r="F3531" s="118">
        <f t="shared" si="1871"/>
        <v>0</v>
      </c>
      <c r="G3531" s="118">
        <f t="shared" si="1872"/>
        <v>0</v>
      </c>
    </row>
    <row r="3532" spans="1:7" ht="20.100000000000001" customHeight="1">
      <c r="A3532" s="116" t="str">
        <f t="shared" si="1866"/>
        <v/>
      </c>
      <c r="B3532" s="181">
        <f t="shared" si="1867"/>
        <v>0</v>
      </c>
      <c r="C3532" s="229"/>
      <c r="D3532" s="79" t="str">
        <f t="shared" si="1868"/>
        <v/>
      </c>
      <c r="E3532" s="221"/>
      <c r="F3532" s="118">
        <f t="shared" si="1871"/>
        <v>0</v>
      </c>
      <c r="G3532" s="118">
        <f t="shared" si="1872"/>
        <v>0</v>
      </c>
    </row>
    <row r="3533" spans="1:7" ht="20.100000000000001" customHeight="1">
      <c r="A3533" s="116" t="str">
        <f t="shared" si="1866"/>
        <v/>
      </c>
      <c r="B3533" s="181">
        <f t="shared" si="1867"/>
        <v>0</v>
      </c>
      <c r="C3533" s="229"/>
      <c r="D3533" s="79" t="str">
        <f t="shared" si="1868"/>
        <v/>
      </c>
      <c r="E3533" s="221"/>
      <c r="F3533" s="118">
        <f t="shared" si="1871"/>
        <v>0</v>
      </c>
      <c r="G3533" s="118">
        <f t="shared" si="1872"/>
        <v>0</v>
      </c>
    </row>
    <row r="3534" spans="1:7" ht="20.100000000000001" customHeight="1">
      <c r="A3534" s="116" t="str">
        <f t="shared" si="1866"/>
        <v/>
      </c>
      <c r="B3534" s="181">
        <f t="shared" si="1867"/>
        <v>0</v>
      </c>
      <c r="C3534" s="228"/>
      <c r="D3534" s="79" t="str">
        <f t="shared" si="1868"/>
        <v/>
      </c>
      <c r="E3534" s="221"/>
      <c r="F3534" s="118">
        <f t="shared" si="1871"/>
        <v>0</v>
      </c>
      <c r="G3534" s="118">
        <f t="shared" si="1872"/>
        <v>0</v>
      </c>
    </row>
    <row r="3535" spans="1:7" ht="20.100000000000001" customHeight="1">
      <c r="A3535" s="116" t="str">
        <f t="shared" si="1866"/>
        <v/>
      </c>
      <c r="B3535" s="181">
        <f t="shared" si="1867"/>
        <v>0</v>
      </c>
      <c r="C3535" s="228"/>
      <c r="D3535" s="79" t="str">
        <f t="shared" si="1868"/>
        <v/>
      </c>
      <c r="E3535" s="221"/>
      <c r="F3535" s="118">
        <f t="shared" si="1871"/>
        <v>0</v>
      </c>
      <c r="G3535" s="118">
        <f t="shared" si="1872"/>
        <v>0</v>
      </c>
    </row>
    <row r="3536" spans="1:7" ht="20.100000000000001" customHeight="1">
      <c r="A3536" s="116" t="str">
        <f t="shared" si="1866"/>
        <v/>
      </c>
      <c r="B3536" s="181">
        <f t="shared" si="1867"/>
        <v>0</v>
      </c>
      <c r="C3536" s="228"/>
      <c r="D3536" s="79" t="str">
        <f t="shared" si="1868"/>
        <v/>
      </c>
      <c r="E3536" s="221"/>
      <c r="F3536" s="118">
        <f t="shared" si="1871"/>
        <v>0</v>
      </c>
      <c r="G3536" s="118">
        <f t="shared" si="1872"/>
        <v>0</v>
      </c>
    </row>
    <row r="3537" spans="1:7" ht="20.100000000000001" customHeight="1">
      <c r="A3537" s="187"/>
      <c r="B3537" s="188"/>
      <c r="C3537" s="243"/>
      <c r="D3537" s="161"/>
      <c r="E3537" s="212"/>
      <c r="F3537" s="488" t="s">
        <v>37</v>
      </c>
      <c r="G3537" s="201">
        <f>SUBTOTAL(9,G3527:G3536)</f>
        <v>0</v>
      </c>
    </row>
    <row r="3538" spans="1:7" ht="20.100000000000001" customHeight="1" thickBot="1">
      <c r="A3538" s="189"/>
      <c r="B3538" s="190"/>
      <c r="C3538" s="245"/>
      <c r="D3538" s="191"/>
      <c r="E3538" s="213"/>
      <c r="F3538" s="192"/>
      <c r="G3538" s="193"/>
    </row>
    <row r="3539" spans="1:7" ht="20.100000000000001" customHeight="1" thickBot="1">
      <c r="A3539" s="194">
        <f>B3487</f>
        <v>59</v>
      </c>
      <c r="B3539" s="195" t="str">
        <f>C3487</f>
        <v>Red externa de gas (conexión tramo corresp. a calle proy. 1)</v>
      </c>
      <c r="C3539" s="246"/>
      <c r="D3539" s="196" t="s">
        <v>38</v>
      </c>
      <c r="E3539" s="214"/>
      <c r="F3539" s="197" t="s">
        <v>39</v>
      </c>
      <c r="G3539" s="202">
        <f>SUBTOTAL(9,G3491:G3538)</f>
        <v>0</v>
      </c>
    </row>
    <row r="3540" spans="1:7" ht="20.100000000000001" customHeight="1" thickTop="1" thickBot="1">
      <c r="C3540" s="247"/>
      <c r="D3540" s="198"/>
      <c r="E3540" s="215"/>
      <c r="G3540" s="200"/>
    </row>
    <row r="3541" spans="1:7" ht="20.100000000000001" customHeight="1" thickTop="1">
      <c r="A3541" s="145" t="s">
        <v>41</v>
      </c>
      <c r="B3541" s="146"/>
      <c r="C3541" s="248"/>
      <c r="D3541" s="146"/>
      <c r="E3541" s="216"/>
      <c r="F3541" s="148"/>
      <c r="G3541" s="149"/>
    </row>
    <row r="3542" spans="1:7" ht="20.100000000000001" customHeight="1">
      <c r="A3542" s="150" t="s">
        <v>728</v>
      </c>
      <c r="B3542" s="144" t="str">
        <f>Comitente</f>
        <v>INSTITUTO PROVINCIAL DE LA VIVIENDA</v>
      </c>
      <c r="C3542" s="249"/>
      <c r="D3542" s="152"/>
      <c r="E3542" s="217"/>
      <c r="F3542" s="154"/>
      <c r="G3542" s="155"/>
    </row>
    <row r="3543" spans="1:7" ht="20.100000000000001" customHeight="1">
      <c r="A3543" s="150" t="s">
        <v>729</v>
      </c>
      <c r="B3543" s="144">
        <f>Contratista</f>
        <v>0</v>
      </c>
      <c r="C3543" s="250"/>
      <c r="D3543" s="156"/>
      <c r="E3543" s="217"/>
      <c r="F3543" s="157"/>
      <c r="G3543" s="158"/>
    </row>
    <row r="3544" spans="1:7" ht="20.100000000000001" customHeight="1">
      <c r="A3544" s="150" t="s">
        <v>28</v>
      </c>
      <c r="B3544" s="144" t="str">
        <f>Obra</f>
        <v>BARRIO NUESTRA SEÑORA DEL ROSARIO - 22 VIVIENDAS</v>
      </c>
      <c r="C3544" s="250"/>
      <c r="D3544" s="156"/>
      <c r="E3544" s="217"/>
      <c r="F3544" s="157" t="s">
        <v>42</v>
      </c>
      <c r="G3544" s="542">
        <f>+$G$4</f>
        <v>0</v>
      </c>
    </row>
    <row r="3545" spans="1:7" ht="20.100000000000001" customHeight="1">
      <c r="A3545" s="159" t="s">
        <v>727</v>
      </c>
      <c r="B3545" s="144" t="str">
        <f>Ubicación</f>
        <v>9 DE JULIO</v>
      </c>
      <c r="C3545" s="251"/>
      <c r="D3545" s="161"/>
      <c r="E3545" s="212"/>
      <c r="F3545" s="163"/>
      <c r="G3545" s="164"/>
    </row>
    <row r="3546" spans="1:7" ht="20.100000000000001" customHeight="1">
      <c r="A3546" s="159" t="s">
        <v>43</v>
      </c>
      <c r="B3546" s="165" t="s">
        <v>1161</v>
      </c>
      <c r="C3546" s="243" t="s">
        <v>1160</v>
      </c>
      <c r="D3546" s="167"/>
      <c r="E3546" s="218"/>
      <c r="F3546" s="163"/>
      <c r="G3546" s="164"/>
    </row>
    <row r="3547" spans="1:7" s="110" customFormat="1" ht="20.100000000000001" customHeight="1">
      <c r="A3547" s="159" t="s">
        <v>29</v>
      </c>
      <c r="B3547" s="169">
        <v>60</v>
      </c>
      <c r="C3547" s="243" t="str">
        <f>+VLOOKUP(B3547,Infra!$B$13:$F$86,2,FALSE)</f>
        <v>Conexiones domiciliarias de gas natural</v>
      </c>
      <c r="D3547" s="161"/>
      <c r="E3547" s="212"/>
      <c r="F3547" s="157" t="s">
        <v>30</v>
      </c>
      <c r="G3547" s="253" t="str">
        <f>+VLOOKUP(B3547,Infra!$B$13:$F$86,3,FALSE)</f>
        <v>u</v>
      </c>
    </row>
    <row r="3548" spans="1:7" ht="20.100000000000001" customHeight="1">
      <c r="A3548" s="203" t="s">
        <v>590</v>
      </c>
      <c r="B3548" s="204"/>
      <c r="C3548" s="604" t="s">
        <v>0</v>
      </c>
      <c r="D3548" s="606" t="s">
        <v>31</v>
      </c>
      <c r="E3548" s="600" t="s">
        <v>32</v>
      </c>
      <c r="F3548" s="608" t="s">
        <v>33</v>
      </c>
      <c r="G3548" s="610" t="s">
        <v>34</v>
      </c>
    </row>
    <row r="3549" spans="1:7" ht="20.100000000000001" customHeight="1">
      <c r="A3549" s="172" t="s">
        <v>591</v>
      </c>
      <c r="B3549" s="173" t="s">
        <v>592</v>
      </c>
      <c r="C3549" s="605"/>
      <c r="D3549" s="607"/>
      <c r="E3549" s="601"/>
      <c r="F3549" s="609"/>
      <c r="G3549" s="611"/>
    </row>
    <row r="3550" spans="1:7" ht="20.100000000000001" customHeight="1">
      <c r="A3550" s="174"/>
      <c r="B3550" s="175"/>
      <c r="C3550" s="252" t="s">
        <v>730</v>
      </c>
      <c r="D3550" s="177"/>
      <c r="E3550" s="219"/>
      <c r="F3550" s="179"/>
      <c r="G3550" s="180"/>
    </row>
    <row r="3551" spans="1:7" ht="20.100000000000001" customHeight="1">
      <c r="A3551" s="116" t="str">
        <f t="shared" ref="A3551:A3573" si="1873">IFERROR(VLOOKUP(C3551,Tabla_Compatibilidad,4,FALSE),"")</f>
        <v/>
      </c>
      <c r="B3551" s="181">
        <f t="shared" ref="B3551:B3573" si="1874">IF(A3551=0,0,VLOOKUP(A3551,Tabla_Indices,5,FALSE))</f>
        <v>0</v>
      </c>
      <c r="C3551" s="228"/>
      <c r="D3551" s="79" t="str">
        <f t="shared" ref="D3551:D3559" si="1875">IFERROR(VLOOKUP(C3551,Tabla_Compatibilidad,2,FALSE),"")</f>
        <v/>
      </c>
      <c r="E3551" s="221"/>
      <c r="F3551" s="118">
        <f t="shared" ref="F3551:F3559" si="1876">IFERROR(VLOOKUP(C3551,Tabla_Compatibilidad,3,FALSE),0)</f>
        <v>0</v>
      </c>
      <c r="G3551" s="118">
        <f t="shared" ref="G3551:G3559" si="1877">ROUND(E3551*F3551,2)</f>
        <v>0</v>
      </c>
    </row>
    <row r="3552" spans="1:7" ht="20.100000000000001" customHeight="1">
      <c r="A3552" s="116" t="str">
        <f t="shared" si="1873"/>
        <v/>
      </c>
      <c r="B3552" s="181">
        <f t="shared" si="1874"/>
        <v>0</v>
      </c>
      <c r="C3552" s="228"/>
      <c r="D3552" s="79" t="str">
        <f t="shared" si="1875"/>
        <v/>
      </c>
      <c r="E3552" s="221"/>
      <c r="F3552" s="118">
        <f t="shared" si="1876"/>
        <v>0</v>
      </c>
      <c r="G3552" s="118">
        <f t="shared" si="1877"/>
        <v>0</v>
      </c>
    </row>
    <row r="3553" spans="1:8" ht="20.100000000000001" customHeight="1">
      <c r="A3553" s="116" t="str">
        <f t="shared" si="1873"/>
        <v/>
      </c>
      <c r="B3553" s="181">
        <f t="shared" si="1874"/>
        <v>0</v>
      </c>
      <c r="C3553" s="228"/>
      <c r="D3553" s="79" t="str">
        <f t="shared" si="1875"/>
        <v/>
      </c>
      <c r="E3553" s="221"/>
      <c r="F3553" s="118">
        <f t="shared" si="1876"/>
        <v>0</v>
      </c>
      <c r="G3553" s="118">
        <f t="shared" si="1877"/>
        <v>0</v>
      </c>
    </row>
    <row r="3554" spans="1:8" ht="20.100000000000001" customHeight="1">
      <c r="A3554" s="116" t="str">
        <f t="shared" si="1873"/>
        <v/>
      </c>
      <c r="B3554" s="181">
        <f t="shared" si="1874"/>
        <v>0</v>
      </c>
      <c r="C3554" s="228"/>
      <c r="D3554" s="79" t="str">
        <f t="shared" si="1875"/>
        <v/>
      </c>
      <c r="E3554" s="221"/>
      <c r="F3554" s="118">
        <f t="shared" si="1876"/>
        <v>0</v>
      </c>
      <c r="G3554" s="118">
        <f t="shared" si="1877"/>
        <v>0</v>
      </c>
    </row>
    <row r="3555" spans="1:8" ht="20.100000000000001" customHeight="1">
      <c r="A3555" s="116" t="str">
        <f t="shared" si="1873"/>
        <v/>
      </c>
      <c r="B3555" s="181">
        <f t="shared" si="1874"/>
        <v>0</v>
      </c>
      <c r="C3555" s="228"/>
      <c r="D3555" s="79" t="str">
        <f t="shared" si="1875"/>
        <v/>
      </c>
      <c r="E3555" s="221"/>
      <c r="F3555" s="118">
        <f t="shared" si="1876"/>
        <v>0</v>
      </c>
      <c r="G3555" s="118">
        <f t="shared" si="1877"/>
        <v>0</v>
      </c>
    </row>
    <row r="3556" spans="1:8" ht="20.100000000000001" customHeight="1">
      <c r="A3556" s="116" t="str">
        <f t="shared" si="1873"/>
        <v/>
      </c>
      <c r="B3556" s="181">
        <f t="shared" si="1874"/>
        <v>0</v>
      </c>
      <c r="C3556" s="228"/>
      <c r="D3556" s="79" t="str">
        <f t="shared" si="1875"/>
        <v/>
      </c>
      <c r="E3556" s="221"/>
      <c r="F3556" s="118">
        <f t="shared" si="1876"/>
        <v>0</v>
      </c>
      <c r="G3556" s="118">
        <f t="shared" si="1877"/>
        <v>0</v>
      </c>
    </row>
    <row r="3557" spans="1:8" ht="20.100000000000001" customHeight="1">
      <c r="A3557" s="116" t="str">
        <f t="shared" si="1873"/>
        <v/>
      </c>
      <c r="B3557" s="181">
        <f t="shared" si="1874"/>
        <v>0</v>
      </c>
      <c r="C3557" s="228"/>
      <c r="D3557" s="79" t="str">
        <f t="shared" si="1875"/>
        <v/>
      </c>
      <c r="E3557" s="221"/>
      <c r="F3557" s="118">
        <f t="shared" si="1876"/>
        <v>0</v>
      </c>
      <c r="G3557" s="118">
        <f t="shared" si="1877"/>
        <v>0</v>
      </c>
    </row>
    <row r="3558" spans="1:8" ht="20.100000000000001" customHeight="1">
      <c r="A3558" s="116" t="str">
        <f t="shared" si="1873"/>
        <v/>
      </c>
      <c r="B3558" s="181">
        <f t="shared" si="1874"/>
        <v>0</v>
      </c>
      <c r="C3558" s="228"/>
      <c r="D3558" s="79" t="str">
        <f t="shared" si="1875"/>
        <v/>
      </c>
      <c r="E3558" s="221"/>
      <c r="F3558" s="118">
        <f t="shared" si="1876"/>
        <v>0</v>
      </c>
      <c r="G3558" s="118">
        <f t="shared" si="1877"/>
        <v>0</v>
      </c>
      <c r="H3558" s="119"/>
    </row>
    <row r="3559" spans="1:8" ht="20.100000000000001" customHeight="1">
      <c r="A3559" s="116" t="str">
        <f t="shared" si="1873"/>
        <v/>
      </c>
      <c r="B3559" s="181">
        <f t="shared" si="1874"/>
        <v>0</v>
      </c>
      <c r="C3559" s="228"/>
      <c r="D3559" s="79" t="str">
        <f t="shared" si="1875"/>
        <v/>
      </c>
      <c r="E3559" s="221"/>
      <c r="F3559" s="118">
        <f t="shared" si="1876"/>
        <v>0</v>
      </c>
      <c r="G3559" s="118">
        <f t="shared" si="1877"/>
        <v>0</v>
      </c>
    </row>
    <row r="3560" spans="1:8" ht="20.100000000000001" customHeight="1">
      <c r="A3560" s="116" t="str">
        <f t="shared" si="1873"/>
        <v/>
      </c>
      <c r="B3560" s="181">
        <f t="shared" si="1874"/>
        <v>0</v>
      </c>
      <c r="C3560" s="228"/>
      <c r="D3560" s="79" t="str">
        <f t="shared" ref="D3560:D3574" si="1878">IFERROR(VLOOKUP(C3560,Tabla_Compatibilidad,2,FALSE),"")</f>
        <v/>
      </c>
      <c r="E3560" s="221"/>
      <c r="F3560" s="118">
        <f t="shared" ref="F3560:F3574" si="1879">IFERROR(VLOOKUP(C3560,Tabla_Compatibilidad,3,FALSE),0)</f>
        <v>0</v>
      </c>
      <c r="G3560" s="118">
        <f t="shared" ref="G3560:G3574" si="1880">ROUND(E3560*F3560,2)</f>
        <v>0</v>
      </c>
    </row>
    <row r="3561" spans="1:8" ht="20.100000000000001" customHeight="1">
      <c r="A3561" s="116" t="str">
        <f t="shared" si="1873"/>
        <v/>
      </c>
      <c r="B3561" s="181">
        <f t="shared" si="1874"/>
        <v>0</v>
      </c>
      <c r="C3561" s="228"/>
      <c r="D3561" s="79" t="str">
        <f t="shared" si="1878"/>
        <v/>
      </c>
      <c r="E3561" s="221"/>
      <c r="F3561" s="118">
        <f t="shared" si="1879"/>
        <v>0</v>
      </c>
      <c r="G3561" s="118">
        <f t="shared" si="1880"/>
        <v>0</v>
      </c>
    </row>
    <row r="3562" spans="1:8" ht="20.100000000000001" customHeight="1">
      <c r="A3562" s="116" t="str">
        <f t="shared" si="1873"/>
        <v/>
      </c>
      <c r="B3562" s="181">
        <f t="shared" si="1874"/>
        <v>0</v>
      </c>
      <c r="C3562" s="228"/>
      <c r="D3562" s="79" t="str">
        <f t="shared" si="1878"/>
        <v/>
      </c>
      <c r="E3562" s="221"/>
      <c r="F3562" s="118">
        <f t="shared" si="1879"/>
        <v>0</v>
      </c>
      <c r="G3562" s="118">
        <f t="shared" si="1880"/>
        <v>0</v>
      </c>
    </row>
    <row r="3563" spans="1:8" ht="20.100000000000001" customHeight="1">
      <c r="A3563" s="116" t="str">
        <f t="shared" si="1873"/>
        <v/>
      </c>
      <c r="B3563" s="181">
        <f t="shared" si="1874"/>
        <v>0</v>
      </c>
      <c r="C3563" s="228"/>
      <c r="D3563" s="79" t="str">
        <f t="shared" si="1878"/>
        <v/>
      </c>
      <c r="E3563" s="221"/>
      <c r="F3563" s="118">
        <f t="shared" si="1879"/>
        <v>0</v>
      </c>
      <c r="G3563" s="118">
        <f t="shared" si="1880"/>
        <v>0</v>
      </c>
    </row>
    <row r="3564" spans="1:8" ht="20.100000000000001" customHeight="1">
      <c r="A3564" s="116" t="str">
        <f t="shared" si="1873"/>
        <v/>
      </c>
      <c r="B3564" s="181">
        <f t="shared" si="1874"/>
        <v>0</v>
      </c>
      <c r="C3564" s="228"/>
      <c r="D3564" s="79" t="str">
        <f t="shared" si="1878"/>
        <v/>
      </c>
      <c r="E3564" s="221"/>
      <c r="F3564" s="118">
        <f t="shared" si="1879"/>
        <v>0</v>
      </c>
      <c r="G3564" s="118">
        <f t="shared" si="1880"/>
        <v>0</v>
      </c>
    </row>
    <row r="3565" spans="1:8" ht="20.100000000000001" customHeight="1">
      <c r="A3565" s="116" t="str">
        <f t="shared" si="1873"/>
        <v/>
      </c>
      <c r="B3565" s="181">
        <f t="shared" si="1874"/>
        <v>0</v>
      </c>
      <c r="C3565" s="227"/>
      <c r="D3565" s="79" t="str">
        <f t="shared" si="1878"/>
        <v/>
      </c>
      <c r="E3565" s="220"/>
      <c r="F3565" s="118">
        <f t="shared" si="1879"/>
        <v>0</v>
      </c>
      <c r="G3565" s="118">
        <f t="shared" si="1880"/>
        <v>0</v>
      </c>
    </row>
    <row r="3566" spans="1:8" ht="20.100000000000001" customHeight="1">
      <c r="A3566" s="116" t="str">
        <f t="shared" si="1873"/>
        <v/>
      </c>
      <c r="B3566" s="181">
        <f t="shared" si="1874"/>
        <v>0</v>
      </c>
      <c r="C3566" s="228"/>
      <c r="D3566" s="79" t="str">
        <f t="shared" si="1878"/>
        <v/>
      </c>
      <c r="E3566" s="221"/>
      <c r="F3566" s="118">
        <f t="shared" si="1879"/>
        <v>0</v>
      </c>
      <c r="G3566" s="118">
        <f t="shared" si="1880"/>
        <v>0</v>
      </c>
    </row>
    <row r="3567" spans="1:8" ht="20.100000000000001" customHeight="1">
      <c r="A3567" s="116" t="str">
        <f t="shared" si="1873"/>
        <v/>
      </c>
      <c r="B3567" s="181">
        <f t="shared" si="1874"/>
        <v>0</v>
      </c>
      <c r="C3567" s="228"/>
      <c r="D3567" s="79" t="str">
        <f t="shared" si="1878"/>
        <v/>
      </c>
      <c r="E3567" s="221"/>
      <c r="F3567" s="118">
        <f t="shared" si="1879"/>
        <v>0</v>
      </c>
      <c r="G3567" s="118">
        <f t="shared" si="1880"/>
        <v>0</v>
      </c>
    </row>
    <row r="3568" spans="1:8" ht="20.100000000000001" customHeight="1">
      <c r="A3568" s="116" t="str">
        <f t="shared" si="1873"/>
        <v/>
      </c>
      <c r="B3568" s="181">
        <f t="shared" si="1874"/>
        <v>0</v>
      </c>
      <c r="C3568" s="228"/>
      <c r="D3568" s="79" t="str">
        <f t="shared" si="1878"/>
        <v/>
      </c>
      <c r="E3568" s="221"/>
      <c r="F3568" s="118">
        <f t="shared" si="1879"/>
        <v>0</v>
      </c>
      <c r="G3568" s="118">
        <f t="shared" si="1880"/>
        <v>0</v>
      </c>
    </row>
    <row r="3569" spans="1:7" ht="20.100000000000001" customHeight="1">
      <c r="A3569" s="116" t="str">
        <f t="shared" si="1873"/>
        <v/>
      </c>
      <c r="B3569" s="181">
        <f t="shared" si="1874"/>
        <v>0</v>
      </c>
      <c r="C3569" s="228"/>
      <c r="D3569" s="79" t="str">
        <f t="shared" si="1878"/>
        <v/>
      </c>
      <c r="E3569" s="221"/>
      <c r="F3569" s="118">
        <f t="shared" si="1879"/>
        <v>0</v>
      </c>
      <c r="G3569" s="118">
        <f t="shared" si="1880"/>
        <v>0</v>
      </c>
    </row>
    <row r="3570" spans="1:7" ht="20.100000000000001" customHeight="1">
      <c r="A3570" s="116" t="str">
        <f t="shared" si="1873"/>
        <v/>
      </c>
      <c r="B3570" s="181">
        <f t="shared" si="1874"/>
        <v>0</v>
      </c>
      <c r="C3570" s="228"/>
      <c r="D3570" s="79" t="str">
        <f t="shared" si="1878"/>
        <v/>
      </c>
      <c r="E3570" s="221"/>
      <c r="F3570" s="118">
        <f t="shared" si="1879"/>
        <v>0</v>
      </c>
      <c r="G3570" s="118">
        <f t="shared" si="1880"/>
        <v>0</v>
      </c>
    </row>
    <row r="3571" spans="1:7" ht="20.100000000000001" customHeight="1">
      <c r="A3571" s="116" t="str">
        <f t="shared" si="1873"/>
        <v/>
      </c>
      <c r="B3571" s="181">
        <f t="shared" si="1874"/>
        <v>0</v>
      </c>
      <c r="C3571" s="228"/>
      <c r="D3571" s="79" t="str">
        <f t="shared" si="1878"/>
        <v/>
      </c>
      <c r="E3571" s="221"/>
      <c r="F3571" s="118">
        <f t="shared" si="1879"/>
        <v>0</v>
      </c>
      <c r="G3571" s="118">
        <f t="shared" si="1880"/>
        <v>0</v>
      </c>
    </row>
    <row r="3572" spans="1:7" ht="20.100000000000001" customHeight="1">
      <c r="A3572" s="116" t="str">
        <f t="shared" si="1873"/>
        <v/>
      </c>
      <c r="B3572" s="181">
        <f t="shared" si="1874"/>
        <v>0</v>
      </c>
      <c r="C3572" s="228"/>
      <c r="D3572" s="79" t="str">
        <f t="shared" si="1878"/>
        <v/>
      </c>
      <c r="E3572" s="221"/>
      <c r="F3572" s="118">
        <f t="shared" si="1879"/>
        <v>0</v>
      </c>
      <c r="G3572" s="118">
        <f t="shared" si="1880"/>
        <v>0</v>
      </c>
    </row>
    <row r="3573" spans="1:7" ht="20.100000000000001" customHeight="1">
      <c r="A3573" s="116" t="str">
        <f t="shared" si="1873"/>
        <v/>
      </c>
      <c r="B3573" s="181">
        <f t="shared" si="1874"/>
        <v>0</v>
      </c>
      <c r="C3573" s="228"/>
      <c r="D3573" s="79" t="str">
        <f t="shared" si="1878"/>
        <v/>
      </c>
      <c r="E3573" s="221"/>
      <c r="F3573" s="118">
        <f t="shared" si="1879"/>
        <v>0</v>
      </c>
      <c r="G3573" s="118">
        <f t="shared" si="1880"/>
        <v>0</v>
      </c>
    </row>
    <row r="3574" spans="1:7" ht="20.100000000000001" customHeight="1">
      <c r="A3574" s="116" t="str">
        <f t="shared" ref="A3574" si="1881">IFERROR(VLOOKUP(C3574,Tabla_Compatibilidad,4,FALSE),"")</f>
        <v/>
      </c>
      <c r="B3574" s="181">
        <f t="shared" ref="B3574" si="1882">IF(A3574=0,0,VLOOKUP(A3574,Tabla_Indices,5,FALSE))</f>
        <v>0</v>
      </c>
      <c r="C3574" s="228"/>
      <c r="D3574" s="79" t="str">
        <f t="shared" si="1878"/>
        <v/>
      </c>
      <c r="E3574" s="221"/>
      <c r="F3574" s="118">
        <f t="shared" si="1879"/>
        <v>0</v>
      </c>
      <c r="G3574" s="118">
        <f t="shared" si="1880"/>
        <v>0</v>
      </c>
    </row>
    <row r="3575" spans="1:7" ht="20.100000000000001" customHeight="1">
      <c r="A3575" s="184"/>
      <c r="B3575" s="185"/>
      <c r="C3575" s="243"/>
      <c r="D3575" s="161"/>
      <c r="E3575" s="212"/>
      <c r="F3575" s="488" t="s">
        <v>35</v>
      </c>
      <c r="G3575" s="201">
        <f>SUBTOTAL(9,G3551:G3574)</f>
        <v>0</v>
      </c>
    </row>
    <row r="3576" spans="1:7" ht="20.100000000000001" customHeight="1">
      <c r="A3576" s="184"/>
      <c r="B3576" s="185"/>
      <c r="C3576" s="244" t="s">
        <v>731</v>
      </c>
      <c r="D3576" s="161"/>
      <c r="E3576" s="212"/>
      <c r="F3576" s="163"/>
      <c r="G3576" s="186"/>
    </row>
    <row r="3577" spans="1:7" ht="20.100000000000001" customHeight="1">
      <c r="A3577" s="116" t="str">
        <f t="shared" ref="A3577:A3586" si="1883">IFERROR(VLOOKUP(C3577,Tabla_Compatibilidad,4,FALSE),"")</f>
        <v/>
      </c>
      <c r="B3577" s="181">
        <f t="shared" ref="B3577:B3586" si="1884">IF(A3577=0,0,VLOOKUP(A3577,Tabla_Indices,5,FALSE))</f>
        <v>0</v>
      </c>
      <c r="C3577" s="465"/>
      <c r="D3577" s="79" t="str">
        <f t="shared" ref="D3577:D3586" si="1885">IFERROR(VLOOKUP(C3577,Tabla_Compatibilidad,2,FALSE),"")</f>
        <v/>
      </c>
      <c r="E3577" s="221"/>
      <c r="F3577" s="118">
        <f t="shared" ref="F3577:F3586" si="1886">IFERROR(VLOOKUP(C3577,Tabla_Compatibilidad,3,FALSE),0)</f>
        <v>0</v>
      </c>
      <c r="G3577" s="118">
        <f t="shared" ref="G3577:G3586" si="1887">ROUND(E3577*F3577,2)</f>
        <v>0</v>
      </c>
    </row>
    <row r="3578" spans="1:7" ht="20.100000000000001" customHeight="1">
      <c r="A3578" s="116" t="str">
        <f t="shared" si="1883"/>
        <v/>
      </c>
      <c r="B3578" s="181">
        <f t="shared" si="1884"/>
        <v>0</v>
      </c>
      <c r="C3578" s="242"/>
      <c r="D3578" s="79" t="str">
        <f t="shared" si="1885"/>
        <v/>
      </c>
      <c r="E3578" s="221"/>
      <c r="F3578" s="118">
        <f t="shared" si="1886"/>
        <v>0</v>
      </c>
      <c r="G3578" s="118">
        <f t="shared" si="1887"/>
        <v>0</v>
      </c>
    </row>
    <row r="3579" spans="1:7" ht="20.100000000000001" customHeight="1">
      <c r="A3579" s="116" t="str">
        <f t="shared" si="1883"/>
        <v/>
      </c>
      <c r="B3579" s="181">
        <f t="shared" si="1884"/>
        <v>0</v>
      </c>
      <c r="C3579" s="242"/>
      <c r="D3579" s="79" t="str">
        <f t="shared" si="1885"/>
        <v/>
      </c>
      <c r="E3579" s="221"/>
      <c r="F3579" s="118">
        <f t="shared" si="1886"/>
        <v>0</v>
      </c>
      <c r="G3579" s="118">
        <f t="shared" si="1887"/>
        <v>0</v>
      </c>
    </row>
    <row r="3580" spans="1:7" ht="20.100000000000001" customHeight="1">
      <c r="A3580" s="116" t="str">
        <f t="shared" si="1883"/>
        <v/>
      </c>
      <c r="B3580" s="181">
        <f t="shared" si="1884"/>
        <v>0</v>
      </c>
      <c r="C3580" s="242"/>
      <c r="D3580" s="79" t="str">
        <f t="shared" si="1885"/>
        <v/>
      </c>
      <c r="E3580" s="221"/>
      <c r="F3580" s="118">
        <f t="shared" si="1886"/>
        <v>0</v>
      </c>
      <c r="G3580" s="118">
        <f t="shared" si="1887"/>
        <v>0</v>
      </c>
    </row>
    <row r="3581" spans="1:7" ht="20.100000000000001" customHeight="1">
      <c r="A3581" s="116" t="str">
        <f t="shared" si="1883"/>
        <v/>
      </c>
      <c r="B3581" s="181">
        <f t="shared" si="1884"/>
        <v>0</v>
      </c>
      <c r="C3581" s="242"/>
      <c r="D3581" s="79" t="str">
        <f t="shared" si="1885"/>
        <v/>
      </c>
      <c r="E3581" s="221"/>
      <c r="F3581" s="118">
        <f t="shared" si="1886"/>
        <v>0</v>
      </c>
      <c r="G3581" s="118">
        <f t="shared" si="1887"/>
        <v>0</v>
      </c>
    </row>
    <row r="3582" spans="1:7" ht="20.100000000000001" customHeight="1">
      <c r="A3582" s="116" t="str">
        <f t="shared" si="1883"/>
        <v/>
      </c>
      <c r="B3582" s="181">
        <f t="shared" si="1884"/>
        <v>0</v>
      </c>
      <c r="C3582" s="242"/>
      <c r="D3582" s="79" t="str">
        <f t="shared" si="1885"/>
        <v/>
      </c>
      <c r="E3582" s="221"/>
      <c r="F3582" s="118">
        <f t="shared" si="1886"/>
        <v>0</v>
      </c>
      <c r="G3582" s="118">
        <f t="shared" si="1887"/>
        <v>0</v>
      </c>
    </row>
    <row r="3583" spans="1:7" ht="20.100000000000001" customHeight="1">
      <c r="A3583" s="116" t="str">
        <f t="shared" si="1883"/>
        <v/>
      </c>
      <c r="B3583" s="181">
        <f t="shared" si="1884"/>
        <v>0</v>
      </c>
      <c r="C3583" s="228"/>
      <c r="D3583" s="79" t="str">
        <f t="shared" si="1885"/>
        <v/>
      </c>
      <c r="E3583" s="221"/>
      <c r="F3583" s="118">
        <f t="shared" si="1886"/>
        <v>0</v>
      </c>
      <c r="G3583" s="118">
        <f t="shared" si="1887"/>
        <v>0</v>
      </c>
    </row>
    <row r="3584" spans="1:7" ht="20.100000000000001" customHeight="1">
      <c r="A3584" s="116" t="str">
        <f t="shared" si="1883"/>
        <v/>
      </c>
      <c r="B3584" s="181">
        <f t="shared" si="1884"/>
        <v>0</v>
      </c>
      <c r="C3584" s="228"/>
      <c r="D3584" s="79" t="str">
        <f t="shared" si="1885"/>
        <v/>
      </c>
      <c r="E3584" s="221"/>
      <c r="F3584" s="118">
        <f t="shared" si="1886"/>
        <v>0</v>
      </c>
      <c r="G3584" s="118">
        <f t="shared" si="1887"/>
        <v>0</v>
      </c>
    </row>
    <row r="3585" spans="1:7" ht="20.100000000000001" customHeight="1">
      <c r="A3585" s="116" t="str">
        <f t="shared" si="1883"/>
        <v/>
      </c>
      <c r="B3585" s="181">
        <f t="shared" si="1884"/>
        <v>0</v>
      </c>
      <c r="C3585" s="228"/>
      <c r="D3585" s="79" t="str">
        <f t="shared" si="1885"/>
        <v/>
      </c>
      <c r="E3585" s="221"/>
      <c r="F3585" s="118">
        <f t="shared" si="1886"/>
        <v>0</v>
      </c>
      <c r="G3585" s="118">
        <f t="shared" si="1887"/>
        <v>0</v>
      </c>
    </row>
    <row r="3586" spans="1:7" ht="20.100000000000001" customHeight="1">
      <c r="A3586" s="116" t="str">
        <f t="shared" si="1883"/>
        <v/>
      </c>
      <c r="B3586" s="181">
        <f t="shared" si="1884"/>
        <v>0</v>
      </c>
      <c r="C3586" s="228"/>
      <c r="D3586" s="79" t="str">
        <f t="shared" si="1885"/>
        <v/>
      </c>
      <c r="E3586" s="221"/>
      <c r="F3586" s="118">
        <f t="shared" si="1886"/>
        <v>0</v>
      </c>
      <c r="G3586" s="118">
        <f t="shared" si="1887"/>
        <v>0</v>
      </c>
    </row>
    <row r="3587" spans="1:7" ht="20.100000000000001" customHeight="1">
      <c r="A3587" s="184"/>
      <c r="B3587" s="185"/>
      <c r="C3587" s="243"/>
      <c r="D3587" s="161"/>
      <c r="E3587" s="212"/>
      <c r="F3587" s="488" t="s">
        <v>36</v>
      </c>
      <c r="G3587" s="201">
        <f>SUBTOTAL(9,G3577:G3586)</f>
        <v>0</v>
      </c>
    </row>
    <row r="3588" spans="1:7" ht="20.100000000000001" customHeight="1">
      <c r="A3588" s="184"/>
      <c r="B3588" s="185"/>
      <c r="C3588" s="244" t="s">
        <v>732</v>
      </c>
      <c r="D3588" s="161"/>
      <c r="E3588" s="212"/>
      <c r="F3588" s="163"/>
      <c r="G3588" s="186"/>
    </row>
    <row r="3589" spans="1:7" ht="20.100000000000001" customHeight="1">
      <c r="A3589" s="116" t="str">
        <f t="shared" ref="A3589:A3596" si="1888">IFERROR(VLOOKUP(C3589,Tabla_Compatibilidad,4,FALSE),"")</f>
        <v/>
      </c>
      <c r="B3589" s="181">
        <f t="shared" ref="B3589:B3596" si="1889">IF(A3589=0,0,VLOOKUP(A3589,Tabla_Indices,5,FALSE))</f>
        <v>0</v>
      </c>
      <c r="C3589" s="227"/>
      <c r="D3589" s="79" t="str">
        <f t="shared" ref="D3589" si="1890">IFERROR(VLOOKUP(C3589,Tabla_Compatibilidad,2,FALSE),"")</f>
        <v/>
      </c>
      <c r="E3589" s="223"/>
      <c r="F3589" s="118">
        <f t="shared" ref="F3589:F3596" si="1891">IFERROR(VLOOKUP(C3589,Tabla_Compatibilidad,3,FALSE),0)</f>
        <v>0</v>
      </c>
      <c r="G3589" s="118">
        <f t="shared" ref="G3589" si="1892">ROUND(E3589*F3589,2)</f>
        <v>0</v>
      </c>
    </row>
    <row r="3590" spans="1:7" ht="20.100000000000001" customHeight="1">
      <c r="A3590" s="116" t="str">
        <f t="shared" si="1888"/>
        <v/>
      </c>
      <c r="B3590" s="181">
        <f t="shared" si="1889"/>
        <v>0</v>
      </c>
      <c r="C3590" s="227"/>
      <c r="D3590" s="79" t="str">
        <f t="shared" ref="D3590:D3596" si="1893">IFERROR(VLOOKUP(C3590,Tabla_Compatibilidad,2,FALSE),"")</f>
        <v/>
      </c>
      <c r="E3590" s="223"/>
      <c r="F3590" s="118">
        <f t="shared" si="1891"/>
        <v>0</v>
      </c>
      <c r="G3590" s="118">
        <f t="shared" ref="G3590:G3596" si="1894">ROUND(E3590*F3590,2)</f>
        <v>0</v>
      </c>
    </row>
    <row r="3591" spans="1:7" ht="20.100000000000001" customHeight="1">
      <c r="A3591" s="116" t="str">
        <f t="shared" si="1888"/>
        <v/>
      </c>
      <c r="B3591" s="181">
        <f t="shared" si="1889"/>
        <v>0</v>
      </c>
      <c r="C3591" s="231"/>
      <c r="D3591" s="79" t="str">
        <f t="shared" si="1893"/>
        <v/>
      </c>
      <c r="E3591" s="223"/>
      <c r="F3591" s="118">
        <f t="shared" si="1891"/>
        <v>0</v>
      </c>
      <c r="G3591" s="118">
        <f t="shared" si="1894"/>
        <v>0</v>
      </c>
    </row>
    <row r="3592" spans="1:7" ht="20.100000000000001" customHeight="1">
      <c r="A3592" s="116" t="str">
        <f t="shared" si="1888"/>
        <v/>
      </c>
      <c r="B3592" s="181">
        <f t="shared" si="1889"/>
        <v>0</v>
      </c>
      <c r="C3592" s="229"/>
      <c r="D3592" s="79" t="str">
        <f t="shared" si="1893"/>
        <v/>
      </c>
      <c r="E3592" s="223"/>
      <c r="F3592" s="118">
        <f t="shared" si="1891"/>
        <v>0</v>
      </c>
      <c r="G3592" s="118">
        <f t="shared" si="1894"/>
        <v>0</v>
      </c>
    </row>
    <row r="3593" spans="1:7" ht="20.100000000000001" customHeight="1">
      <c r="A3593" s="116" t="str">
        <f t="shared" si="1888"/>
        <v/>
      </c>
      <c r="B3593" s="181">
        <f t="shared" si="1889"/>
        <v>0</v>
      </c>
      <c r="C3593" s="229"/>
      <c r="D3593" s="79"/>
      <c r="E3593" s="223"/>
      <c r="F3593" s="118">
        <f t="shared" si="1891"/>
        <v>0</v>
      </c>
      <c r="G3593" s="118"/>
    </row>
    <row r="3594" spans="1:7" ht="20.100000000000001" customHeight="1">
      <c r="A3594" s="116" t="str">
        <f t="shared" si="1888"/>
        <v/>
      </c>
      <c r="B3594" s="181">
        <f t="shared" si="1889"/>
        <v>0</v>
      </c>
      <c r="C3594" s="229"/>
      <c r="D3594" s="79" t="str">
        <f t="shared" si="1893"/>
        <v/>
      </c>
      <c r="E3594" s="221"/>
      <c r="F3594" s="118">
        <f t="shared" si="1891"/>
        <v>0</v>
      </c>
      <c r="G3594" s="118">
        <f t="shared" si="1894"/>
        <v>0</v>
      </c>
    </row>
    <row r="3595" spans="1:7" ht="20.100000000000001" customHeight="1">
      <c r="A3595" s="116" t="str">
        <f t="shared" si="1888"/>
        <v/>
      </c>
      <c r="B3595" s="181">
        <f t="shared" si="1889"/>
        <v>0</v>
      </c>
      <c r="C3595" s="228"/>
      <c r="D3595" s="79" t="str">
        <f t="shared" si="1893"/>
        <v/>
      </c>
      <c r="E3595" s="221"/>
      <c r="F3595" s="118">
        <f t="shared" si="1891"/>
        <v>0</v>
      </c>
      <c r="G3595" s="118">
        <f t="shared" si="1894"/>
        <v>0</v>
      </c>
    </row>
    <row r="3596" spans="1:7" ht="20.100000000000001" customHeight="1">
      <c r="A3596" s="116" t="str">
        <f t="shared" si="1888"/>
        <v/>
      </c>
      <c r="B3596" s="181">
        <f t="shared" si="1889"/>
        <v>0</v>
      </c>
      <c r="C3596" s="228"/>
      <c r="D3596" s="79" t="str">
        <f t="shared" si="1893"/>
        <v/>
      </c>
      <c r="E3596" s="221"/>
      <c r="F3596" s="118">
        <f t="shared" si="1891"/>
        <v>0</v>
      </c>
      <c r="G3596" s="118">
        <f t="shared" si="1894"/>
        <v>0</v>
      </c>
    </row>
    <row r="3597" spans="1:7" ht="20.100000000000001" customHeight="1">
      <c r="A3597" s="187"/>
      <c r="B3597" s="188"/>
      <c r="C3597" s="243"/>
      <c r="D3597" s="161"/>
      <c r="E3597" s="212"/>
      <c r="F3597" s="488" t="s">
        <v>37</v>
      </c>
      <c r="G3597" s="201">
        <f>SUBTOTAL(9,G3589:G3596)</f>
        <v>0</v>
      </c>
    </row>
    <row r="3598" spans="1:7" ht="20.100000000000001" customHeight="1" thickBot="1">
      <c r="A3598" s="189"/>
      <c r="B3598" s="190"/>
      <c r="C3598" s="245"/>
      <c r="D3598" s="191"/>
      <c r="E3598" s="213"/>
      <c r="F3598" s="192"/>
      <c r="G3598" s="193"/>
    </row>
    <row r="3599" spans="1:7" ht="20.100000000000001" customHeight="1" thickBot="1">
      <c r="A3599" s="194">
        <f>B3547</f>
        <v>60</v>
      </c>
      <c r="B3599" s="195" t="str">
        <f>C3547</f>
        <v>Conexiones domiciliarias de gas natural</v>
      </c>
      <c r="C3599" s="246"/>
      <c r="D3599" s="196" t="s">
        <v>38</v>
      </c>
      <c r="E3599" s="214"/>
      <c r="F3599" s="197" t="s">
        <v>39</v>
      </c>
      <c r="G3599" s="202">
        <f>SUBTOTAL(9,G3551:G3598)</f>
        <v>0</v>
      </c>
    </row>
    <row r="3600" spans="1:7" ht="20.100000000000001" customHeight="1" thickTop="1" thickBot="1">
      <c r="C3600" s="247"/>
      <c r="D3600" s="198"/>
      <c r="E3600" s="215"/>
      <c r="G3600" s="200"/>
    </row>
    <row r="3601" spans="1:7" ht="20.100000000000001" customHeight="1" thickTop="1">
      <c r="A3601" s="145" t="s">
        <v>41</v>
      </c>
      <c r="B3601" s="146"/>
      <c r="C3601" s="248"/>
      <c r="D3601" s="146"/>
      <c r="E3601" s="216"/>
      <c r="F3601" s="148"/>
      <c r="G3601" s="149"/>
    </row>
    <row r="3602" spans="1:7" ht="20.100000000000001" customHeight="1">
      <c r="A3602" s="150" t="s">
        <v>728</v>
      </c>
      <c r="B3602" s="144" t="str">
        <f>Comitente</f>
        <v>INSTITUTO PROVINCIAL DE LA VIVIENDA</v>
      </c>
      <c r="C3602" s="249"/>
      <c r="D3602" s="152"/>
      <c r="E3602" s="217"/>
      <c r="F3602" s="154"/>
      <c r="G3602" s="155"/>
    </row>
    <row r="3603" spans="1:7" ht="20.100000000000001" customHeight="1">
      <c r="A3603" s="150" t="s">
        <v>729</v>
      </c>
      <c r="B3603" s="144">
        <f>Contratista</f>
        <v>0</v>
      </c>
      <c r="C3603" s="250"/>
      <c r="D3603" s="156"/>
      <c r="E3603" s="217"/>
      <c r="F3603" s="157"/>
      <c r="G3603" s="158"/>
    </row>
    <row r="3604" spans="1:7" ht="20.100000000000001" customHeight="1">
      <c r="A3604" s="150" t="s">
        <v>28</v>
      </c>
      <c r="B3604" s="144" t="str">
        <f>Obra</f>
        <v>BARRIO NUESTRA SEÑORA DEL ROSARIO - 22 VIVIENDAS</v>
      </c>
      <c r="C3604" s="250"/>
      <c r="D3604" s="156"/>
      <c r="E3604" s="217"/>
      <c r="F3604" s="157" t="s">
        <v>42</v>
      </c>
      <c r="G3604" s="542">
        <f>+$G$4</f>
        <v>0</v>
      </c>
    </row>
    <row r="3605" spans="1:7" ht="20.100000000000001" customHeight="1">
      <c r="A3605" s="159" t="s">
        <v>727</v>
      </c>
      <c r="B3605" s="144" t="str">
        <f>Ubicación</f>
        <v>9 DE JULIO</v>
      </c>
      <c r="C3605" s="251"/>
      <c r="D3605" s="161"/>
      <c r="E3605" s="212"/>
      <c r="F3605" s="163"/>
      <c r="G3605" s="164"/>
    </row>
    <row r="3606" spans="1:7" ht="20.100000000000001" customHeight="1">
      <c r="A3606" s="159" t="s">
        <v>43</v>
      </c>
      <c r="B3606" s="165" t="s">
        <v>1161</v>
      </c>
      <c r="C3606" s="243" t="s">
        <v>1160</v>
      </c>
      <c r="D3606" s="167"/>
      <c r="E3606" s="218"/>
      <c r="F3606" s="163"/>
      <c r="G3606" s="164"/>
    </row>
    <row r="3607" spans="1:7" s="110" customFormat="1" ht="20.100000000000001" customHeight="1">
      <c r="A3607" s="159" t="s">
        <v>29</v>
      </c>
      <c r="B3607" s="169">
        <v>61</v>
      </c>
      <c r="C3607" s="243" t="str">
        <f>+VLOOKUP(B3607,Infra!$B$13:$F$86,2,FALSE)</f>
        <v>Conexiones domiciliarias agua potable</v>
      </c>
      <c r="D3607" s="161"/>
      <c r="E3607" s="212"/>
      <c r="F3607" s="157" t="s">
        <v>30</v>
      </c>
      <c r="G3607" s="253" t="str">
        <f>+VLOOKUP(B3607,Infra!$B$13:$F$86,3,FALSE)</f>
        <v>u</v>
      </c>
    </row>
    <row r="3608" spans="1:7" ht="20.100000000000001" customHeight="1">
      <c r="A3608" s="203" t="s">
        <v>590</v>
      </c>
      <c r="B3608" s="204"/>
      <c r="C3608" s="604" t="s">
        <v>0</v>
      </c>
      <c r="D3608" s="606" t="s">
        <v>31</v>
      </c>
      <c r="E3608" s="600" t="s">
        <v>32</v>
      </c>
      <c r="F3608" s="608" t="s">
        <v>33</v>
      </c>
      <c r="G3608" s="610" t="s">
        <v>34</v>
      </c>
    </row>
    <row r="3609" spans="1:7" ht="20.100000000000001" customHeight="1">
      <c r="A3609" s="172" t="s">
        <v>591</v>
      </c>
      <c r="B3609" s="173" t="s">
        <v>592</v>
      </c>
      <c r="C3609" s="605"/>
      <c r="D3609" s="607"/>
      <c r="E3609" s="601"/>
      <c r="F3609" s="609"/>
      <c r="G3609" s="611"/>
    </row>
    <row r="3610" spans="1:7" ht="20.100000000000001" customHeight="1">
      <c r="A3610" s="174"/>
      <c r="B3610" s="175"/>
      <c r="C3610" s="252" t="s">
        <v>730</v>
      </c>
      <c r="D3610" s="177"/>
      <c r="E3610" s="219"/>
      <c r="F3610" s="179"/>
      <c r="G3610" s="180"/>
    </row>
    <row r="3611" spans="1:7" ht="20.100000000000001" customHeight="1">
      <c r="A3611" s="116" t="str">
        <f t="shared" ref="A3611:A3616" si="1895">IFERROR(VLOOKUP(C3611,Tabla_Compatibilidad,4,FALSE),"")</f>
        <v/>
      </c>
      <c r="B3611" s="181">
        <f t="shared" ref="B3611:B3616" si="1896">IF(A3611=0,0,VLOOKUP(A3611,Tabla_Indices,5,FALSE))</f>
        <v>0</v>
      </c>
      <c r="C3611" s="228"/>
      <c r="D3611" s="79" t="str">
        <f t="shared" ref="D3611:D3616" si="1897">IFERROR(VLOOKUP(C3611,Tabla_Compatibilidad,2,FALSE),"")</f>
        <v/>
      </c>
      <c r="E3611" s="221"/>
      <c r="F3611" s="118">
        <f t="shared" ref="F3611:F3616" si="1898">IFERROR(VLOOKUP(C3611,Tabla_Compatibilidad,3,FALSE),0)</f>
        <v>0</v>
      </c>
      <c r="G3611" s="118">
        <f t="shared" ref="G3611:G3616" si="1899">ROUND(E3611*F3611,2)</f>
        <v>0</v>
      </c>
    </row>
    <row r="3612" spans="1:7" ht="20.100000000000001" customHeight="1">
      <c r="A3612" s="116" t="str">
        <f t="shared" si="1895"/>
        <v/>
      </c>
      <c r="B3612" s="181">
        <f t="shared" si="1896"/>
        <v>0</v>
      </c>
      <c r="C3612" s="228"/>
      <c r="D3612" s="79" t="str">
        <f t="shared" si="1897"/>
        <v/>
      </c>
      <c r="E3612" s="221"/>
      <c r="F3612" s="118">
        <f t="shared" si="1898"/>
        <v>0</v>
      </c>
      <c r="G3612" s="118">
        <f t="shared" si="1899"/>
        <v>0</v>
      </c>
    </row>
    <row r="3613" spans="1:7" ht="20.100000000000001" customHeight="1">
      <c r="A3613" s="116" t="str">
        <f t="shared" si="1895"/>
        <v/>
      </c>
      <c r="B3613" s="181">
        <f t="shared" si="1896"/>
        <v>0</v>
      </c>
      <c r="C3613" s="228"/>
      <c r="D3613" s="79" t="str">
        <f t="shared" si="1897"/>
        <v/>
      </c>
      <c r="E3613" s="221"/>
      <c r="F3613" s="118">
        <f t="shared" si="1898"/>
        <v>0</v>
      </c>
      <c r="G3613" s="118">
        <f t="shared" si="1899"/>
        <v>0</v>
      </c>
    </row>
    <row r="3614" spans="1:7" ht="20.100000000000001" customHeight="1">
      <c r="A3614" s="116" t="str">
        <f t="shared" si="1895"/>
        <v/>
      </c>
      <c r="B3614" s="181">
        <f t="shared" si="1896"/>
        <v>0</v>
      </c>
      <c r="C3614" s="228"/>
      <c r="D3614" s="79" t="str">
        <f t="shared" si="1897"/>
        <v/>
      </c>
      <c r="E3614" s="221"/>
      <c r="F3614" s="118">
        <f t="shared" si="1898"/>
        <v>0</v>
      </c>
      <c r="G3614" s="118">
        <f t="shared" si="1899"/>
        <v>0</v>
      </c>
    </row>
    <row r="3615" spans="1:7" ht="20.100000000000001" customHeight="1">
      <c r="A3615" s="116" t="str">
        <f t="shared" si="1895"/>
        <v/>
      </c>
      <c r="B3615" s="181">
        <f t="shared" si="1896"/>
        <v>0</v>
      </c>
      <c r="C3615" s="228"/>
      <c r="D3615" s="79" t="str">
        <f t="shared" si="1897"/>
        <v/>
      </c>
      <c r="E3615" s="221"/>
      <c r="F3615" s="118">
        <f t="shared" si="1898"/>
        <v>0</v>
      </c>
      <c r="G3615" s="118">
        <f t="shared" si="1899"/>
        <v>0</v>
      </c>
    </row>
    <row r="3616" spans="1:7" ht="20.100000000000001" customHeight="1">
      <c r="A3616" s="116" t="str">
        <f t="shared" si="1895"/>
        <v/>
      </c>
      <c r="B3616" s="181">
        <f t="shared" si="1896"/>
        <v>0</v>
      </c>
      <c r="C3616" s="228"/>
      <c r="D3616" s="79" t="str">
        <f t="shared" si="1897"/>
        <v/>
      </c>
      <c r="E3616" s="221"/>
      <c r="F3616" s="118">
        <f t="shared" si="1898"/>
        <v>0</v>
      </c>
      <c r="G3616" s="118">
        <f t="shared" si="1899"/>
        <v>0</v>
      </c>
    </row>
    <row r="3617" spans="1:7" ht="20.100000000000001" customHeight="1">
      <c r="A3617" s="116" t="str">
        <f t="shared" ref="A3617:A3634" si="1900">IFERROR(VLOOKUP(C3617,Tabla_Compatibilidad,4,FALSE),"")</f>
        <v/>
      </c>
      <c r="B3617" s="181">
        <f t="shared" ref="B3617:B3634" si="1901">IF(A3617=0,0,VLOOKUP(A3617,Tabla_Indices,5,FALSE))</f>
        <v>0</v>
      </c>
      <c r="C3617" s="228"/>
      <c r="D3617" s="79" t="str">
        <f t="shared" ref="D3617:D3634" si="1902">IFERROR(VLOOKUP(C3617,Tabla_Compatibilidad,2,FALSE),"")</f>
        <v/>
      </c>
      <c r="E3617" s="221"/>
      <c r="F3617" s="118">
        <f t="shared" ref="F3617:F3634" si="1903">IFERROR(VLOOKUP(C3617,Tabla_Compatibilidad,3,FALSE),0)</f>
        <v>0</v>
      </c>
      <c r="G3617" s="118">
        <f t="shared" ref="G3617:G3634" si="1904">ROUND(E3617*F3617,2)</f>
        <v>0</v>
      </c>
    </row>
    <row r="3618" spans="1:7" ht="20.100000000000001" customHeight="1">
      <c r="A3618" s="116" t="str">
        <f t="shared" si="1900"/>
        <v/>
      </c>
      <c r="B3618" s="181">
        <f t="shared" si="1901"/>
        <v>0</v>
      </c>
      <c r="C3618" s="228"/>
      <c r="D3618" s="79" t="str">
        <f t="shared" si="1902"/>
        <v/>
      </c>
      <c r="E3618" s="221"/>
      <c r="F3618" s="118">
        <f t="shared" si="1903"/>
        <v>0</v>
      </c>
      <c r="G3618" s="118">
        <f t="shared" si="1904"/>
        <v>0</v>
      </c>
    </row>
    <row r="3619" spans="1:7" ht="20.100000000000001" customHeight="1">
      <c r="A3619" s="116" t="str">
        <f t="shared" si="1900"/>
        <v/>
      </c>
      <c r="B3619" s="181">
        <f t="shared" si="1901"/>
        <v>0</v>
      </c>
      <c r="C3619" s="228"/>
      <c r="D3619" s="79" t="str">
        <f t="shared" si="1902"/>
        <v/>
      </c>
      <c r="E3619" s="221"/>
      <c r="F3619" s="118">
        <f t="shared" si="1903"/>
        <v>0</v>
      </c>
      <c r="G3619" s="118">
        <f t="shared" si="1904"/>
        <v>0</v>
      </c>
    </row>
    <row r="3620" spans="1:7" ht="20.100000000000001" customHeight="1">
      <c r="A3620" s="116" t="str">
        <f t="shared" si="1900"/>
        <v/>
      </c>
      <c r="B3620" s="181">
        <f t="shared" si="1901"/>
        <v>0</v>
      </c>
      <c r="C3620" s="228"/>
      <c r="D3620" s="79" t="str">
        <f t="shared" si="1902"/>
        <v/>
      </c>
      <c r="E3620" s="221"/>
      <c r="F3620" s="118">
        <f t="shared" si="1903"/>
        <v>0</v>
      </c>
      <c r="G3620" s="118">
        <f t="shared" si="1904"/>
        <v>0</v>
      </c>
    </row>
    <row r="3621" spans="1:7" ht="20.100000000000001" customHeight="1">
      <c r="A3621" s="116" t="str">
        <f t="shared" si="1900"/>
        <v/>
      </c>
      <c r="B3621" s="181">
        <f t="shared" si="1901"/>
        <v>0</v>
      </c>
      <c r="C3621" s="228"/>
      <c r="D3621" s="79" t="str">
        <f t="shared" si="1902"/>
        <v/>
      </c>
      <c r="E3621" s="221"/>
      <c r="F3621" s="118">
        <f t="shared" si="1903"/>
        <v>0</v>
      </c>
      <c r="G3621" s="118">
        <f t="shared" si="1904"/>
        <v>0</v>
      </c>
    </row>
    <row r="3622" spans="1:7" ht="20.100000000000001" customHeight="1">
      <c r="A3622" s="116" t="str">
        <f t="shared" si="1900"/>
        <v/>
      </c>
      <c r="B3622" s="181">
        <f t="shared" si="1901"/>
        <v>0</v>
      </c>
      <c r="C3622" s="228"/>
      <c r="D3622" s="79" t="str">
        <f t="shared" si="1902"/>
        <v/>
      </c>
      <c r="E3622" s="221"/>
      <c r="F3622" s="118">
        <f t="shared" si="1903"/>
        <v>0</v>
      </c>
      <c r="G3622" s="118">
        <f t="shared" si="1904"/>
        <v>0</v>
      </c>
    </row>
    <row r="3623" spans="1:7" ht="20.100000000000001" customHeight="1">
      <c r="A3623" s="116" t="str">
        <f t="shared" si="1900"/>
        <v/>
      </c>
      <c r="B3623" s="181">
        <f t="shared" si="1901"/>
        <v>0</v>
      </c>
      <c r="C3623" s="228"/>
      <c r="D3623" s="79" t="str">
        <f t="shared" si="1902"/>
        <v/>
      </c>
      <c r="E3623" s="221"/>
      <c r="F3623" s="118">
        <f t="shared" si="1903"/>
        <v>0</v>
      </c>
      <c r="G3623" s="118">
        <f t="shared" si="1904"/>
        <v>0</v>
      </c>
    </row>
    <row r="3624" spans="1:7" ht="20.100000000000001" customHeight="1">
      <c r="A3624" s="116" t="str">
        <f t="shared" si="1900"/>
        <v/>
      </c>
      <c r="B3624" s="181">
        <f t="shared" si="1901"/>
        <v>0</v>
      </c>
      <c r="C3624" s="228"/>
      <c r="D3624" s="79" t="str">
        <f t="shared" si="1902"/>
        <v/>
      </c>
      <c r="E3624" s="221"/>
      <c r="F3624" s="118">
        <f t="shared" si="1903"/>
        <v>0</v>
      </c>
      <c r="G3624" s="118">
        <f t="shared" si="1904"/>
        <v>0</v>
      </c>
    </row>
    <row r="3625" spans="1:7" ht="20.100000000000001" customHeight="1">
      <c r="A3625" s="116" t="str">
        <f t="shared" si="1900"/>
        <v/>
      </c>
      <c r="B3625" s="181">
        <f t="shared" si="1901"/>
        <v>0</v>
      </c>
      <c r="C3625" s="227"/>
      <c r="D3625" s="79" t="str">
        <f t="shared" si="1902"/>
        <v/>
      </c>
      <c r="E3625" s="220"/>
      <c r="F3625" s="118">
        <f t="shared" si="1903"/>
        <v>0</v>
      </c>
      <c r="G3625" s="118">
        <f t="shared" si="1904"/>
        <v>0</v>
      </c>
    </row>
    <row r="3626" spans="1:7" ht="20.100000000000001" customHeight="1">
      <c r="A3626" s="116" t="str">
        <f t="shared" si="1900"/>
        <v/>
      </c>
      <c r="B3626" s="181">
        <f t="shared" si="1901"/>
        <v>0</v>
      </c>
      <c r="C3626" s="228"/>
      <c r="D3626" s="79" t="str">
        <f t="shared" si="1902"/>
        <v/>
      </c>
      <c r="E3626" s="221"/>
      <c r="F3626" s="118">
        <f t="shared" si="1903"/>
        <v>0</v>
      </c>
      <c r="G3626" s="118">
        <f t="shared" si="1904"/>
        <v>0</v>
      </c>
    </row>
    <row r="3627" spans="1:7" ht="20.100000000000001" customHeight="1">
      <c r="A3627" s="116" t="str">
        <f t="shared" si="1900"/>
        <v/>
      </c>
      <c r="B3627" s="181">
        <f t="shared" si="1901"/>
        <v>0</v>
      </c>
      <c r="C3627" s="228"/>
      <c r="D3627" s="79" t="str">
        <f t="shared" si="1902"/>
        <v/>
      </c>
      <c r="E3627" s="221"/>
      <c r="F3627" s="118">
        <f t="shared" si="1903"/>
        <v>0</v>
      </c>
      <c r="G3627" s="118">
        <f t="shared" si="1904"/>
        <v>0</v>
      </c>
    </row>
    <row r="3628" spans="1:7" ht="20.100000000000001" customHeight="1">
      <c r="A3628" s="116" t="str">
        <f t="shared" si="1900"/>
        <v/>
      </c>
      <c r="B3628" s="181">
        <f t="shared" si="1901"/>
        <v>0</v>
      </c>
      <c r="C3628" s="228"/>
      <c r="D3628" s="79" t="str">
        <f t="shared" si="1902"/>
        <v/>
      </c>
      <c r="E3628" s="221"/>
      <c r="F3628" s="118">
        <f t="shared" si="1903"/>
        <v>0</v>
      </c>
      <c r="G3628" s="118">
        <f t="shared" si="1904"/>
        <v>0</v>
      </c>
    </row>
    <row r="3629" spans="1:7" ht="20.100000000000001" customHeight="1">
      <c r="A3629" s="116" t="str">
        <f t="shared" si="1900"/>
        <v/>
      </c>
      <c r="B3629" s="181">
        <f t="shared" si="1901"/>
        <v>0</v>
      </c>
      <c r="C3629" s="228"/>
      <c r="D3629" s="79" t="str">
        <f t="shared" si="1902"/>
        <v/>
      </c>
      <c r="E3629" s="221"/>
      <c r="F3629" s="118">
        <f t="shared" si="1903"/>
        <v>0</v>
      </c>
      <c r="G3629" s="118">
        <f t="shared" si="1904"/>
        <v>0</v>
      </c>
    </row>
    <row r="3630" spans="1:7" ht="20.100000000000001" customHeight="1">
      <c r="A3630" s="116" t="str">
        <f t="shared" si="1900"/>
        <v/>
      </c>
      <c r="B3630" s="181">
        <f t="shared" si="1901"/>
        <v>0</v>
      </c>
      <c r="C3630" s="228"/>
      <c r="D3630" s="79" t="str">
        <f t="shared" si="1902"/>
        <v/>
      </c>
      <c r="E3630" s="221"/>
      <c r="F3630" s="118">
        <f t="shared" si="1903"/>
        <v>0</v>
      </c>
      <c r="G3630" s="118">
        <f t="shared" si="1904"/>
        <v>0</v>
      </c>
    </row>
    <row r="3631" spans="1:7" ht="20.100000000000001" customHeight="1">
      <c r="A3631" s="116" t="str">
        <f t="shared" si="1900"/>
        <v/>
      </c>
      <c r="B3631" s="181">
        <f t="shared" si="1901"/>
        <v>0</v>
      </c>
      <c r="C3631" s="228"/>
      <c r="D3631" s="79" t="str">
        <f t="shared" si="1902"/>
        <v/>
      </c>
      <c r="E3631" s="221"/>
      <c r="F3631" s="118">
        <f t="shared" si="1903"/>
        <v>0</v>
      </c>
      <c r="G3631" s="118">
        <f t="shared" si="1904"/>
        <v>0</v>
      </c>
    </row>
    <row r="3632" spans="1:7" ht="20.100000000000001" customHeight="1">
      <c r="A3632" s="116" t="str">
        <f t="shared" si="1900"/>
        <v/>
      </c>
      <c r="B3632" s="181">
        <f t="shared" si="1901"/>
        <v>0</v>
      </c>
      <c r="C3632" s="228"/>
      <c r="D3632" s="79" t="str">
        <f t="shared" si="1902"/>
        <v/>
      </c>
      <c r="E3632" s="221"/>
      <c r="F3632" s="118">
        <f t="shared" si="1903"/>
        <v>0</v>
      </c>
      <c r="G3632" s="118">
        <f t="shared" si="1904"/>
        <v>0</v>
      </c>
    </row>
    <row r="3633" spans="1:7" ht="20.100000000000001" customHeight="1">
      <c r="A3633" s="116" t="str">
        <f t="shared" si="1900"/>
        <v/>
      </c>
      <c r="B3633" s="181">
        <f t="shared" si="1901"/>
        <v>0</v>
      </c>
      <c r="C3633" s="228"/>
      <c r="D3633" s="79" t="str">
        <f t="shared" si="1902"/>
        <v/>
      </c>
      <c r="E3633" s="221"/>
      <c r="F3633" s="118">
        <f t="shared" si="1903"/>
        <v>0</v>
      </c>
      <c r="G3633" s="118">
        <f t="shared" si="1904"/>
        <v>0</v>
      </c>
    </row>
    <row r="3634" spans="1:7" ht="20.100000000000001" customHeight="1">
      <c r="A3634" s="116" t="str">
        <f t="shared" si="1900"/>
        <v/>
      </c>
      <c r="B3634" s="181">
        <f t="shared" si="1901"/>
        <v>0</v>
      </c>
      <c r="C3634" s="228"/>
      <c r="D3634" s="79" t="str">
        <f t="shared" si="1902"/>
        <v/>
      </c>
      <c r="E3634" s="221"/>
      <c r="F3634" s="118">
        <f t="shared" si="1903"/>
        <v>0</v>
      </c>
      <c r="G3634" s="118">
        <f t="shared" si="1904"/>
        <v>0</v>
      </c>
    </row>
    <row r="3635" spans="1:7" ht="20.100000000000001" customHeight="1">
      <c r="A3635" s="184"/>
      <c r="B3635" s="185"/>
      <c r="C3635" s="243"/>
      <c r="D3635" s="161"/>
      <c r="E3635" s="212"/>
      <c r="F3635" s="488" t="s">
        <v>35</v>
      </c>
      <c r="G3635" s="201">
        <f>SUBTOTAL(9,G3611:G3634)</f>
        <v>0</v>
      </c>
    </row>
    <row r="3636" spans="1:7" ht="20.100000000000001" customHeight="1">
      <c r="A3636" s="184"/>
      <c r="B3636" s="185"/>
      <c r="C3636" s="244" t="s">
        <v>731</v>
      </c>
      <c r="D3636" s="161"/>
      <c r="E3636" s="212"/>
      <c r="F3636" s="163"/>
      <c r="G3636" s="186"/>
    </row>
    <row r="3637" spans="1:7" ht="20.100000000000001" customHeight="1">
      <c r="A3637" s="116" t="str">
        <f t="shared" ref="A3637:A3639" si="1905">IFERROR(VLOOKUP(C3637,Tabla_Compatibilidad,4,FALSE),"")</f>
        <v/>
      </c>
      <c r="B3637" s="181">
        <f t="shared" ref="B3637:B3639" si="1906">IF(A3637=0,0,VLOOKUP(A3637,Tabla_Indices,5,FALSE))</f>
        <v>0</v>
      </c>
      <c r="C3637" s="228"/>
      <c r="D3637" s="79" t="str">
        <f t="shared" ref="D3637:D3639" si="1907">IFERROR(VLOOKUP(C3637,Tabla_Compatibilidad,2,FALSE),"")</f>
        <v/>
      </c>
      <c r="E3637" s="221"/>
      <c r="F3637" s="118">
        <f t="shared" ref="F3637:F3639" si="1908">IFERROR(VLOOKUP(C3637,Tabla_Compatibilidad,3,FALSE),0)</f>
        <v>0</v>
      </c>
      <c r="G3637" s="118">
        <f t="shared" ref="G3637:G3639" si="1909">ROUND(E3637*F3637,2)</f>
        <v>0</v>
      </c>
    </row>
    <row r="3638" spans="1:7" ht="20.100000000000001" customHeight="1">
      <c r="A3638" s="116" t="str">
        <f t="shared" si="1905"/>
        <v/>
      </c>
      <c r="B3638" s="181">
        <f t="shared" si="1906"/>
        <v>0</v>
      </c>
      <c r="C3638" s="227"/>
      <c r="D3638" s="79" t="str">
        <f t="shared" si="1907"/>
        <v/>
      </c>
      <c r="E3638" s="221"/>
      <c r="F3638" s="118">
        <f t="shared" si="1908"/>
        <v>0</v>
      </c>
      <c r="G3638" s="118">
        <f t="shared" si="1909"/>
        <v>0</v>
      </c>
    </row>
    <row r="3639" spans="1:7" ht="20.100000000000001" customHeight="1">
      <c r="A3639" s="116" t="str">
        <f t="shared" si="1905"/>
        <v/>
      </c>
      <c r="B3639" s="181">
        <f t="shared" si="1906"/>
        <v>0</v>
      </c>
      <c r="C3639" s="228"/>
      <c r="D3639" s="79" t="str">
        <f t="shared" si="1907"/>
        <v/>
      </c>
      <c r="E3639" s="221"/>
      <c r="F3639" s="118">
        <f t="shared" si="1908"/>
        <v>0</v>
      </c>
      <c r="G3639" s="118">
        <f t="shared" si="1909"/>
        <v>0</v>
      </c>
    </row>
    <row r="3640" spans="1:7" ht="20.100000000000001" customHeight="1">
      <c r="A3640" s="116" t="str">
        <f t="shared" ref="A3640:A3644" si="1910">IFERROR(VLOOKUP(C3640,Tabla_Compatibilidad,4,FALSE),"")</f>
        <v/>
      </c>
      <c r="B3640" s="181">
        <f t="shared" ref="B3640:B3644" si="1911">IF(A3640=0,0,VLOOKUP(A3640,Tabla_Indices,5,FALSE))</f>
        <v>0</v>
      </c>
      <c r="C3640" s="227"/>
      <c r="D3640" s="79" t="str">
        <f t="shared" ref="D3640:D3644" si="1912">IFERROR(VLOOKUP(C3640,Tabla_Compatibilidad,2,FALSE),"")</f>
        <v/>
      </c>
      <c r="E3640" s="221"/>
      <c r="F3640" s="118">
        <f t="shared" ref="F3640:F3644" si="1913">IFERROR(VLOOKUP(C3640,Tabla_Compatibilidad,3,FALSE),0)</f>
        <v>0</v>
      </c>
      <c r="G3640" s="118">
        <f t="shared" ref="G3640:G3644" si="1914">ROUND(E3640*F3640,2)</f>
        <v>0</v>
      </c>
    </row>
    <row r="3641" spans="1:7" ht="20.100000000000001" customHeight="1">
      <c r="A3641" s="116" t="str">
        <f t="shared" si="1910"/>
        <v/>
      </c>
      <c r="B3641" s="181">
        <f t="shared" si="1911"/>
        <v>0</v>
      </c>
      <c r="C3641" s="228"/>
      <c r="D3641" s="79" t="str">
        <f t="shared" si="1912"/>
        <v/>
      </c>
      <c r="E3641" s="221"/>
      <c r="F3641" s="118">
        <f t="shared" si="1913"/>
        <v>0</v>
      </c>
      <c r="G3641" s="118">
        <f t="shared" si="1914"/>
        <v>0</v>
      </c>
    </row>
    <row r="3642" spans="1:7" ht="20.100000000000001" customHeight="1">
      <c r="A3642" s="116" t="str">
        <f t="shared" si="1910"/>
        <v/>
      </c>
      <c r="B3642" s="181">
        <f t="shared" si="1911"/>
        <v>0</v>
      </c>
      <c r="C3642" s="228"/>
      <c r="D3642" s="79" t="str">
        <f t="shared" si="1912"/>
        <v/>
      </c>
      <c r="E3642" s="221"/>
      <c r="F3642" s="118">
        <f t="shared" si="1913"/>
        <v>0</v>
      </c>
      <c r="G3642" s="118">
        <f t="shared" si="1914"/>
        <v>0</v>
      </c>
    </row>
    <row r="3643" spans="1:7" ht="20.100000000000001" customHeight="1">
      <c r="A3643" s="116" t="str">
        <f t="shared" si="1910"/>
        <v/>
      </c>
      <c r="B3643" s="181">
        <f t="shared" si="1911"/>
        <v>0</v>
      </c>
      <c r="C3643" s="228"/>
      <c r="D3643" s="79" t="str">
        <f t="shared" si="1912"/>
        <v/>
      </c>
      <c r="E3643" s="221"/>
      <c r="F3643" s="118">
        <f t="shared" si="1913"/>
        <v>0</v>
      </c>
      <c r="G3643" s="118">
        <f t="shared" si="1914"/>
        <v>0</v>
      </c>
    </row>
    <row r="3644" spans="1:7" ht="20.100000000000001" customHeight="1">
      <c r="A3644" s="116" t="str">
        <f t="shared" si="1910"/>
        <v/>
      </c>
      <c r="B3644" s="181">
        <f t="shared" si="1911"/>
        <v>0</v>
      </c>
      <c r="C3644" s="228"/>
      <c r="D3644" s="79" t="str">
        <f t="shared" si="1912"/>
        <v/>
      </c>
      <c r="E3644" s="221"/>
      <c r="F3644" s="118">
        <f t="shared" si="1913"/>
        <v>0</v>
      </c>
      <c r="G3644" s="118">
        <f t="shared" si="1914"/>
        <v>0</v>
      </c>
    </row>
    <row r="3645" spans="1:7" ht="20.100000000000001" customHeight="1">
      <c r="A3645" s="184"/>
      <c r="B3645" s="185"/>
      <c r="C3645" s="243"/>
      <c r="D3645" s="161"/>
      <c r="E3645" s="212"/>
      <c r="F3645" s="488" t="s">
        <v>36</v>
      </c>
      <c r="G3645" s="201">
        <f>SUBTOTAL(9,G3637:G3644)</f>
        <v>0</v>
      </c>
    </row>
    <row r="3646" spans="1:7" ht="20.100000000000001" customHeight="1">
      <c r="A3646" s="184"/>
      <c r="B3646" s="185"/>
      <c r="C3646" s="244" t="s">
        <v>732</v>
      </c>
      <c r="D3646" s="161"/>
      <c r="E3646" s="212"/>
      <c r="F3646" s="163"/>
      <c r="G3646" s="186"/>
    </row>
    <row r="3647" spans="1:7" ht="20.100000000000001" customHeight="1">
      <c r="A3647" s="116" t="str">
        <f t="shared" ref="A3647" si="1915">IFERROR(VLOOKUP(C3647,Tabla_Compatibilidad,4,FALSE),"")</f>
        <v/>
      </c>
      <c r="B3647" s="181">
        <f t="shared" ref="B3647" si="1916">IF(A3647=0,0,VLOOKUP(A3647,Tabla_Indices,5,FALSE))</f>
        <v>0</v>
      </c>
      <c r="C3647" s="231"/>
      <c r="D3647" s="79" t="str">
        <f t="shared" ref="D3647" si="1917">IFERROR(VLOOKUP(C3647,Tabla_Compatibilidad,2,FALSE),"")</f>
        <v/>
      </c>
      <c r="E3647" s="223"/>
      <c r="F3647" s="118">
        <f t="shared" ref="F3647" si="1918">IFERROR(VLOOKUP(C3647,Tabla_Compatibilidad,3,FALSE),0)</f>
        <v>0</v>
      </c>
      <c r="G3647" s="118">
        <f t="shared" ref="G3647" si="1919">ROUND(E3647*F3647,2)</f>
        <v>0</v>
      </c>
    </row>
    <row r="3648" spans="1:7" ht="20.100000000000001" customHeight="1">
      <c r="A3648" s="116" t="str">
        <f t="shared" ref="A3648:A3656" si="1920">IFERROR(VLOOKUP(C3648,Tabla_Compatibilidad,4,FALSE),"")</f>
        <v/>
      </c>
      <c r="B3648" s="181">
        <f t="shared" ref="B3648:B3656" si="1921">IF(A3648=0,0,VLOOKUP(A3648,Tabla_Indices,5,FALSE))</f>
        <v>0</v>
      </c>
      <c r="C3648" s="227"/>
      <c r="D3648" s="79" t="str">
        <f t="shared" ref="D3648:D3656" si="1922">IFERROR(VLOOKUP(C3648,Tabla_Compatibilidad,2,FALSE),"")</f>
        <v/>
      </c>
      <c r="E3648" s="223"/>
      <c r="F3648" s="118">
        <f t="shared" ref="F3648:F3656" si="1923">IFERROR(VLOOKUP(C3648,Tabla_Compatibilidad,3,FALSE),0)</f>
        <v>0</v>
      </c>
      <c r="G3648" s="118">
        <f t="shared" ref="G3648:G3656" si="1924">ROUND(E3648*F3648,2)</f>
        <v>0</v>
      </c>
    </row>
    <row r="3649" spans="1:7" ht="20.100000000000001" customHeight="1">
      <c r="A3649" s="116" t="str">
        <f t="shared" si="1920"/>
        <v/>
      </c>
      <c r="B3649" s="181">
        <f t="shared" si="1921"/>
        <v>0</v>
      </c>
      <c r="C3649" s="231"/>
      <c r="D3649" s="79" t="str">
        <f t="shared" si="1922"/>
        <v/>
      </c>
      <c r="E3649" s="223"/>
      <c r="F3649" s="118">
        <f t="shared" si="1923"/>
        <v>0</v>
      </c>
      <c r="G3649" s="118">
        <f t="shared" si="1924"/>
        <v>0</v>
      </c>
    </row>
    <row r="3650" spans="1:7" ht="20.100000000000001" customHeight="1">
      <c r="A3650" s="116" t="str">
        <f t="shared" si="1920"/>
        <v/>
      </c>
      <c r="B3650" s="181">
        <f t="shared" si="1921"/>
        <v>0</v>
      </c>
      <c r="C3650" s="229"/>
      <c r="D3650" s="79" t="str">
        <f t="shared" si="1922"/>
        <v/>
      </c>
      <c r="E3650" s="223"/>
      <c r="F3650" s="118">
        <f t="shared" si="1923"/>
        <v>0</v>
      </c>
      <c r="G3650" s="118">
        <f t="shared" si="1924"/>
        <v>0</v>
      </c>
    </row>
    <row r="3651" spans="1:7" ht="20.100000000000001" customHeight="1">
      <c r="A3651" s="116" t="str">
        <f t="shared" si="1920"/>
        <v/>
      </c>
      <c r="B3651" s="181">
        <f t="shared" si="1921"/>
        <v>0</v>
      </c>
      <c r="C3651" s="229"/>
      <c r="D3651" s="79" t="str">
        <f t="shared" si="1922"/>
        <v/>
      </c>
      <c r="E3651" s="221"/>
      <c r="F3651" s="118">
        <f t="shared" si="1923"/>
        <v>0</v>
      </c>
      <c r="G3651" s="118">
        <f t="shared" si="1924"/>
        <v>0</v>
      </c>
    </row>
    <row r="3652" spans="1:7" ht="20.100000000000001" customHeight="1">
      <c r="A3652" s="116"/>
      <c r="B3652" s="181"/>
      <c r="C3652" s="229"/>
      <c r="D3652" s="79"/>
      <c r="E3652" s="221"/>
      <c r="F3652" s="118">
        <f t="shared" si="1923"/>
        <v>0</v>
      </c>
      <c r="G3652" s="118"/>
    </row>
    <row r="3653" spans="1:7" ht="20.100000000000001" customHeight="1">
      <c r="A3653" s="116"/>
      <c r="B3653" s="181"/>
      <c r="C3653" s="229"/>
      <c r="D3653" s="79"/>
      <c r="E3653" s="221"/>
      <c r="F3653" s="118">
        <f t="shared" si="1923"/>
        <v>0</v>
      </c>
      <c r="G3653" s="118"/>
    </row>
    <row r="3654" spans="1:7" ht="20.100000000000001" customHeight="1">
      <c r="A3654" s="116" t="str">
        <f t="shared" si="1920"/>
        <v/>
      </c>
      <c r="B3654" s="181">
        <f t="shared" si="1921"/>
        <v>0</v>
      </c>
      <c r="C3654" s="229"/>
      <c r="D3654" s="79" t="str">
        <f t="shared" si="1922"/>
        <v/>
      </c>
      <c r="E3654" s="221"/>
      <c r="F3654" s="118">
        <f t="shared" si="1923"/>
        <v>0</v>
      </c>
      <c r="G3654" s="118">
        <f t="shared" si="1924"/>
        <v>0</v>
      </c>
    </row>
    <row r="3655" spans="1:7" ht="20.100000000000001" customHeight="1">
      <c r="A3655" s="116" t="str">
        <f t="shared" si="1920"/>
        <v/>
      </c>
      <c r="B3655" s="181">
        <f t="shared" si="1921"/>
        <v>0</v>
      </c>
      <c r="C3655" s="229"/>
      <c r="D3655" s="79" t="str">
        <f t="shared" si="1922"/>
        <v/>
      </c>
      <c r="E3655" s="221"/>
      <c r="F3655" s="118">
        <f t="shared" si="1923"/>
        <v>0</v>
      </c>
      <c r="G3655" s="118">
        <f t="shared" si="1924"/>
        <v>0</v>
      </c>
    </row>
    <row r="3656" spans="1:7" ht="20.100000000000001" customHeight="1">
      <c r="A3656" s="116" t="str">
        <f t="shared" si="1920"/>
        <v/>
      </c>
      <c r="B3656" s="181">
        <f t="shared" si="1921"/>
        <v>0</v>
      </c>
      <c r="C3656" s="228"/>
      <c r="D3656" s="79" t="str">
        <f t="shared" si="1922"/>
        <v/>
      </c>
      <c r="E3656" s="221"/>
      <c r="F3656" s="118">
        <f t="shared" si="1923"/>
        <v>0</v>
      </c>
      <c r="G3656" s="118">
        <f t="shared" si="1924"/>
        <v>0</v>
      </c>
    </row>
    <row r="3657" spans="1:7" ht="20.100000000000001" customHeight="1">
      <c r="A3657" s="187"/>
      <c r="B3657" s="188"/>
      <c r="C3657" s="243"/>
      <c r="D3657" s="161"/>
      <c r="E3657" s="212"/>
      <c r="F3657" s="488" t="s">
        <v>37</v>
      </c>
      <c r="G3657" s="201">
        <f>SUBTOTAL(9,G3647:G3656)</f>
        <v>0</v>
      </c>
    </row>
    <row r="3658" spans="1:7" ht="20.100000000000001" customHeight="1" thickBot="1">
      <c r="A3658" s="189"/>
      <c r="B3658" s="190"/>
      <c r="C3658" s="245"/>
      <c r="D3658" s="191"/>
      <c r="E3658" s="213"/>
      <c r="F3658" s="192"/>
      <c r="G3658" s="193"/>
    </row>
    <row r="3659" spans="1:7" ht="20.100000000000001" customHeight="1" thickBot="1">
      <c r="A3659" s="194">
        <f>B3607</f>
        <v>61</v>
      </c>
      <c r="B3659" s="195" t="str">
        <f>C3607</f>
        <v>Conexiones domiciliarias agua potable</v>
      </c>
      <c r="C3659" s="246"/>
      <c r="D3659" s="196" t="s">
        <v>38</v>
      </c>
      <c r="E3659" s="214"/>
      <c r="F3659" s="197" t="s">
        <v>39</v>
      </c>
      <c r="G3659" s="202">
        <f>SUBTOTAL(9,G3611:G3658)</f>
        <v>0</v>
      </c>
    </row>
    <row r="3660" spans="1:7" ht="20.100000000000001" customHeight="1" thickTop="1" thickBot="1">
      <c r="A3660" s="207"/>
      <c r="B3660" s="169"/>
      <c r="C3660" s="253"/>
      <c r="D3660" s="161"/>
      <c r="E3660" s="212"/>
      <c r="F3660" s="208"/>
      <c r="G3660" s="209"/>
    </row>
    <row r="3661" spans="1:7" ht="20.100000000000001" customHeight="1" thickTop="1">
      <c r="A3661" s="145" t="s">
        <v>41</v>
      </c>
      <c r="B3661" s="146"/>
      <c r="C3661" s="248"/>
      <c r="D3661" s="146"/>
      <c r="E3661" s="216"/>
      <c r="F3661" s="148"/>
      <c r="G3661" s="149"/>
    </row>
    <row r="3662" spans="1:7" ht="20.100000000000001" customHeight="1">
      <c r="A3662" s="150" t="s">
        <v>728</v>
      </c>
      <c r="B3662" s="144" t="str">
        <f>Comitente</f>
        <v>INSTITUTO PROVINCIAL DE LA VIVIENDA</v>
      </c>
      <c r="C3662" s="249"/>
      <c r="D3662" s="152"/>
      <c r="E3662" s="217"/>
      <c r="F3662" s="154"/>
      <c r="G3662" s="155"/>
    </row>
    <row r="3663" spans="1:7" ht="20.100000000000001" customHeight="1">
      <c r="A3663" s="150" t="s">
        <v>729</v>
      </c>
      <c r="B3663" s="144">
        <f>Contratista</f>
        <v>0</v>
      </c>
      <c r="C3663" s="250"/>
      <c r="D3663" s="156"/>
      <c r="E3663" s="217"/>
      <c r="F3663" s="157"/>
      <c r="G3663" s="158"/>
    </row>
    <row r="3664" spans="1:7" ht="20.100000000000001" customHeight="1">
      <c r="A3664" s="150" t="s">
        <v>28</v>
      </c>
      <c r="B3664" s="144" t="str">
        <f>Obra</f>
        <v>BARRIO NUESTRA SEÑORA DEL ROSARIO - 22 VIVIENDAS</v>
      </c>
      <c r="C3664" s="250"/>
      <c r="D3664" s="156"/>
      <c r="E3664" s="217"/>
      <c r="F3664" s="157" t="s">
        <v>42</v>
      </c>
      <c r="G3664" s="542">
        <f>+$G$4</f>
        <v>0</v>
      </c>
    </row>
    <row r="3665" spans="1:7" ht="20.100000000000001" customHeight="1">
      <c r="A3665" s="159" t="s">
        <v>727</v>
      </c>
      <c r="B3665" s="144" t="str">
        <f>Ubicación</f>
        <v>9 DE JULIO</v>
      </c>
      <c r="C3665" s="251"/>
      <c r="D3665" s="161"/>
      <c r="E3665" s="212"/>
      <c r="F3665" s="163"/>
      <c r="G3665" s="164"/>
    </row>
    <row r="3666" spans="1:7" ht="20.100000000000001" customHeight="1">
      <c r="A3666" s="159" t="s">
        <v>43</v>
      </c>
      <c r="B3666" s="165" t="s">
        <v>1161</v>
      </c>
      <c r="C3666" s="243" t="s">
        <v>1160</v>
      </c>
      <c r="D3666" s="167"/>
      <c r="E3666" s="218"/>
      <c r="F3666" s="163"/>
      <c r="G3666" s="164"/>
    </row>
    <row r="3667" spans="1:7" ht="20.100000000000001" customHeight="1">
      <c r="A3667" s="159" t="s">
        <v>29</v>
      </c>
      <c r="B3667" s="169">
        <v>62</v>
      </c>
      <c r="C3667" s="243" t="str">
        <f>+VLOOKUP(B3667,Infra!$B$13:$F$86,2,FALSE)</f>
        <v>Conexiones domiciliarias cloacas Ø 160 mm.</v>
      </c>
      <c r="D3667" s="161"/>
      <c r="E3667" s="212"/>
      <c r="F3667" s="157" t="s">
        <v>30</v>
      </c>
      <c r="G3667" s="253" t="str">
        <f>+VLOOKUP(B3667,Infra!$B$13:$F$86,3,FALSE)</f>
        <v>u</v>
      </c>
    </row>
    <row r="3668" spans="1:7" ht="20.100000000000001" customHeight="1">
      <c r="A3668" s="203" t="s">
        <v>590</v>
      </c>
      <c r="B3668" s="204"/>
      <c r="C3668" s="604" t="s">
        <v>0</v>
      </c>
      <c r="D3668" s="606" t="s">
        <v>31</v>
      </c>
      <c r="E3668" s="600" t="s">
        <v>32</v>
      </c>
      <c r="F3668" s="608" t="s">
        <v>33</v>
      </c>
      <c r="G3668" s="610" t="s">
        <v>34</v>
      </c>
    </row>
    <row r="3669" spans="1:7" ht="20.100000000000001" customHeight="1">
      <c r="A3669" s="172" t="s">
        <v>591</v>
      </c>
      <c r="B3669" s="173" t="s">
        <v>592</v>
      </c>
      <c r="C3669" s="605"/>
      <c r="D3669" s="607"/>
      <c r="E3669" s="601"/>
      <c r="F3669" s="609"/>
      <c r="G3669" s="611"/>
    </row>
    <row r="3670" spans="1:7" ht="20.100000000000001" customHeight="1">
      <c r="A3670" s="174"/>
      <c r="B3670" s="175"/>
      <c r="C3670" s="252" t="s">
        <v>730</v>
      </c>
      <c r="D3670" s="177"/>
      <c r="E3670" s="219"/>
      <c r="F3670" s="179"/>
      <c r="G3670" s="180"/>
    </row>
    <row r="3671" spans="1:7" ht="20.100000000000001" customHeight="1">
      <c r="A3671" s="116" t="str">
        <f t="shared" ref="A3671:A3674" si="1925">IFERROR(VLOOKUP(C3671,Tabla_Compatibilidad,4,FALSE),"")</f>
        <v/>
      </c>
      <c r="B3671" s="181">
        <f t="shared" ref="B3671:B3674" si="1926">IF(A3671=0,0,VLOOKUP(A3671,Tabla_Indices,5,FALSE))</f>
        <v>0</v>
      </c>
      <c r="C3671" s="228"/>
      <c r="D3671" s="79" t="str">
        <f t="shared" ref="D3671:D3674" si="1927">IFERROR(VLOOKUP(C3671,Tabla_Compatibilidad,2,FALSE),"")</f>
        <v/>
      </c>
      <c r="E3671" s="221"/>
      <c r="F3671" s="118">
        <f t="shared" ref="F3671:F3674" si="1928">IFERROR(VLOOKUP(C3671,Tabla_Compatibilidad,3,FALSE),0)</f>
        <v>0</v>
      </c>
      <c r="G3671" s="118">
        <f t="shared" ref="G3671:G3674" si="1929">ROUND(E3671*F3671,2)</f>
        <v>0</v>
      </c>
    </row>
    <row r="3672" spans="1:7" ht="20.100000000000001" customHeight="1">
      <c r="A3672" s="116" t="str">
        <f t="shared" si="1925"/>
        <v/>
      </c>
      <c r="B3672" s="181">
        <f t="shared" si="1926"/>
        <v>0</v>
      </c>
      <c r="C3672" s="228"/>
      <c r="D3672" s="79" t="str">
        <f t="shared" si="1927"/>
        <v/>
      </c>
      <c r="E3672" s="221"/>
      <c r="F3672" s="118">
        <f t="shared" si="1928"/>
        <v>0</v>
      </c>
      <c r="G3672" s="118">
        <f t="shared" si="1929"/>
        <v>0</v>
      </c>
    </row>
    <row r="3673" spans="1:7" ht="20.100000000000001" customHeight="1">
      <c r="A3673" s="116" t="str">
        <f t="shared" si="1925"/>
        <v/>
      </c>
      <c r="B3673" s="181">
        <f t="shared" si="1926"/>
        <v>0</v>
      </c>
      <c r="C3673" s="228"/>
      <c r="D3673" s="79" t="str">
        <f t="shared" si="1927"/>
        <v/>
      </c>
      <c r="E3673" s="221"/>
      <c r="F3673" s="118">
        <f t="shared" si="1928"/>
        <v>0</v>
      </c>
      <c r="G3673" s="118">
        <f t="shared" si="1929"/>
        <v>0</v>
      </c>
    </row>
    <row r="3674" spans="1:7" ht="20.100000000000001" customHeight="1">
      <c r="A3674" s="116" t="str">
        <f t="shared" si="1925"/>
        <v/>
      </c>
      <c r="B3674" s="181">
        <f t="shared" si="1926"/>
        <v>0</v>
      </c>
      <c r="C3674" s="228"/>
      <c r="D3674" s="79" t="str">
        <f t="shared" si="1927"/>
        <v/>
      </c>
      <c r="E3674" s="221"/>
      <c r="F3674" s="118">
        <f t="shared" si="1928"/>
        <v>0</v>
      </c>
      <c r="G3674" s="118">
        <f t="shared" si="1929"/>
        <v>0</v>
      </c>
    </row>
    <row r="3675" spans="1:7" ht="20.100000000000001" customHeight="1">
      <c r="A3675" s="116" t="str">
        <f t="shared" ref="A3675:A3694" si="1930">IFERROR(VLOOKUP(C3675,Tabla_Compatibilidad,4,FALSE),"")</f>
        <v/>
      </c>
      <c r="B3675" s="181">
        <f t="shared" ref="B3675:B3694" si="1931">IF(A3675=0,0,VLOOKUP(A3675,Tabla_Indices,5,FALSE))</f>
        <v>0</v>
      </c>
      <c r="C3675" s="228"/>
      <c r="D3675" s="79" t="str">
        <f t="shared" ref="D3675:D3694" si="1932">IFERROR(VLOOKUP(C3675,Tabla_Compatibilidad,2,FALSE),"")</f>
        <v/>
      </c>
      <c r="E3675" s="221"/>
      <c r="F3675" s="118">
        <f t="shared" ref="F3675:F3694" si="1933">IFERROR(VLOOKUP(C3675,Tabla_Compatibilidad,3,FALSE),0)</f>
        <v>0</v>
      </c>
      <c r="G3675" s="118">
        <f t="shared" ref="G3675:G3694" si="1934">ROUND(E3675*F3675,2)</f>
        <v>0</v>
      </c>
    </row>
    <row r="3676" spans="1:7" ht="20.100000000000001" customHeight="1">
      <c r="A3676" s="116" t="str">
        <f t="shared" si="1930"/>
        <v/>
      </c>
      <c r="B3676" s="181">
        <f t="shared" si="1931"/>
        <v>0</v>
      </c>
      <c r="C3676" s="228"/>
      <c r="D3676" s="79" t="str">
        <f t="shared" si="1932"/>
        <v/>
      </c>
      <c r="E3676" s="221"/>
      <c r="F3676" s="118">
        <f t="shared" si="1933"/>
        <v>0</v>
      </c>
      <c r="G3676" s="118">
        <f t="shared" si="1934"/>
        <v>0</v>
      </c>
    </row>
    <row r="3677" spans="1:7" ht="20.100000000000001" customHeight="1">
      <c r="A3677" s="116" t="str">
        <f t="shared" si="1930"/>
        <v/>
      </c>
      <c r="B3677" s="181">
        <f t="shared" si="1931"/>
        <v>0</v>
      </c>
      <c r="C3677" s="228"/>
      <c r="D3677" s="79" t="str">
        <f t="shared" si="1932"/>
        <v/>
      </c>
      <c r="E3677" s="221"/>
      <c r="F3677" s="118">
        <f t="shared" si="1933"/>
        <v>0</v>
      </c>
      <c r="G3677" s="118">
        <f t="shared" si="1934"/>
        <v>0</v>
      </c>
    </row>
    <row r="3678" spans="1:7" ht="20.100000000000001" customHeight="1">
      <c r="A3678" s="116" t="str">
        <f t="shared" si="1930"/>
        <v/>
      </c>
      <c r="B3678" s="181">
        <f t="shared" si="1931"/>
        <v>0</v>
      </c>
      <c r="C3678" s="228"/>
      <c r="D3678" s="79" t="str">
        <f t="shared" si="1932"/>
        <v/>
      </c>
      <c r="E3678" s="221"/>
      <c r="F3678" s="118">
        <f t="shared" si="1933"/>
        <v>0</v>
      </c>
      <c r="G3678" s="118">
        <f t="shared" si="1934"/>
        <v>0</v>
      </c>
    </row>
    <row r="3679" spans="1:7" ht="20.100000000000001" customHeight="1">
      <c r="A3679" s="116" t="str">
        <f t="shared" si="1930"/>
        <v/>
      </c>
      <c r="B3679" s="181">
        <f t="shared" si="1931"/>
        <v>0</v>
      </c>
      <c r="C3679" s="228"/>
      <c r="D3679" s="79" t="str">
        <f t="shared" si="1932"/>
        <v/>
      </c>
      <c r="E3679" s="221"/>
      <c r="F3679" s="118">
        <f t="shared" si="1933"/>
        <v>0</v>
      </c>
      <c r="G3679" s="118">
        <f t="shared" si="1934"/>
        <v>0</v>
      </c>
    </row>
    <row r="3680" spans="1:7" ht="20.100000000000001" customHeight="1">
      <c r="A3680" s="116" t="str">
        <f t="shared" si="1930"/>
        <v/>
      </c>
      <c r="B3680" s="181">
        <f t="shared" si="1931"/>
        <v>0</v>
      </c>
      <c r="C3680" s="228"/>
      <c r="D3680" s="79" t="str">
        <f t="shared" si="1932"/>
        <v/>
      </c>
      <c r="E3680" s="221"/>
      <c r="F3680" s="118">
        <f t="shared" si="1933"/>
        <v>0</v>
      </c>
      <c r="G3680" s="118">
        <f t="shared" si="1934"/>
        <v>0</v>
      </c>
    </row>
    <row r="3681" spans="1:7" ht="20.100000000000001" customHeight="1">
      <c r="A3681" s="116" t="str">
        <f t="shared" si="1930"/>
        <v/>
      </c>
      <c r="B3681" s="181">
        <f t="shared" si="1931"/>
        <v>0</v>
      </c>
      <c r="C3681" s="228"/>
      <c r="D3681" s="79" t="str">
        <f t="shared" si="1932"/>
        <v/>
      </c>
      <c r="E3681" s="221"/>
      <c r="F3681" s="118">
        <f t="shared" si="1933"/>
        <v>0</v>
      </c>
      <c r="G3681" s="118">
        <f t="shared" si="1934"/>
        <v>0</v>
      </c>
    </row>
    <row r="3682" spans="1:7" ht="20.100000000000001" customHeight="1">
      <c r="A3682" s="116" t="str">
        <f t="shared" si="1930"/>
        <v/>
      </c>
      <c r="B3682" s="181">
        <f t="shared" si="1931"/>
        <v>0</v>
      </c>
      <c r="C3682" s="228"/>
      <c r="D3682" s="79" t="str">
        <f t="shared" si="1932"/>
        <v/>
      </c>
      <c r="E3682" s="221"/>
      <c r="F3682" s="118">
        <f t="shared" si="1933"/>
        <v>0</v>
      </c>
      <c r="G3682" s="118">
        <f t="shared" si="1934"/>
        <v>0</v>
      </c>
    </row>
    <row r="3683" spans="1:7" ht="20.100000000000001" customHeight="1">
      <c r="A3683" s="116" t="str">
        <f t="shared" si="1930"/>
        <v/>
      </c>
      <c r="B3683" s="181">
        <f t="shared" si="1931"/>
        <v>0</v>
      </c>
      <c r="C3683" s="228"/>
      <c r="D3683" s="79" t="str">
        <f t="shared" si="1932"/>
        <v/>
      </c>
      <c r="E3683" s="221"/>
      <c r="F3683" s="118">
        <f t="shared" si="1933"/>
        <v>0</v>
      </c>
      <c r="G3683" s="118">
        <f t="shared" si="1934"/>
        <v>0</v>
      </c>
    </row>
    <row r="3684" spans="1:7" ht="20.100000000000001" customHeight="1">
      <c r="A3684" s="116" t="str">
        <f t="shared" si="1930"/>
        <v/>
      </c>
      <c r="B3684" s="181">
        <f t="shared" si="1931"/>
        <v>0</v>
      </c>
      <c r="C3684" s="228"/>
      <c r="D3684" s="79" t="str">
        <f t="shared" si="1932"/>
        <v/>
      </c>
      <c r="E3684" s="221"/>
      <c r="F3684" s="118">
        <f t="shared" si="1933"/>
        <v>0</v>
      </c>
      <c r="G3684" s="118">
        <f t="shared" si="1934"/>
        <v>0</v>
      </c>
    </row>
    <row r="3685" spans="1:7" ht="20.100000000000001" customHeight="1">
      <c r="A3685" s="116" t="str">
        <f t="shared" si="1930"/>
        <v/>
      </c>
      <c r="B3685" s="181">
        <f t="shared" si="1931"/>
        <v>0</v>
      </c>
      <c r="C3685" s="227"/>
      <c r="D3685" s="79" t="str">
        <f t="shared" si="1932"/>
        <v/>
      </c>
      <c r="E3685" s="220"/>
      <c r="F3685" s="118">
        <f t="shared" si="1933"/>
        <v>0</v>
      </c>
      <c r="G3685" s="118">
        <f t="shared" si="1934"/>
        <v>0</v>
      </c>
    </row>
    <row r="3686" spans="1:7" ht="20.100000000000001" customHeight="1">
      <c r="A3686" s="116" t="str">
        <f t="shared" si="1930"/>
        <v/>
      </c>
      <c r="B3686" s="181">
        <f t="shared" si="1931"/>
        <v>0</v>
      </c>
      <c r="C3686" s="228"/>
      <c r="D3686" s="79" t="str">
        <f t="shared" si="1932"/>
        <v/>
      </c>
      <c r="E3686" s="221"/>
      <c r="F3686" s="118">
        <f t="shared" si="1933"/>
        <v>0</v>
      </c>
      <c r="G3686" s="118">
        <f t="shared" si="1934"/>
        <v>0</v>
      </c>
    </row>
    <row r="3687" spans="1:7" ht="20.100000000000001" customHeight="1">
      <c r="A3687" s="116" t="str">
        <f t="shared" si="1930"/>
        <v/>
      </c>
      <c r="B3687" s="181">
        <f t="shared" si="1931"/>
        <v>0</v>
      </c>
      <c r="C3687" s="228"/>
      <c r="D3687" s="79" t="str">
        <f t="shared" si="1932"/>
        <v/>
      </c>
      <c r="E3687" s="221"/>
      <c r="F3687" s="118">
        <f t="shared" si="1933"/>
        <v>0</v>
      </c>
      <c r="G3687" s="118">
        <f t="shared" si="1934"/>
        <v>0</v>
      </c>
    </row>
    <row r="3688" spans="1:7" ht="20.100000000000001" customHeight="1">
      <c r="A3688" s="116" t="str">
        <f t="shared" si="1930"/>
        <v/>
      </c>
      <c r="B3688" s="181">
        <f t="shared" si="1931"/>
        <v>0</v>
      </c>
      <c r="C3688" s="228"/>
      <c r="D3688" s="79" t="str">
        <f t="shared" si="1932"/>
        <v/>
      </c>
      <c r="E3688" s="221"/>
      <c r="F3688" s="118">
        <f t="shared" si="1933"/>
        <v>0</v>
      </c>
      <c r="G3688" s="118">
        <f t="shared" si="1934"/>
        <v>0</v>
      </c>
    </row>
    <row r="3689" spans="1:7" ht="20.100000000000001" customHeight="1">
      <c r="A3689" s="116" t="str">
        <f t="shared" si="1930"/>
        <v/>
      </c>
      <c r="B3689" s="181">
        <f t="shared" si="1931"/>
        <v>0</v>
      </c>
      <c r="C3689" s="228"/>
      <c r="D3689" s="79" t="str">
        <f t="shared" si="1932"/>
        <v/>
      </c>
      <c r="E3689" s="221"/>
      <c r="F3689" s="118">
        <f t="shared" si="1933"/>
        <v>0</v>
      </c>
      <c r="G3689" s="118">
        <f t="shared" si="1934"/>
        <v>0</v>
      </c>
    </row>
    <row r="3690" spans="1:7" ht="20.100000000000001" customHeight="1">
      <c r="A3690" s="116" t="str">
        <f t="shared" si="1930"/>
        <v/>
      </c>
      <c r="B3690" s="181">
        <f t="shared" si="1931"/>
        <v>0</v>
      </c>
      <c r="C3690" s="228"/>
      <c r="D3690" s="79" t="str">
        <f t="shared" si="1932"/>
        <v/>
      </c>
      <c r="E3690" s="221"/>
      <c r="F3690" s="118">
        <f t="shared" si="1933"/>
        <v>0</v>
      </c>
      <c r="G3690" s="118">
        <f t="shared" si="1934"/>
        <v>0</v>
      </c>
    </row>
    <row r="3691" spans="1:7" ht="20.100000000000001" customHeight="1">
      <c r="A3691" s="116" t="str">
        <f t="shared" si="1930"/>
        <v/>
      </c>
      <c r="B3691" s="181">
        <f t="shared" si="1931"/>
        <v>0</v>
      </c>
      <c r="C3691" s="228"/>
      <c r="D3691" s="79" t="str">
        <f t="shared" si="1932"/>
        <v/>
      </c>
      <c r="E3691" s="221"/>
      <c r="F3691" s="118">
        <f t="shared" si="1933"/>
        <v>0</v>
      </c>
      <c r="G3691" s="118">
        <f t="shared" si="1934"/>
        <v>0</v>
      </c>
    </row>
    <row r="3692" spans="1:7" ht="20.100000000000001" customHeight="1">
      <c r="A3692" s="116" t="str">
        <f t="shared" si="1930"/>
        <v/>
      </c>
      <c r="B3692" s="181">
        <f t="shared" si="1931"/>
        <v>0</v>
      </c>
      <c r="C3692" s="228"/>
      <c r="D3692" s="79" t="str">
        <f t="shared" si="1932"/>
        <v/>
      </c>
      <c r="E3692" s="221"/>
      <c r="F3692" s="118">
        <f t="shared" si="1933"/>
        <v>0</v>
      </c>
      <c r="G3692" s="118">
        <f t="shared" si="1934"/>
        <v>0</v>
      </c>
    </row>
    <row r="3693" spans="1:7" ht="20.100000000000001" customHeight="1">
      <c r="A3693" s="116" t="str">
        <f t="shared" si="1930"/>
        <v/>
      </c>
      <c r="B3693" s="181">
        <f t="shared" si="1931"/>
        <v>0</v>
      </c>
      <c r="C3693" s="228"/>
      <c r="D3693" s="79" t="str">
        <f t="shared" si="1932"/>
        <v/>
      </c>
      <c r="E3693" s="221"/>
      <c r="F3693" s="118">
        <f t="shared" si="1933"/>
        <v>0</v>
      </c>
      <c r="G3693" s="118">
        <f t="shared" si="1934"/>
        <v>0</v>
      </c>
    </row>
    <row r="3694" spans="1:7" ht="20.100000000000001" customHeight="1">
      <c r="A3694" s="116" t="str">
        <f t="shared" si="1930"/>
        <v/>
      </c>
      <c r="B3694" s="181">
        <f t="shared" si="1931"/>
        <v>0</v>
      </c>
      <c r="C3694" s="228"/>
      <c r="D3694" s="79" t="str">
        <f t="shared" si="1932"/>
        <v/>
      </c>
      <c r="E3694" s="221"/>
      <c r="F3694" s="118">
        <f t="shared" si="1933"/>
        <v>0</v>
      </c>
      <c r="G3694" s="118">
        <f t="shared" si="1934"/>
        <v>0</v>
      </c>
    </row>
    <row r="3695" spans="1:7" ht="20.100000000000001" customHeight="1">
      <c r="A3695" s="184"/>
      <c r="B3695" s="185"/>
      <c r="C3695" s="243"/>
      <c r="D3695" s="161"/>
      <c r="E3695" s="212"/>
      <c r="F3695" s="488" t="s">
        <v>35</v>
      </c>
      <c r="G3695" s="201">
        <f>SUBTOTAL(9,G3671:G3694)</f>
        <v>0</v>
      </c>
    </row>
    <row r="3696" spans="1:7" ht="20.100000000000001" customHeight="1">
      <c r="A3696" s="184"/>
      <c r="B3696" s="185"/>
      <c r="C3696" s="244" t="s">
        <v>731</v>
      </c>
      <c r="D3696" s="161"/>
      <c r="E3696" s="212"/>
      <c r="F3696" s="163"/>
      <c r="G3696" s="186"/>
    </row>
    <row r="3697" spans="1:7" ht="20.100000000000001" customHeight="1">
      <c r="A3697" s="116" t="str">
        <f t="shared" ref="A3697:A3699" si="1935">IFERROR(VLOOKUP(C3697,Tabla_Compatibilidad,4,FALSE),"")</f>
        <v/>
      </c>
      <c r="B3697" s="181">
        <f t="shared" ref="B3697:B3699" si="1936">IF(A3697=0,0,VLOOKUP(A3697,Tabla_Indices,5,FALSE))</f>
        <v>0</v>
      </c>
      <c r="C3697" s="228"/>
      <c r="D3697" s="79" t="str">
        <f t="shared" ref="D3697:D3699" si="1937">IFERROR(VLOOKUP(C3697,Tabla_Compatibilidad,2,FALSE),"")</f>
        <v/>
      </c>
      <c r="E3697" s="221"/>
      <c r="F3697" s="118">
        <f t="shared" ref="F3697:F3699" si="1938">IFERROR(VLOOKUP(C3697,Tabla_Compatibilidad,3,FALSE),0)</f>
        <v>0</v>
      </c>
      <c r="G3697" s="118">
        <f t="shared" ref="G3697:G3699" si="1939">ROUND(E3697*F3697,2)</f>
        <v>0</v>
      </c>
    </row>
    <row r="3698" spans="1:7" ht="20.100000000000001" customHeight="1">
      <c r="A3698" s="116" t="str">
        <f t="shared" si="1935"/>
        <v/>
      </c>
      <c r="B3698" s="181">
        <f t="shared" si="1936"/>
        <v>0</v>
      </c>
      <c r="C3698" s="227"/>
      <c r="D3698" s="79" t="str">
        <f t="shared" si="1937"/>
        <v/>
      </c>
      <c r="E3698" s="221"/>
      <c r="F3698" s="118">
        <f t="shared" si="1938"/>
        <v>0</v>
      </c>
      <c r="G3698" s="118">
        <f t="shared" si="1939"/>
        <v>0</v>
      </c>
    </row>
    <row r="3699" spans="1:7" ht="20.100000000000001" customHeight="1">
      <c r="A3699" s="116" t="str">
        <f t="shared" si="1935"/>
        <v/>
      </c>
      <c r="B3699" s="181">
        <f t="shared" si="1936"/>
        <v>0</v>
      </c>
      <c r="C3699" s="228"/>
      <c r="D3699" s="79" t="str">
        <f t="shared" si="1937"/>
        <v/>
      </c>
      <c r="E3699" s="221"/>
      <c r="F3699" s="118">
        <f t="shared" si="1938"/>
        <v>0</v>
      </c>
      <c r="G3699" s="118">
        <f t="shared" si="1939"/>
        <v>0</v>
      </c>
    </row>
    <row r="3700" spans="1:7" ht="20.100000000000001" customHeight="1">
      <c r="A3700" s="116" t="str">
        <f t="shared" ref="A3700:A3704" si="1940">IFERROR(VLOOKUP(C3700,Tabla_Compatibilidad,4,FALSE),"")</f>
        <v/>
      </c>
      <c r="B3700" s="181">
        <f t="shared" ref="B3700:B3704" si="1941">IF(A3700=0,0,VLOOKUP(A3700,Tabla_Indices,5,FALSE))</f>
        <v>0</v>
      </c>
      <c r="C3700" s="227"/>
      <c r="D3700" s="79" t="str">
        <f t="shared" ref="D3700:D3704" si="1942">IFERROR(VLOOKUP(C3700,Tabla_Compatibilidad,2,FALSE),"")</f>
        <v/>
      </c>
      <c r="E3700" s="221"/>
      <c r="F3700" s="118">
        <f t="shared" ref="F3700:F3704" si="1943">IFERROR(VLOOKUP(C3700,Tabla_Compatibilidad,3,FALSE),0)</f>
        <v>0</v>
      </c>
      <c r="G3700" s="118">
        <f t="shared" ref="G3700:G3704" si="1944">ROUND(E3700*F3700,2)</f>
        <v>0</v>
      </c>
    </row>
    <row r="3701" spans="1:7" ht="20.100000000000001" customHeight="1">
      <c r="A3701" s="116" t="str">
        <f t="shared" si="1940"/>
        <v/>
      </c>
      <c r="B3701" s="181">
        <f t="shared" si="1941"/>
        <v>0</v>
      </c>
      <c r="C3701" s="228"/>
      <c r="D3701" s="79" t="str">
        <f t="shared" si="1942"/>
        <v/>
      </c>
      <c r="E3701" s="221"/>
      <c r="F3701" s="118">
        <f t="shared" si="1943"/>
        <v>0</v>
      </c>
      <c r="G3701" s="118">
        <f t="shared" si="1944"/>
        <v>0</v>
      </c>
    </row>
    <row r="3702" spans="1:7" ht="20.100000000000001" customHeight="1">
      <c r="A3702" s="116" t="str">
        <f t="shared" si="1940"/>
        <v/>
      </c>
      <c r="B3702" s="181">
        <f t="shared" si="1941"/>
        <v>0</v>
      </c>
      <c r="C3702" s="228"/>
      <c r="D3702" s="79" t="str">
        <f t="shared" si="1942"/>
        <v/>
      </c>
      <c r="E3702" s="221"/>
      <c r="F3702" s="118">
        <f t="shared" si="1943"/>
        <v>0</v>
      </c>
      <c r="G3702" s="118">
        <f t="shared" si="1944"/>
        <v>0</v>
      </c>
    </row>
    <row r="3703" spans="1:7" ht="20.100000000000001" customHeight="1">
      <c r="A3703" s="116" t="str">
        <f t="shared" si="1940"/>
        <v/>
      </c>
      <c r="B3703" s="181">
        <f t="shared" si="1941"/>
        <v>0</v>
      </c>
      <c r="C3703" s="228"/>
      <c r="D3703" s="79" t="str">
        <f t="shared" si="1942"/>
        <v/>
      </c>
      <c r="E3703" s="221"/>
      <c r="F3703" s="118">
        <f t="shared" si="1943"/>
        <v>0</v>
      </c>
      <c r="G3703" s="118">
        <f t="shared" si="1944"/>
        <v>0</v>
      </c>
    </row>
    <row r="3704" spans="1:7" ht="20.100000000000001" customHeight="1">
      <c r="A3704" s="116" t="str">
        <f t="shared" si="1940"/>
        <v/>
      </c>
      <c r="B3704" s="181">
        <f t="shared" si="1941"/>
        <v>0</v>
      </c>
      <c r="C3704" s="228"/>
      <c r="D3704" s="79" t="str">
        <f t="shared" si="1942"/>
        <v/>
      </c>
      <c r="E3704" s="221"/>
      <c r="F3704" s="118">
        <f t="shared" si="1943"/>
        <v>0</v>
      </c>
      <c r="G3704" s="118">
        <f t="shared" si="1944"/>
        <v>0</v>
      </c>
    </row>
    <row r="3705" spans="1:7" ht="20.100000000000001" customHeight="1">
      <c r="A3705" s="184"/>
      <c r="B3705" s="185"/>
      <c r="C3705" s="243"/>
      <c r="D3705" s="161"/>
      <c r="E3705" s="212"/>
      <c r="F3705" s="488" t="s">
        <v>36</v>
      </c>
      <c r="G3705" s="201">
        <f>SUBTOTAL(9,G3697:G3704)</f>
        <v>0</v>
      </c>
    </row>
    <row r="3706" spans="1:7" ht="20.100000000000001" customHeight="1">
      <c r="A3706" s="184"/>
      <c r="B3706" s="185"/>
      <c r="C3706" s="244" t="s">
        <v>732</v>
      </c>
      <c r="D3706" s="161"/>
      <c r="E3706" s="212"/>
      <c r="F3706" s="163"/>
      <c r="G3706" s="186"/>
    </row>
    <row r="3707" spans="1:7" ht="20.100000000000001" customHeight="1">
      <c r="A3707" s="116" t="str">
        <f t="shared" ref="A3707" si="1945">IFERROR(VLOOKUP(C3707,Tabla_Compatibilidad,4,FALSE),"")</f>
        <v/>
      </c>
      <c r="B3707" s="181">
        <f t="shared" ref="B3707" si="1946">IF(A3707=0,0,VLOOKUP(A3707,Tabla_Indices,5,FALSE))</f>
        <v>0</v>
      </c>
      <c r="C3707" s="231"/>
      <c r="D3707" s="79" t="str">
        <f t="shared" ref="D3707" si="1947">IFERROR(VLOOKUP(C3707,Tabla_Compatibilidad,2,FALSE),"")</f>
        <v/>
      </c>
      <c r="E3707" s="223"/>
      <c r="F3707" s="118">
        <f t="shared" ref="F3707" si="1948">IFERROR(VLOOKUP(C3707,Tabla_Compatibilidad,3,FALSE),0)</f>
        <v>0</v>
      </c>
      <c r="G3707" s="118">
        <f t="shared" ref="G3707" si="1949">ROUND(E3707*F3707,2)</f>
        <v>0</v>
      </c>
    </row>
    <row r="3708" spans="1:7" ht="20.100000000000001" customHeight="1">
      <c r="A3708" s="116" t="str">
        <f t="shared" ref="A3708:A3716" si="1950">IFERROR(VLOOKUP(C3708,Tabla_Compatibilidad,4,FALSE),"")</f>
        <v/>
      </c>
      <c r="B3708" s="181">
        <f t="shared" ref="B3708:B3716" si="1951">IF(A3708=0,0,VLOOKUP(A3708,Tabla_Indices,5,FALSE))</f>
        <v>0</v>
      </c>
      <c r="C3708" s="227"/>
      <c r="D3708" s="79" t="str">
        <f t="shared" ref="D3708:D3716" si="1952">IFERROR(VLOOKUP(C3708,Tabla_Compatibilidad,2,FALSE),"")</f>
        <v/>
      </c>
      <c r="E3708" s="223"/>
      <c r="F3708" s="118">
        <f t="shared" ref="F3708:F3716" si="1953">IFERROR(VLOOKUP(C3708,Tabla_Compatibilidad,3,FALSE),0)</f>
        <v>0</v>
      </c>
      <c r="G3708" s="118">
        <f t="shared" ref="G3708:G3716" si="1954">ROUND(E3708*F3708,2)</f>
        <v>0</v>
      </c>
    </row>
    <row r="3709" spans="1:7" ht="20.100000000000001" customHeight="1">
      <c r="A3709" s="116" t="str">
        <f t="shared" si="1950"/>
        <v/>
      </c>
      <c r="B3709" s="181">
        <f t="shared" si="1951"/>
        <v>0</v>
      </c>
      <c r="C3709" s="231"/>
      <c r="D3709" s="79" t="str">
        <f t="shared" si="1952"/>
        <v/>
      </c>
      <c r="E3709" s="223"/>
      <c r="F3709" s="118">
        <f t="shared" si="1953"/>
        <v>0</v>
      </c>
      <c r="G3709" s="118">
        <f t="shared" si="1954"/>
        <v>0</v>
      </c>
    </row>
    <row r="3710" spans="1:7" ht="20.100000000000001" customHeight="1">
      <c r="A3710" s="116"/>
      <c r="B3710" s="181"/>
      <c r="C3710" s="231"/>
      <c r="D3710" s="79"/>
      <c r="E3710" s="223"/>
      <c r="F3710" s="118">
        <f t="shared" si="1953"/>
        <v>0</v>
      </c>
      <c r="G3710" s="118"/>
    </row>
    <row r="3711" spans="1:7" ht="20.100000000000001" customHeight="1">
      <c r="A3711" s="116"/>
      <c r="B3711" s="181"/>
      <c r="C3711" s="231"/>
      <c r="D3711" s="79"/>
      <c r="E3711" s="223"/>
      <c r="F3711" s="118">
        <f t="shared" si="1953"/>
        <v>0</v>
      </c>
      <c r="G3711" s="118"/>
    </row>
    <row r="3712" spans="1:7" ht="20.100000000000001" customHeight="1">
      <c r="A3712" s="116" t="str">
        <f t="shared" si="1950"/>
        <v/>
      </c>
      <c r="B3712" s="181">
        <f t="shared" si="1951"/>
        <v>0</v>
      </c>
      <c r="C3712" s="229"/>
      <c r="D3712" s="79" t="str">
        <f t="shared" si="1952"/>
        <v/>
      </c>
      <c r="E3712" s="223"/>
      <c r="F3712" s="118">
        <f t="shared" si="1953"/>
        <v>0</v>
      </c>
      <c r="G3712" s="118">
        <f t="shared" si="1954"/>
        <v>0</v>
      </c>
    </row>
    <row r="3713" spans="1:7" ht="20.100000000000001" customHeight="1">
      <c r="A3713" s="116" t="str">
        <f t="shared" si="1950"/>
        <v/>
      </c>
      <c r="B3713" s="181">
        <f t="shared" si="1951"/>
        <v>0</v>
      </c>
      <c r="C3713" s="229"/>
      <c r="D3713" s="79" t="str">
        <f t="shared" si="1952"/>
        <v/>
      </c>
      <c r="E3713" s="221"/>
      <c r="F3713" s="118">
        <f t="shared" si="1953"/>
        <v>0</v>
      </c>
      <c r="G3713" s="118">
        <f t="shared" si="1954"/>
        <v>0</v>
      </c>
    </row>
    <row r="3714" spans="1:7" ht="20.100000000000001" customHeight="1">
      <c r="A3714" s="116" t="str">
        <f t="shared" si="1950"/>
        <v/>
      </c>
      <c r="B3714" s="181">
        <f t="shared" si="1951"/>
        <v>0</v>
      </c>
      <c r="C3714" s="229"/>
      <c r="D3714" s="79" t="str">
        <f t="shared" si="1952"/>
        <v/>
      </c>
      <c r="E3714" s="221"/>
      <c r="F3714" s="118">
        <f t="shared" si="1953"/>
        <v>0</v>
      </c>
      <c r="G3714" s="118">
        <f t="shared" si="1954"/>
        <v>0</v>
      </c>
    </row>
    <row r="3715" spans="1:7" ht="20.100000000000001" customHeight="1">
      <c r="A3715" s="116" t="str">
        <f t="shared" si="1950"/>
        <v/>
      </c>
      <c r="B3715" s="181">
        <f t="shared" si="1951"/>
        <v>0</v>
      </c>
      <c r="C3715" s="228"/>
      <c r="D3715" s="79" t="str">
        <f t="shared" si="1952"/>
        <v/>
      </c>
      <c r="E3715" s="221"/>
      <c r="F3715" s="118">
        <f t="shared" si="1953"/>
        <v>0</v>
      </c>
      <c r="G3715" s="118">
        <f t="shared" si="1954"/>
        <v>0</v>
      </c>
    </row>
    <row r="3716" spans="1:7" ht="20.100000000000001" customHeight="1">
      <c r="A3716" s="116" t="str">
        <f t="shared" si="1950"/>
        <v/>
      </c>
      <c r="B3716" s="181">
        <f t="shared" si="1951"/>
        <v>0</v>
      </c>
      <c r="C3716" s="228"/>
      <c r="D3716" s="79" t="str">
        <f t="shared" si="1952"/>
        <v/>
      </c>
      <c r="E3716" s="221"/>
      <c r="F3716" s="118">
        <f t="shared" si="1953"/>
        <v>0</v>
      </c>
      <c r="G3716" s="118">
        <f t="shared" si="1954"/>
        <v>0</v>
      </c>
    </row>
    <row r="3717" spans="1:7" ht="20.100000000000001" customHeight="1">
      <c r="A3717" s="187"/>
      <c r="B3717" s="188"/>
      <c r="C3717" s="243"/>
      <c r="D3717" s="161"/>
      <c r="E3717" s="212"/>
      <c r="F3717" s="488" t="s">
        <v>37</v>
      </c>
      <c r="G3717" s="201">
        <f>SUBTOTAL(9,G3707:G3716)</f>
        <v>0</v>
      </c>
    </row>
    <row r="3718" spans="1:7" ht="20.100000000000001" customHeight="1" thickBot="1">
      <c r="A3718" s="189"/>
      <c r="B3718" s="190"/>
      <c r="C3718" s="245"/>
      <c r="D3718" s="191"/>
      <c r="E3718" s="213"/>
      <c r="F3718" s="192"/>
      <c r="G3718" s="193"/>
    </row>
    <row r="3719" spans="1:7" ht="20.100000000000001" customHeight="1" thickBot="1">
      <c r="A3719" s="194">
        <f>B3667</f>
        <v>62</v>
      </c>
      <c r="B3719" s="195" t="str">
        <f>C3667</f>
        <v>Conexiones domiciliarias cloacas Ø 160 mm.</v>
      </c>
      <c r="C3719" s="246"/>
      <c r="D3719" s="196" t="s">
        <v>38</v>
      </c>
      <c r="E3719" s="214"/>
      <c r="F3719" s="197" t="s">
        <v>39</v>
      </c>
      <c r="G3719" s="202">
        <f>SUBTOTAL(9,G3671:G3718)</f>
        <v>0</v>
      </c>
    </row>
    <row r="3720" spans="1:7" ht="20.100000000000001" customHeight="1" thickTop="1" thickBot="1">
      <c r="A3720" s="207"/>
      <c r="B3720" s="169"/>
      <c r="C3720" s="253"/>
      <c r="D3720" s="161"/>
      <c r="E3720" s="212"/>
      <c r="F3720" s="208"/>
      <c r="G3720" s="209"/>
    </row>
    <row r="3721" spans="1:7" ht="20.100000000000001" customHeight="1" thickTop="1">
      <c r="A3721" s="145" t="s">
        <v>41</v>
      </c>
      <c r="B3721" s="146"/>
      <c r="C3721" s="248"/>
      <c r="D3721" s="146"/>
      <c r="E3721" s="216"/>
      <c r="F3721" s="148"/>
      <c r="G3721" s="149"/>
    </row>
    <row r="3722" spans="1:7" ht="20.100000000000001" customHeight="1">
      <c r="A3722" s="150" t="s">
        <v>728</v>
      </c>
      <c r="B3722" s="144" t="str">
        <f>Comitente</f>
        <v>INSTITUTO PROVINCIAL DE LA VIVIENDA</v>
      </c>
      <c r="C3722" s="249"/>
      <c r="D3722" s="152"/>
      <c r="E3722" s="217"/>
      <c r="F3722" s="154"/>
      <c r="G3722" s="155"/>
    </row>
    <row r="3723" spans="1:7" ht="20.100000000000001" customHeight="1">
      <c r="A3723" s="150" t="s">
        <v>729</v>
      </c>
      <c r="B3723" s="144">
        <f>Contratista</f>
        <v>0</v>
      </c>
      <c r="C3723" s="250"/>
      <c r="D3723" s="156"/>
      <c r="E3723" s="217"/>
      <c r="F3723" s="157"/>
      <c r="G3723" s="158"/>
    </row>
    <row r="3724" spans="1:7" ht="20.100000000000001" customHeight="1">
      <c r="A3724" s="150" t="s">
        <v>28</v>
      </c>
      <c r="B3724" s="144" t="str">
        <f>Obra</f>
        <v>BARRIO NUESTRA SEÑORA DEL ROSARIO - 22 VIVIENDAS</v>
      </c>
      <c r="C3724" s="250"/>
      <c r="D3724" s="156"/>
      <c r="E3724" s="217"/>
      <c r="F3724" s="157" t="s">
        <v>42</v>
      </c>
      <c r="G3724" s="542">
        <f>+$G$4</f>
        <v>0</v>
      </c>
    </row>
    <row r="3725" spans="1:7" ht="20.100000000000001" customHeight="1">
      <c r="A3725" s="159" t="s">
        <v>727</v>
      </c>
      <c r="B3725" s="144" t="str">
        <f>Ubicación</f>
        <v>9 DE JULIO</v>
      </c>
      <c r="C3725" s="251"/>
      <c r="D3725" s="161"/>
      <c r="E3725" s="212"/>
      <c r="F3725" s="163"/>
      <c r="G3725" s="164"/>
    </row>
    <row r="3726" spans="1:7" ht="20.100000000000001" customHeight="1">
      <c r="A3726" s="159" t="s">
        <v>43</v>
      </c>
      <c r="B3726" s="165" t="s">
        <v>1161</v>
      </c>
      <c r="C3726" s="243" t="s">
        <v>1160</v>
      </c>
      <c r="D3726" s="167"/>
      <c r="E3726" s="218"/>
      <c r="F3726" s="163"/>
      <c r="G3726" s="164"/>
    </row>
    <row r="3727" spans="1:7" ht="20.100000000000001" customHeight="1">
      <c r="A3727" s="159" t="s">
        <v>29</v>
      </c>
      <c r="B3727" s="169">
        <v>63</v>
      </c>
      <c r="C3727" s="243" t="str">
        <f>+VLOOKUP(B3727,Infra!$B$13:$F$86,2,FALSE)</f>
        <v>Documentación final de obra (3% Monto Total de la Obra)</v>
      </c>
      <c r="D3727" s="161"/>
      <c r="E3727" s="212"/>
      <c r="F3727" s="157" t="s">
        <v>30</v>
      </c>
      <c r="G3727" s="253" t="str">
        <f>+VLOOKUP(B3727,Infra!$B$13:$F$86,3,FALSE)</f>
        <v>gl</v>
      </c>
    </row>
    <row r="3728" spans="1:7" ht="20.100000000000001" customHeight="1">
      <c r="A3728" s="203" t="s">
        <v>590</v>
      </c>
      <c r="B3728" s="204"/>
      <c r="C3728" s="604" t="s">
        <v>0</v>
      </c>
      <c r="D3728" s="606" t="s">
        <v>31</v>
      </c>
      <c r="E3728" s="600" t="s">
        <v>32</v>
      </c>
      <c r="F3728" s="608" t="s">
        <v>33</v>
      </c>
      <c r="G3728" s="610" t="s">
        <v>34</v>
      </c>
    </row>
    <row r="3729" spans="1:7" ht="20.100000000000001" customHeight="1">
      <c r="A3729" s="172" t="s">
        <v>591</v>
      </c>
      <c r="B3729" s="173" t="s">
        <v>592</v>
      </c>
      <c r="C3729" s="605"/>
      <c r="D3729" s="607"/>
      <c r="E3729" s="601"/>
      <c r="F3729" s="609"/>
      <c r="G3729" s="611"/>
    </row>
    <row r="3730" spans="1:7" ht="20.100000000000001" customHeight="1">
      <c r="A3730" s="174"/>
      <c r="B3730" s="175"/>
      <c r="C3730" s="252" t="s">
        <v>730</v>
      </c>
      <c r="D3730" s="177"/>
      <c r="E3730" s="219"/>
      <c r="F3730" s="179"/>
      <c r="G3730" s="180"/>
    </row>
    <row r="3731" spans="1:7" ht="20.100000000000001" customHeight="1">
      <c r="A3731" s="116" t="str">
        <f t="shared" ref="A3731:A3754" si="1955">IFERROR(VLOOKUP(C3731,Tabla_Compatibilidad,4,FALSE),"")</f>
        <v/>
      </c>
      <c r="B3731" s="181">
        <f t="shared" ref="B3731:B3754" si="1956">IF(A3731=0,0,VLOOKUP(A3731,Tabla_Indices,5,FALSE))</f>
        <v>0</v>
      </c>
      <c r="C3731" s="233"/>
      <c r="D3731" s="79" t="str">
        <f t="shared" ref="D3731:D3754" si="1957">IFERROR(VLOOKUP(C3731,Tabla_Compatibilidad,2,FALSE),"")</f>
        <v/>
      </c>
      <c r="E3731" s="220"/>
      <c r="F3731" s="118">
        <f t="shared" ref="F3731:F3754" si="1958">IFERROR(VLOOKUP(C3731,Tabla_Compatibilidad,3,FALSE),0)</f>
        <v>0</v>
      </c>
      <c r="G3731" s="118">
        <f t="shared" ref="G3731:G3754" si="1959">ROUND(E3731*F3731,2)</f>
        <v>0</v>
      </c>
    </row>
    <row r="3732" spans="1:7" ht="20.100000000000001" customHeight="1">
      <c r="A3732" s="116" t="str">
        <f t="shared" si="1955"/>
        <v/>
      </c>
      <c r="B3732" s="181">
        <f t="shared" si="1956"/>
        <v>0</v>
      </c>
      <c r="C3732" s="227"/>
      <c r="D3732" s="79" t="str">
        <f t="shared" si="1957"/>
        <v/>
      </c>
      <c r="E3732" s="220"/>
      <c r="F3732" s="118">
        <f t="shared" si="1958"/>
        <v>0</v>
      </c>
      <c r="G3732" s="118">
        <f t="shared" si="1959"/>
        <v>0</v>
      </c>
    </row>
    <row r="3733" spans="1:7" ht="20.100000000000001" customHeight="1">
      <c r="A3733" s="116" t="str">
        <f t="shared" si="1955"/>
        <v/>
      </c>
      <c r="B3733" s="181">
        <f t="shared" si="1956"/>
        <v>0</v>
      </c>
      <c r="C3733" s="227"/>
      <c r="D3733" s="79" t="str">
        <f t="shared" si="1957"/>
        <v/>
      </c>
      <c r="E3733" s="220"/>
      <c r="F3733" s="118">
        <f t="shared" si="1958"/>
        <v>0</v>
      </c>
      <c r="G3733" s="118">
        <f t="shared" si="1959"/>
        <v>0</v>
      </c>
    </row>
    <row r="3734" spans="1:7" ht="20.100000000000001" customHeight="1">
      <c r="A3734" s="116" t="str">
        <f t="shared" si="1955"/>
        <v/>
      </c>
      <c r="B3734" s="181">
        <f t="shared" si="1956"/>
        <v>0</v>
      </c>
      <c r="C3734" s="228"/>
      <c r="D3734" s="79" t="str">
        <f t="shared" si="1957"/>
        <v/>
      </c>
      <c r="E3734" s="221"/>
      <c r="F3734" s="118">
        <f t="shared" si="1958"/>
        <v>0</v>
      </c>
      <c r="G3734" s="118">
        <f t="shared" si="1959"/>
        <v>0</v>
      </c>
    </row>
    <row r="3735" spans="1:7" ht="20.100000000000001" customHeight="1">
      <c r="A3735" s="116" t="str">
        <f t="shared" si="1955"/>
        <v/>
      </c>
      <c r="B3735" s="181">
        <f t="shared" si="1956"/>
        <v>0</v>
      </c>
      <c r="C3735" s="228"/>
      <c r="D3735" s="79" t="str">
        <f t="shared" si="1957"/>
        <v/>
      </c>
      <c r="E3735" s="221"/>
      <c r="F3735" s="118">
        <f t="shared" si="1958"/>
        <v>0</v>
      </c>
      <c r="G3735" s="118">
        <f t="shared" si="1959"/>
        <v>0</v>
      </c>
    </row>
    <row r="3736" spans="1:7" ht="20.100000000000001" customHeight="1">
      <c r="A3736" s="116" t="str">
        <f t="shared" si="1955"/>
        <v/>
      </c>
      <c r="B3736" s="181">
        <f t="shared" si="1956"/>
        <v>0</v>
      </c>
      <c r="C3736" s="228"/>
      <c r="D3736" s="79" t="str">
        <f t="shared" si="1957"/>
        <v/>
      </c>
      <c r="E3736" s="221"/>
      <c r="F3736" s="118">
        <f t="shared" si="1958"/>
        <v>0</v>
      </c>
      <c r="G3736" s="118">
        <f t="shared" si="1959"/>
        <v>0</v>
      </c>
    </row>
    <row r="3737" spans="1:7" ht="20.100000000000001" customHeight="1">
      <c r="A3737" s="116" t="str">
        <f t="shared" si="1955"/>
        <v/>
      </c>
      <c r="B3737" s="181">
        <f t="shared" si="1956"/>
        <v>0</v>
      </c>
      <c r="C3737" s="228"/>
      <c r="D3737" s="79" t="str">
        <f t="shared" si="1957"/>
        <v/>
      </c>
      <c r="E3737" s="221"/>
      <c r="F3737" s="118">
        <f t="shared" si="1958"/>
        <v>0</v>
      </c>
      <c r="G3737" s="118">
        <f t="shared" si="1959"/>
        <v>0</v>
      </c>
    </row>
    <row r="3738" spans="1:7" ht="20.100000000000001" customHeight="1">
      <c r="A3738" s="116" t="str">
        <f t="shared" si="1955"/>
        <v/>
      </c>
      <c r="B3738" s="181">
        <f t="shared" si="1956"/>
        <v>0</v>
      </c>
      <c r="C3738" s="228"/>
      <c r="D3738" s="79" t="str">
        <f t="shared" si="1957"/>
        <v/>
      </c>
      <c r="E3738" s="221"/>
      <c r="F3738" s="118">
        <f t="shared" si="1958"/>
        <v>0</v>
      </c>
      <c r="G3738" s="118">
        <f t="shared" si="1959"/>
        <v>0</v>
      </c>
    </row>
    <row r="3739" spans="1:7" ht="20.100000000000001" customHeight="1">
      <c r="A3739" s="116" t="str">
        <f t="shared" si="1955"/>
        <v/>
      </c>
      <c r="B3739" s="181">
        <f t="shared" si="1956"/>
        <v>0</v>
      </c>
      <c r="C3739" s="228"/>
      <c r="D3739" s="79" t="str">
        <f t="shared" si="1957"/>
        <v/>
      </c>
      <c r="E3739" s="221"/>
      <c r="F3739" s="118">
        <f t="shared" si="1958"/>
        <v>0</v>
      </c>
      <c r="G3739" s="118">
        <f t="shared" si="1959"/>
        <v>0</v>
      </c>
    </row>
    <row r="3740" spans="1:7" ht="20.100000000000001" customHeight="1">
      <c r="A3740" s="116" t="str">
        <f t="shared" si="1955"/>
        <v/>
      </c>
      <c r="B3740" s="181">
        <f t="shared" si="1956"/>
        <v>0</v>
      </c>
      <c r="C3740" s="228"/>
      <c r="D3740" s="79" t="str">
        <f t="shared" si="1957"/>
        <v/>
      </c>
      <c r="E3740" s="221"/>
      <c r="F3740" s="118">
        <f>IFERROR(VLOOKUP(C3740,Tabla_Compatibilidad,3,FALSE),0)</f>
        <v>0</v>
      </c>
      <c r="G3740" s="118">
        <f t="shared" si="1959"/>
        <v>0</v>
      </c>
    </row>
    <row r="3741" spans="1:7" ht="20.100000000000001" customHeight="1">
      <c r="A3741" s="116" t="str">
        <f t="shared" si="1955"/>
        <v/>
      </c>
      <c r="B3741" s="181">
        <f t="shared" si="1956"/>
        <v>0</v>
      </c>
      <c r="C3741" s="228"/>
      <c r="D3741" s="79" t="str">
        <f t="shared" si="1957"/>
        <v/>
      </c>
      <c r="E3741" s="221"/>
      <c r="F3741" s="118">
        <f t="shared" si="1958"/>
        <v>0</v>
      </c>
      <c r="G3741" s="118">
        <f t="shared" si="1959"/>
        <v>0</v>
      </c>
    </row>
    <row r="3742" spans="1:7" ht="20.100000000000001" customHeight="1">
      <c r="A3742" s="116" t="str">
        <f t="shared" si="1955"/>
        <v/>
      </c>
      <c r="B3742" s="181">
        <f t="shared" si="1956"/>
        <v>0</v>
      </c>
      <c r="C3742" s="228"/>
      <c r="D3742" s="79" t="str">
        <f t="shared" si="1957"/>
        <v/>
      </c>
      <c r="E3742" s="221"/>
      <c r="F3742" s="118">
        <f t="shared" si="1958"/>
        <v>0</v>
      </c>
      <c r="G3742" s="118">
        <f t="shared" si="1959"/>
        <v>0</v>
      </c>
    </row>
    <row r="3743" spans="1:7" ht="20.100000000000001" customHeight="1">
      <c r="A3743" s="116" t="str">
        <f t="shared" si="1955"/>
        <v/>
      </c>
      <c r="B3743" s="181">
        <f t="shared" si="1956"/>
        <v>0</v>
      </c>
      <c r="C3743" s="228"/>
      <c r="D3743" s="79" t="str">
        <f t="shared" si="1957"/>
        <v/>
      </c>
      <c r="E3743" s="221"/>
      <c r="F3743" s="118">
        <f t="shared" si="1958"/>
        <v>0</v>
      </c>
      <c r="G3743" s="118">
        <f t="shared" si="1959"/>
        <v>0</v>
      </c>
    </row>
    <row r="3744" spans="1:7" ht="20.100000000000001" customHeight="1">
      <c r="A3744" s="116" t="str">
        <f t="shared" si="1955"/>
        <v/>
      </c>
      <c r="B3744" s="181">
        <f t="shared" si="1956"/>
        <v>0</v>
      </c>
      <c r="C3744" s="228"/>
      <c r="D3744" s="79" t="str">
        <f t="shared" si="1957"/>
        <v/>
      </c>
      <c r="E3744" s="221"/>
      <c r="F3744" s="118">
        <f t="shared" si="1958"/>
        <v>0</v>
      </c>
      <c r="G3744" s="118">
        <f t="shared" si="1959"/>
        <v>0</v>
      </c>
    </row>
    <row r="3745" spans="1:7" ht="20.100000000000001" customHeight="1">
      <c r="A3745" s="116" t="str">
        <f t="shared" si="1955"/>
        <v/>
      </c>
      <c r="B3745" s="181">
        <f t="shared" si="1956"/>
        <v>0</v>
      </c>
      <c r="C3745" s="227"/>
      <c r="D3745" s="79" t="str">
        <f t="shared" si="1957"/>
        <v/>
      </c>
      <c r="E3745" s="220"/>
      <c r="F3745" s="118">
        <f t="shared" si="1958"/>
        <v>0</v>
      </c>
      <c r="G3745" s="118">
        <f t="shared" si="1959"/>
        <v>0</v>
      </c>
    </row>
    <row r="3746" spans="1:7" ht="20.100000000000001" customHeight="1">
      <c r="A3746" s="116" t="str">
        <f t="shared" si="1955"/>
        <v/>
      </c>
      <c r="B3746" s="181">
        <f t="shared" si="1956"/>
        <v>0</v>
      </c>
      <c r="C3746" s="228"/>
      <c r="D3746" s="79" t="str">
        <f t="shared" si="1957"/>
        <v/>
      </c>
      <c r="E3746" s="221"/>
      <c r="F3746" s="118">
        <f t="shared" si="1958"/>
        <v>0</v>
      </c>
      <c r="G3746" s="118">
        <f t="shared" si="1959"/>
        <v>0</v>
      </c>
    </row>
    <row r="3747" spans="1:7" ht="20.100000000000001" customHeight="1">
      <c r="A3747" s="116" t="str">
        <f t="shared" si="1955"/>
        <v/>
      </c>
      <c r="B3747" s="181">
        <f t="shared" si="1956"/>
        <v>0</v>
      </c>
      <c r="C3747" s="228"/>
      <c r="D3747" s="79" t="str">
        <f t="shared" si="1957"/>
        <v/>
      </c>
      <c r="E3747" s="221"/>
      <c r="F3747" s="118">
        <f t="shared" si="1958"/>
        <v>0</v>
      </c>
      <c r="G3747" s="118">
        <f t="shared" si="1959"/>
        <v>0</v>
      </c>
    </row>
    <row r="3748" spans="1:7" ht="20.100000000000001" customHeight="1">
      <c r="A3748" s="116" t="str">
        <f t="shared" si="1955"/>
        <v/>
      </c>
      <c r="B3748" s="181">
        <f t="shared" si="1956"/>
        <v>0</v>
      </c>
      <c r="C3748" s="228"/>
      <c r="D3748" s="79" t="str">
        <f t="shared" si="1957"/>
        <v/>
      </c>
      <c r="E3748" s="221"/>
      <c r="F3748" s="118">
        <f t="shared" si="1958"/>
        <v>0</v>
      </c>
      <c r="G3748" s="118">
        <f t="shared" si="1959"/>
        <v>0</v>
      </c>
    </row>
    <row r="3749" spans="1:7" ht="20.100000000000001" customHeight="1">
      <c r="A3749" s="116" t="str">
        <f t="shared" si="1955"/>
        <v/>
      </c>
      <c r="B3749" s="181">
        <f t="shared" si="1956"/>
        <v>0</v>
      </c>
      <c r="C3749" s="228"/>
      <c r="D3749" s="79" t="str">
        <f t="shared" si="1957"/>
        <v/>
      </c>
      <c r="E3749" s="221"/>
      <c r="F3749" s="118">
        <f t="shared" si="1958"/>
        <v>0</v>
      </c>
      <c r="G3749" s="118">
        <f t="shared" si="1959"/>
        <v>0</v>
      </c>
    </row>
    <row r="3750" spans="1:7" ht="20.100000000000001" customHeight="1">
      <c r="A3750" s="116" t="str">
        <f t="shared" si="1955"/>
        <v/>
      </c>
      <c r="B3750" s="181">
        <f t="shared" si="1956"/>
        <v>0</v>
      </c>
      <c r="C3750" s="228"/>
      <c r="D3750" s="79" t="str">
        <f t="shared" si="1957"/>
        <v/>
      </c>
      <c r="E3750" s="221"/>
      <c r="F3750" s="118">
        <f t="shared" si="1958"/>
        <v>0</v>
      </c>
      <c r="G3750" s="118">
        <f t="shared" si="1959"/>
        <v>0</v>
      </c>
    </row>
    <row r="3751" spans="1:7" ht="20.100000000000001" customHeight="1">
      <c r="A3751" s="116" t="str">
        <f t="shared" si="1955"/>
        <v/>
      </c>
      <c r="B3751" s="181">
        <f t="shared" si="1956"/>
        <v>0</v>
      </c>
      <c r="C3751" s="228"/>
      <c r="D3751" s="79" t="str">
        <f t="shared" si="1957"/>
        <v/>
      </c>
      <c r="E3751" s="221"/>
      <c r="F3751" s="118">
        <f t="shared" si="1958"/>
        <v>0</v>
      </c>
      <c r="G3751" s="118">
        <f t="shared" si="1959"/>
        <v>0</v>
      </c>
    </row>
    <row r="3752" spans="1:7" ht="20.100000000000001" customHeight="1">
      <c r="A3752" s="116" t="str">
        <f t="shared" si="1955"/>
        <v/>
      </c>
      <c r="B3752" s="181">
        <f t="shared" si="1956"/>
        <v>0</v>
      </c>
      <c r="C3752" s="228"/>
      <c r="D3752" s="79" t="str">
        <f t="shared" si="1957"/>
        <v/>
      </c>
      <c r="E3752" s="221"/>
      <c r="F3752" s="118">
        <f t="shared" si="1958"/>
        <v>0</v>
      </c>
      <c r="G3752" s="118">
        <f t="shared" si="1959"/>
        <v>0</v>
      </c>
    </row>
    <row r="3753" spans="1:7" ht="20.100000000000001" customHeight="1">
      <c r="A3753" s="116" t="str">
        <f t="shared" si="1955"/>
        <v/>
      </c>
      <c r="B3753" s="181">
        <f t="shared" si="1956"/>
        <v>0</v>
      </c>
      <c r="C3753" s="228"/>
      <c r="D3753" s="79" t="str">
        <f t="shared" si="1957"/>
        <v/>
      </c>
      <c r="E3753" s="221"/>
      <c r="F3753" s="118">
        <f t="shared" si="1958"/>
        <v>0</v>
      </c>
      <c r="G3753" s="118">
        <f t="shared" si="1959"/>
        <v>0</v>
      </c>
    </row>
    <row r="3754" spans="1:7" ht="20.100000000000001" customHeight="1">
      <c r="A3754" s="116" t="str">
        <f t="shared" si="1955"/>
        <v/>
      </c>
      <c r="B3754" s="181">
        <f t="shared" si="1956"/>
        <v>0</v>
      </c>
      <c r="C3754" s="228"/>
      <c r="D3754" s="79" t="str">
        <f t="shared" si="1957"/>
        <v/>
      </c>
      <c r="E3754" s="221"/>
      <c r="F3754" s="118">
        <f t="shared" si="1958"/>
        <v>0</v>
      </c>
      <c r="G3754" s="118">
        <f t="shared" si="1959"/>
        <v>0</v>
      </c>
    </row>
    <row r="3755" spans="1:7" ht="20.100000000000001" customHeight="1">
      <c r="A3755" s="184"/>
      <c r="B3755" s="185"/>
      <c r="C3755" s="243"/>
      <c r="D3755" s="161"/>
      <c r="E3755" s="212"/>
      <c r="F3755" s="488" t="s">
        <v>35</v>
      </c>
      <c r="G3755" s="201">
        <f>SUBTOTAL(9,G3731:G3754)</f>
        <v>0</v>
      </c>
    </row>
    <row r="3756" spans="1:7" ht="20.100000000000001" customHeight="1">
      <c r="A3756" s="184"/>
      <c r="B3756" s="185"/>
      <c r="C3756" s="244" t="s">
        <v>731</v>
      </c>
      <c r="D3756" s="161"/>
      <c r="E3756" s="212"/>
      <c r="F3756" s="163"/>
      <c r="G3756" s="186"/>
    </row>
    <row r="3757" spans="1:7" ht="20.100000000000001" customHeight="1">
      <c r="A3757" s="116" t="str">
        <f t="shared" ref="A3757" si="1960">IFERROR(VLOOKUP(C3757,Tabla_Compatibilidad,4,FALSE),"")</f>
        <v/>
      </c>
      <c r="B3757" s="181">
        <f t="shared" ref="B3757" si="1961">IF(A3757=0,0,VLOOKUP(A3757,Tabla_Indices,5,FALSE))</f>
        <v>0</v>
      </c>
      <c r="C3757" s="227"/>
      <c r="D3757" s="79" t="str">
        <f t="shared" ref="D3757" si="1962">IFERROR(VLOOKUP(C3757,Tabla_Compatibilidad,2,FALSE),"")</f>
        <v/>
      </c>
      <c r="E3757" s="221"/>
      <c r="F3757" s="118">
        <f>IFERROR(VLOOKUP(C3757,Tabla_Compatibilidad,3,FALSE),0)</f>
        <v>0</v>
      </c>
      <c r="G3757" s="118">
        <f t="shared" ref="G3757" si="1963">ROUND(E3757*F3757,2)</f>
        <v>0</v>
      </c>
    </row>
    <row r="3758" spans="1:7" ht="20.100000000000001" customHeight="1">
      <c r="A3758" s="116" t="str">
        <f t="shared" ref="A3758:A3764" si="1964">IFERROR(VLOOKUP(C3758,Tabla_Compatibilidad,4,FALSE),"")</f>
        <v/>
      </c>
      <c r="B3758" s="181">
        <f t="shared" ref="B3758:B3764" si="1965">IF(A3758=0,0,VLOOKUP(A3758,Tabla_Indices,5,FALSE))</f>
        <v>0</v>
      </c>
      <c r="C3758" s="227"/>
      <c r="D3758" s="79" t="str">
        <f t="shared" ref="D3758:D3764" si="1966">IFERROR(VLOOKUP(C3758,Tabla_Compatibilidad,2,FALSE),"")</f>
        <v/>
      </c>
      <c r="E3758" s="221"/>
      <c r="F3758" s="118">
        <f>IFERROR(VLOOKUP(C3758,Tabla_Compatibilidad,3,FALSE),0)</f>
        <v>0</v>
      </c>
      <c r="G3758" s="118">
        <f t="shared" ref="G3758:G3764" si="1967">ROUND(E3758*F3758,2)</f>
        <v>0</v>
      </c>
    </row>
    <row r="3759" spans="1:7" ht="20.100000000000001" customHeight="1">
      <c r="A3759" s="116" t="str">
        <f t="shared" si="1964"/>
        <v/>
      </c>
      <c r="B3759" s="181">
        <f t="shared" si="1965"/>
        <v>0</v>
      </c>
      <c r="C3759" s="233"/>
      <c r="D3759" s="79" t="str">
        <f t="shared" si="1966"/>
        <v/>
      </c>
      <c r="E3759" s="221"/>
      <c r="F3759" s="118">
        <f>IFERROR(VLOOKUP(C3759,Tabla_Compatibilidad,3,FALSE),0)</f>
        <v>0</v>
      </c>
      <c r="G3759" s="118">
        <f t="shared" si="1967"/>
        <v>0</v>
      </c>
    </row>
    <row r="3760" spans="1:7" ht="20.100000000000001" customHeight="1">
      <c r="A3760" s="116" t="str">
        <f>IFERROR(VLOOKUP(C3760,Tabla_Compatibilidad,4,FALSE),"")</f>
        <v/>
      </c>
      <c r="B3760" s="181">
        <f t="shared" si="1965"/>
        <v>0</v>
      </c>
      <c r="C3760" s="227"/>
      <c r="D3760" s="79" t="str">
        <f>IFERROR(VLOOKUP(C3760,Tabla_Compatibilidad,2,FALSE),"")</f>
        <v/>
      </c>
      <c r="E3760" s="221"/>
      <c r="F3760" s="118">
        <f>IFERROR(VLOOKUP(C3760,Tabla_Compatibilidad,3,FALSE),0)</f>
        <v>0</v>
      </c>
      <c r="G3760" s="118">
        <f t="shared" si="1967"/>
        <v>0</v>
      </c>
    </row>
    <row r="3761" spans="1:7" ht="20.100000000000001" customHeight="1">
      <c r="A3761" s="116" t="str">
        <f t="shared" si="1964"/>
        <v/>
      </c>
      <c r="B3761" s="181">
        <f t="shared" si="1965"/>
        <v>0</v>
      </c>
      <c r="C3761" s="228"/>
      <c r="D3761" s="79" t="str">
        <f t="shared" si="1966"/>
        <v/>
      </c>
      <c r="E3761" s="221"/>
      <c r="F3761" s="118">
        <f t="shared" ref="F3761:F3764" si="1968">IFERROR(VLOOKUP(C3761,Tabla_Compatibilidad,3,FALSE),0)</f>
        <v>0</v>
      </c>
      <c r="G3761" s="118">
        <f t="shared" si="1967"/>
        <v>0</v>
      </c>
    </row>
    <row r="3762" spans="1:7" ht="20.100000000000001" customHeight="1">
      <c r="A3762" s="116" t="str">
        <f t="shared" si="1964"/>
        <v/>
      </c>
      <c r="B3762" s="181">
        <f t="shared" si="1965"/>
        <v>0</v>
      </c>
      <c r="C3762" s="228"/>
      <c r="D3762" s="79" t="str">
        <f t="shared" si="1966"/>
        <v/>
      </c>
      <c r="E3762" s="221"/>
      <c r="F3762" s="118">
        <f t="shared" si="1968"/>
        <v>0</v>
      </c>
      <c r="G3762" s="118">
        <f t="shared" si="1967"/>
        <v>0</v>
      </c>
    </row>
    <row r="3763" spans="1:7" ht="20.100000000000001" customHeight="1">
      <c r="A3763" s="116" t="str">
        <f t="shared" si="1964"/>
        <v/>
      </c>
      <c r="B3763" s="181">
        <f t="shared" si="1965"/>
        <v>0</v>
      </c>
      <c r="C3763" s="228"/>
      <c r="D3763" s="79" t="str">
        <f t="shared" si="1966"/>
        <v/>
      </c>
      <c r="E3763" s="221"/>
      <c r="F3763" s="118">
        <f t="shared" si="1968"/>
        <v>0</v>
      </c>
      <c r="G3763" s="118">
        <f t="shared" si="1967"/>
        <v>0</v>
      </c>
    </row>
    <row r="3764" spans="1:7" ht="20.100000000000001" customHeight="1">
      <c r="A3764" s="116" t="str">
        <f t="shared" si="1964"/>
        <v/>
      </c>
      <c r="B3764" s="181">
        <f t="shared" si="1965"/>
        <v>0</v>
      </c>
      <c r="C3764" s="228"/>
      <c r="D3764" s="79" t="str">
        <f t="shared" si="1966"/>
        <v/>
      </c>
      <c r="E3764" s="221"/>
      <c r="F3764" s="118">
        <f t="shared" si="1968"/>
        <v>0</v>
      </c>
      <c r="G3764" s="118">
        <f t="shared" si="1967"/>
        <v>0</v>
      </c>
    </row>
    <row r="3765" spans="1:7" ht="20.100000000000001" customHeight="1">
      <c r="A3765" s="184"/>
      <c r="B3765" s="185"/>
      <c r="C3765" s="243"/>
      <c r="D3765" s="161"/>
      <c r="E3765" s="212"/>
      <c r="F3765" s="488" t="s">
        <v>36</v>
      </c>
      <c r="G3765" s="201">
        <f>SUBTOTAL(9,G3757:G3764)</f>
        <v>0</v>
      </c>
    </row>
    <row r="3766" spans="1:7" ht="20.100000000000001" customHeight="1">
      <c r="A3766" s="184"/>
      <c r="B3766" s="185"/>
      <c r="C3766" s="244" t="s">
        <v>732</v>
      </c>
      <c r="D3766" s="161"/>
      <c r="E3766" s="212"/>
      <c r="F3766" s="163"/>
      <c r="G3766" s="186"/>
    </row>
    <row r="3767" spans="1:7" ht="20.100000000000001" customHeight="1">
      <c r="A3767" s="116" t="str">
        <f t="shared" ref="A3767:A3776" si="1969">IFERROR(VLOOKUP(C3767,Tabla_Compatibilidad,4,FALSE),"")</f>
        <v/>
      </c>
      <c r="B3767" s="181">
        <f t="shared" ref="B3767:B3776" si="1970">IF(A3767=0,0,VLOOKUP(A3767,Tabla_Indices,5,FALSE))</f>
        <v>0</v>
      </c>
      <c r="C3767" s="233"/>
      <c r="D3767" s="79" t="str">
        <f t="shared" ref="D3767:D3776" si="1971">IFERROR(VLOOKUP(C3767,Tabla_Compatibilidad,2,FALSE),"")</f>
        <v/>
      </c>
      <c r="E3767" s="223"/>
      <c r="F3767" s="118">
        <f t="shared" ref="F3767:F3776" si="1972">IFERROR(VLOOKUP(C3767,Tabla_Compatibilidad,3,FALSE),0)</f>
        <v>0</v>
      </c>
      <c r="G3767" s="118">
        <f t="shared" ref="G3767:G3776" si="1973">ROUND(E3767*F3767,2)</f>
        <v>0</v>
      </c>
    </row>
    <row r="3768" spans="1:7" ht="20.100000000000001" customHeight="1">
      <c r="A3768" s="116" t="str">
        <f t="shared" si="1969"/>
        <v/>
      </c>
      <c r="B3768" s="181">
        <f t="shared" si="1970"/>
        <v>0</v>
      </c>
      <c r="C3768" s="227"/>
      <c r="D3768" s="79" t="str">
        <f t="shared" si="1971"/>
        <v/>
      </c>
      <c r="E3768" s="223"/>
      <c r="F3768" s="118">
        <f t="shared" si="1972"/>
        <v>0</v>
      </c>
      <c r="G3768" s="118">
        <f t="shared" si="1973"/>
        <v>0</v>
      </c>
    </row>
    <row r="3769" spans="1:7" ht="20.100000000000001" customHeight="1">
      <c r="A3769" s="116" t="str">
        <f t="shared" si="1969"/>
        <v/>
      </c>
      <c r="B3769" s="181">
        <f t="shared" si="1970"/>
        <v>0</v>
      </c>
      <c r="C3769" s="231"/>
      <c r="D3769" s="79" t="str">
        <f t="shared" si="1971"/>
        <v/>
      </c>
      <c r="E3769" s="223"/>
      <c r="F3769" s="118">
        <f t="shared" si="1972"/>
        <v>0</v>
      </c>
      <c r="G3769" s="118">
        <f t="shared" si="1973"/>
        <v>0</v>
      </c>
    </row>
    <row r="3770" spans="1:7" ht="20.100000000000001" customHeight="1">
      <c r="A3770" s="116" t="str">
        <f t="shared" si="1969"/>
        <v/>
      </c>
      <c r="B3770" s="181">
        <f t="shared" si="1970"/>
        <v>0</v>
      </c>
      <c r="C3770" s="229"/>
      <c r="D3770" s="79" t="str">
        <f t="shared" si="1971"/>
        <v/>
      </c>
      <c r="E3770" s="223"/>
      <c r="F3770" s="118">
        <f t="shared" si="1972"/>
        <v>0</v>
      </c>
      <c r="G3770" s="118">
        <f t="shared" si="1973"/>
        <v>0</v>
      </c>
    </row>
    <row r="3771" spans="1:7" ht="20.100000000000001" customHeight="1">
      <c r="A3771" s="116" t="str">
        <f t="shared" si="1969"/>
        <v/>
      </c>
      <c r="B3771" s="181">
        <f t="shared" si="1970"/>
        <v>0</v>
      </c>
      <c r="C3771" s="229"/>
      <c r="D3771" s="79" t="str">
        <f t="shared" si="1971"/>
        <v/>
      </c>
      <c r="E3771" s="221"/>
      <c r="F3771" s="118">
        <f t="shared" si="1972"/>
        <v>0</v>
      </c>
      <c r="G3771" s="118">
        <f t="shared" si="1973"/>
        <v>0</v>
      </c>
    </row>
    <row r="3772" spans="1:7" ht="20.100000000000001" customHeight="1">
      <c r="A3772" s="116" t="str">
        <f t="shared" si="1969"/>
        <v/>
      </c>
      <c r="B3772" s="181">
        <f t="shared" si="1970"/>
        <v>0</v>
      </c>
      <c r="C3772" s="229"/>
      <c r="D3772" s="79" t="str">
        <f t="shared" si="1971"/>
        <v/>
      </c>
      <c r="E3772" s="221"/>
      <c r="F3772" s="118">
        <f t="shared" si="1972"/>
        <v>0</v>
      </c>
      <c r="G3772" s="118">
        <f t="shared" si="1973"/>
        <v>0</v>
      </c>
    </row>
    <row r="3773" spans="1:7" ht="20.100000000000001" customHeight="1">
      <c r="A3773" s="116" t="str">
        <f t="shared" si="1969"/>
        <v/>
      </c>
      <c r="B3773" s="181">
        <f t="shared" si="1970"/>
        <v>0</v>
      </c>
      <c r="C3773" s="229"/>
      <c r="D3773" s="79" t="str">
        <f t="shared" si="1971"/>
        <v/>
      </c>
      <c r="E3773" s="221"/>
      <c r="F3773" s="118">
        <f t="shared" si="1972"/>
        <v>0</v>
      </c>
      <c r="G3773" s="118">
        <f t="shared" si="1973"/>
        <v>0</v>
      </c>
    </row>
    <row r="3774" spans="1:7" ht="20.100000000000001" customHeight="1">
      <c r="A3774" s="116" t="str">
        <f t="shared" si="1969"/>
        <v/>
      </c>
      <c r="B3774" s="181">
        <f t="shared" si="1970"/>
        <v>0</v>
      </c>
      <c r="C3774" s="228"/>
      <c r="D3774" s="79" t="str">
        <f t="shared" si="1971"/>
        <v/>
      </c>
      <c r="E3774" s="221"/>
      <c r="F3774" s="118">
        <f t="shared" si="1972"/>
        <v>0</v>
      </c>
      <c r="G3774" s="118">
        <f t="shared" si="1973"/>
        <v>0</v>
      </c>
    </row>
    <row r="3775" spans="1:7" ht="20.100000000000001" customHeight="1">
      <c r="A3775" s="116" t="str">
        <f t="shared" si="1969"/>
        <v/>
      </c>
      <c r="B3775" s="181">
        <f t="shared" si="1970"/>
        <v>0</v>
      </c>
      <c r="C3775" s="228"/>
      <c r="D3775" s="79" t="str">
        <f t="shared" si="1971"/>
        <v/>
      </c>
      <c r="E3775" s="221"/>
      <c r="F3775" s="118">
        <f t="shared" si="1972"/>
        <v>0</v>
      </c>
      <c r="G3775" s="118">
        <f t="shared" si="1973"/>
        <v>0</v>
      </c>
    </row>
    <row r="3776" spans="1:7" ht="20.100000000000001" customHeight="1">
      <c r="A3776" s="116" t="str">
        <f t="shared" si="1969"/>
        <v/>
      </c>
      <c r="B3776" s="181">
        <f t="shared" si="1970"/>
        <v>0</v>
      </c>
      <c r="C3776" s="228"/>
      <c r="D3776" s="79" t="str">
        <f t="shared" si="1971"/>
        <v/>
      </c>
      <c r="E3776" s="221"/>
      <c r="F3776" s="118">
        <f t="shared" si="1972"/>
        <v>0</v>
      </c>
      <c r="G3776" s="118">
        <f t="shared" si="1973"/>
        <v>0</v>
      </c>
    </row>
    <row r="3777" spans="1:7" ht="20.100000000000001" customHeight="1">
      <c r="A3777" s="187"/>
      <c r="B3777" s="188"/>
      <c r="C3777" s="243"/>
      <c r="D3777" s="161"/>
      <c r="E3777" s="212"/>
      <c r="F3777" s="488" t="s">
        <v>37</v>
      </c>
      <c r="G3777" s="201">
        <f>SUBTOTAL(9,G3767:G3776)</f>
        <v>0</v>
      </c>
    </row>
    <row r="3778" spans="1:7" ht="20.100000000000001" customHeight="1" thickBot="1">
      <c r="A3778" s="189"/>
      <c r="B3778" s="190"/>
      <c r="C3778" s="245"/>
      <c r="D3778" s="191"/>
      <c r="E3778" s="213"/>
      <c r="F3778" s="192"/>
      <c r="G3778" s="193"/>
    </row>
    <row r="3779" spans="1:7" ht="20.100000000000001" customHeight="1" thickBot="1">
      <c r="A3779" s="194">
        <f>B3727</f>
        <v>63</v>
      </c>
      <c r="B3779" s="195" t="str">
        <f>C3727</f>
        <v>Documentación final de obra (3% Monto Total de la Obra)</v>
      </c>
      <c r="C3779" s="196"/>
      <c r="D3779" s="196" t="s">
        <v>38</v>
      </c>
      <c r="E3779" s="214"/>
      <c r="F3779" s="197" t="s">
        <v>39</v>
      </c>
      <c r="G3779" s="202">
        <f>SUBTOTAL(9,G3731:G3778)</f>
        <v>0</v>
      </c>
    </row>
    <row r="3780" spans="1:7" ht="20.100000000000001" customHeight="1" thickTop="1">
      <c r="G3780" s="200"/>
    </row>
  </sheetData>
  <sheetProtection password="F171" sheet="1" objects="1" scenarios="1" formatCells="0"/>
  <mergeCells count="315">
    <mergeCell ref="C3728:C3729"/>
    <mergeCell ref="D3728:D3729"/>
    <mergeCell ref="F3728:F3729"/>
    <mergeCell ref="G3728:G3729"/>
    <mergeCell ref="C2168:C2169"/>
    <mergeCell ref="D2168:D2169"/>
    <mergeCell ref="F2168:F2169"/>
    <mergeCell ref="G2168:G2169"/>
    <mergeCell ref="C2348:C2349"/>
    <mergeCell ref="D2348:D2349"/>
    <mergeCell ref="F2348:F2349"/>
    <mergeCell ref="G2348:G2349"/>
    <mergeCell ref="C2288:C2289"/>
    <mergeCell ref="D2288:D2289"/>
    <mergeCell ref="F2288:F2289"/>
    <mergeCell ref="G2288:G2289"/>
    <mergeCell ref="C2228:C2229"/>
    <mergeCell ref="D2228:D2229"/>
    <mergeCell ref="F2228:F2229"/>
    <mergeCell ref="G2228:G2229"/>
    <mergeCell ref="C2528:C2529"/>
    <mergeCell ref="D2528:D2529"/>
    <mergeCell ref="F2528:F2529"/>
    <mergeCell ref="G2528:G2529"/>
    <mergeCell ref="C249:C250"/>
    <mergeCell ref="D249:D250"/>
    <mergeCell ref="F249:F250"/>
    <mergeCell ref="G249:G250"/>
    <mergeCell ref="C189:C190"/>
    <mergeCell ref="D189:D190"/>
    <mergeCell ref="F189:F190"/>
    <mergeCell ref="G189:G190"/>
    <mergeCell ref="C429:C430"/>
    <mergeCell ref="D429:D430"/>
    <mergeCell ref="F429:F430"/>
    <mergeCell ref="G429:G430"/>
    <mergeCell ref="C369:C370"/>
    <mergeCell ref="D369:D370"/>
    <mergeCell ref="F369:F370"/>
    <mergeCell ref="G369:G370"/>
    <mergeCell ref="C309:C310"/>
    <mergeCell ref="D309:D310"/>
    <mergeCell ref="F309:F310"/>
    <mergeCell ref="G309:G310"/>
    <mergeCell ref="E189:E190"/>
    <mergeCell ref="E249:E250"/>
    <mergeCell ref="E309:E310"/>
    <mergeCell ref="E369:E370"/>
    <mergeCell ref="C8:C9"/>
    <mergeCell ref="D8:D9"/>
    <mergeCell ref="F8:F9"/>
    <mergeCell ref="G8:G9"/>
    <mergeCell ref="C128:C129"/>
    <mergeCell ref="D128:D129"/>
    <mergeCell ref="F128:F129"/>
    <mergeCell ref="G128:G129"/>
    <mergeCell ref="C68:C69"/>
    <mergeCell ref="D68:D69"/>
    <mergeCell ref="F68:F69"/>
    <mergeCell ref="G68:G69"/>
    <mergeCell ref="E8:E9"/>
    <mergeCell ref="E68:E69"/>
    <mergeCell ref="E128:E129"/>
    <mergeCell ref="C609:C610"/>
    <mergeCell ref="D609:D610"/>
    <mergeCell ref="F609:F610"/>
    <mergeCell ref="G609:G610"/>
    <mergeCell ref="C549:C550"/>
    <mergeCell ref="D549:D550"/>
    <mergeCell ref="F549:F550"/>
    <mergeCell ref="G549:G550"/>
    <mergeCell ref="C489:C490"/>
    <mergeCell ref="D489:D490"/>
    <mergeCell ref="F489:F490"/>
    <mergeCell ref="G489:G490"/>
    <mergeCell ref="C789:C790"/>
    <mergeCell ref="D789:D790"/>
    <mergeCell ref="F789:F790"/>
    <mergeCell ref="G789:G790"/>
    <mergeCell ref="C729:C730"/>
    <mergeCell ref="D729:D730"/>
    <mergeCell ref="F729:F730"/>
    <mergeCell ref="G729:G730"/>
    <mergeCell ref="C669:C670"/>
    <mergeCell ref="D669:D670"/>
    <mergeCell ref="F669:F670"/>
    <mergeCell ref="G669:G670"/>
    <mergeCell ref="E729:E730"/>
    <mergeCell ref="E789:E790"/>
    <mergeCell ref="C969:C970"/>
    <mergeCell ref="D969:D970"/>
    <mergeCell ref="F969:F970"/>
    <mergeCell ref="G969:G970"/>
    <mergeCell ref="C909:C910"/>
    <mergeCell ref="D909:D910"/>
    <mergeCell ref="F909:F910"/>
    <mergeCell ref="G909:G910"/>
    <mergeCell ref="C849:C850"/>
    <mergeCell ref="D849:D850"/>
    <mergeCell ref="F849:F850"/>
    <mergeCell ref="G849:G850"/>
    <mergeCell ref="E849:E850"/>
    <mergeCell ref="E909:E910"/>
    <mergeCell ref="E969:E970"/>
    <mergeCell ref="C1149:C1150"/>
    <mergeCell ref="D1149:D1150"/>
    <mergeCell ref="F1149:F1150"/>
    <mergeCell ref="G1149:G1150"/>
    <mergeCell ref="C1089:C1090"/>
    <mergeCell ref="D1089:D1090"/>
    <mergeCell ref="F1089:F1090"/>
    <mergeCell ref="G1089:G1090"/>
    <mergeCell ref="C1029:C1030"/>
    <mergeCell ref="D1029:D1030"/>
    <mergeCell ref="F1029:F1030"/>
    <mergeCell ref="G1029:G1030"/>
    <mergeCell ref="E1029:E1030"/>
    <mergeCell ref="E1089:E1090"/>
    <mergeCell ref="E1149:E1150"/>
    <mergeCell ref="C1329:C1330"/>
    <mergeCell ref="D1329:D1330"/>
    <mergeCell ref="F1329:F1330"/>
    <mergeCell ref="G1329:G1330"/>
    <mergeCell ref="C1269:C1270"/>
    <mergeCell ref="D1269:D1270"/>
    <mergeCell ref="F1269:F1270"/>
    <mergeCell ref="G1269:G1270"/>
    <mergeCell ref="C1209:C1210"/>
    <mergeCell ref="D1209:D1210"/>
    <mergeCell ref="F1209:F1210"/>
    <mergeCell ref="G1209:G1210"/>
    <mergeCell ref="E1209:E1210"/>
    <mergeCell ref="E1269:E1270"/>
    <mergeCell ref="E1329:E1330"/>
    <mergeCell ref="C1569:C1570"/>
    <mergeCell ref="D1569:D1570"/>
    <mergeCell ref="F1569:F1570"/>
    <mergeCell ref="G1569:G1570"/>
    <mergeCell ref="C1509:C1510"/>
    <mergeCell ref="D1509:D1510"/>
    <mergeCell ref="F1509:F1510"/>
    <mergeCell ref="G1509:G1510"/>
    <mergeCell ref="C1389:C1390"/>
    <mergeCell ref="D1389:D1390"/>
    <mergeCell ref="F1389:F1390"/>
    <mergeCell ref="G1389:G1390"/>
    <mergeCell ref="C1449:C1450"/>
    <mergeCell ref="D1449:D1450"/>
    <mergeCell ref="F1449:F1450"/>
    <mergeCell ref="G1449:G1450"/>
    <mergeCell ref="E1389:E1390"/>
    <mergeCell ref="E1449:E1450"/>
    <mergeCell ref="E1509:E1510"/>
    <mergeCell ref="E1569:E1570"/>
    <mergeCell ref="C1749:C1750"/>
    <mergeCell ref="D1749:D1750"/>
    <mergeCell ref="F1749:F1750"/>
    <mergeCell ref="G1749:G1750"/>
    <mergeCell ref="C1689:C1690"/>
    <mergeCell ref="D1689:D1690"/>
    <mergeCell ref="F1689:F1690"/>
    <mergeCell ref="G1689:G1690"/>
    <mergeCell ref="C1629:C1630"/>
    <mergeCell ref="D1629:D1630"/>
    <mergeCell ref="F1629:F1630"/>
    <mergeCell ref="G1629:G1630"/>
    <mergeCell ref="E1629:E1630"/>
    <mergeCell ref="E1689:E1690"/>
    <mergeCell ref="E1749:E1750"/>
    <mergeCell ref="C1929:C1930"/>
    <mergeCell ref="D1929:D1930"/>
    <mergeCell ref="F1929:F1930"/>
    <mergeCell ref="G1929:G1930"/>
    <mergeCell ref="C1869:C1870"/>
    <mergeCell ref="D1869:D1870"/>
    <mergeCell ref="F1869:F1870"/>
    <mergeCell ref="G1869:G1870"/>
    <mergeCell ref="C1809:C1810"/>
    <mergeCell ref="D1809:D1810"/>
    <mergeCell ref="F1809:F1810"/>
    <mergeCell ref="G1809:G1810"/>
    <mergeCell ref="E1809:E1810"/>
    <mergeCell ref="E1869:E1870"/>
    <mergeCell ref="E1929:E1930"/>
    <mergeCell ref="C2109:C2110"/>
    <mergeCell ref="D2109:D2110"/>
    <mergeCell ref="F2109:F2110"/>
    <mergeCell ref="G2109:G2110"/>
    <mergeCell ref="C1989:C1990"/>
    <mergeCell ref="D1989:D1990"/>
    <mergeCell ref="F1989:F1990"/>
    <mergeCell ref="G1989:G1990"/>
    <mergeCell ref="C2049:C2050"/>
    <mergeCell ref="D2049:D2050"/>
    <mergeCell ref="F2049:F2050"/>
    <mergeCell ref="G2049:G2050"/>
    <mergeCell ref="E1989:E1990"/>
    <mergeCell ref="E2049:E2050"/>
    <mergeCell ref="E2109:E2110"/>
    <mergeCell ref="C2468:C2469"/>
    <mergeCell ref="D2468:D2469"/>
    <mergeCell ref="F2468:F2469"/>
    <mergeCell ref="G2468:G2469"/>
    <mergeCell ref="C2408:C2409"/>
    <mergeCell ref="D2408:D2409"/>
    <mergeCell ref="F2408:F2409"/>
    <mergeCell ref="G2408:G2409"/>
    <mergeCell ref="E2288:E2289"/>
    <mergeCell ref="C2708:C2709"/>
    <mergeCell ref="D2708:D2709"/>
    <mergeCell ref="F2708:F2709"/>
    <mergeCell ref="G2708:G2709"/>
    <mergeCell ref="C2648:C2649"/>
    <mergeCell ref="D2648:D2649"/>
    <mergeCell ref="F2648:F2649"/>
    <mergeCell ref="G2648:G2649"/>
    <mergeCell ref="C2588:C2589"/>
    <mergeCell ref="D2588:D2589"/>
    <mergeCell ref="F2588:F2589"/>
    <mergeCell ref="G2588:G2589"/>
    <mergeCell ref="C2888:C2889"/>
    <mergeCell ref="D2888:D2889"/>
    <mergeCell ref="F2888:F2889"/>
    <mergeCell ref="G2888:G2889"/>
    <mergeCell ref="C2828:C2829"/>
    <mergeCell ref="D2828:D2829"/>
    <mergeCell ref="F2828:F2829"/>
    <mergeCell ref="G2828:G2829"/>
    <mergeCell ref="C2768:C2769"/>
    <mergeCell ref="D2768:D2769"/>
    <mergeCell ref="F2768:F2769"/>
    <mergeCell ref="G2768:G2769"/>
    <mergeCell ref="E2768:E2769"/>
    <mergeCell ref="E2828:E2829"/>
    <mergeCell ref="E2888:E2889"/>
    <mergeCell ref="C3068:C3069"/>
    <mergeCell ref="D3068:D3069"/>
    <mergeCell ref="F3068:F3069"/>
    <mergeCell ref="G3068:G3069"/>
    <mergeCell ref="C3008:C3009"/>
    <mergeCell ref="D3008:D3009"/>
    <mergeCell ref="F3008:F3009"/>
    <mergeCell ref="G3008:G3009"/>
    <mergeCell ref="C2948:C2949"/>
    <mergeCell ref="D2948:D2949"/>
    <mergeCell ref="F2948:F2949"/>
    <mergeCell ref="G2948:G2949"/>
    <mergeCell ref="E2948:E2949"/>
    <mergeCell ref="E3008:E3009"/>
    <mergeCell ref="E3068:E3069"/>
    <mergeCell ref="C3248:C3249"/>
    <mergeCell ref="D3248:D3249"/>
    <mergeCell ref="F3248:F3249"/>
    <mergeCell ref="G3248:G3249"/>
    <mergeCell ref="C3188:C3189"/>
    <mergeCell ref="D3188:D3189"/>
    <mergeCell ref="F3188:F3189"/>
    <mergeCell ref="G3188:G3189"/>
    <mergeCell ref="C3128:C3129"/>
    <mergeCell ref="D3128:D3129"/>
    <mergeCell ref="F3128:F3129"/>
    <mergeCell ref="G3128:G3129"/>
    <mergeCell ref="E3128:E3129"/>
    <mergeCell ref="E3188:E3189"/>
    <mergeCell ref="E3248:E3249"/>
    <mergeCell ref="C3368:C3369"/>
    <mergeCell ref="D3368:D3369"/>
    <mergeCell ref="F3368:F3369"/>
    <mergeCell ref="G3368:G3369"/>
    <mergeCell ref="C3308:C3309"/>
    <mergeCell ref="D3308:D3309"/>
    <mergeCell ref="F3308:F3309"/>
    <mergeCell ref="G3308:G3309"/>
    <mergeCell ref="E3308:E3309"/>
    <mergeCell ref="E3368:E3369"/>
    <mergeCell ref="C3488:C3489"/>
    <mergeCell ref="D3488:D3489"/>
    <mergeCell ref="F3488:F3489"/>
    <mergeCell ref="G3488:G3489"/>
    <mergeCell ref="E3488:E3489"/>
    <mergeCell ref="C3428:C3429"/>
    <mergeCell ref="D3428:D3429"/>
    <mergeCell ref="F3428:F3429"/>
    <mergeCell ref="G3428:G3429"/>
    <mergeCell ref="E3428:E3429"/>
    <mergeCell ref="C3548:C3549"/>
    <mergeCell ref="D3548:D3549"/>
    <mergeCell ref="F3548:F3549"/>
    <mergeCell ref="G3548:G3549"/>
    <mergeCell ref="C3608:C3609"/>
    <mergeCell ref="D3608:D3609"/>
    <mergeCell ref="F3608:F3609"/>
    <mergeCell ref="G3608:G3609"/>
    <mergeCell ref="C3668:C3669"/>
    <mergeCell ref="D3668:D3669"/>
    <mergeCell ref="F3668:F3669"/>
    <mergeCell ref="G3668:G3669"/>
    <mergeCell ref="E3548:E3549"/>
    <mergeCell ref="E3608:E3609"/>
    <mergeCell ref="E3668:E3669"/>
    <mergeCell ref="E429:E430"/>
    <mergeCell ref="E489:E490"/>
    <mergeCell ref="E549:E550"/>
    <mergeCell ref="E609:E610"/>
    <mergeCell ref="E669:E670"/>
    <mergeCell ref="E3728:E3729"/>
    <mergeCell ref="E2168:E2169"/>
    <mergeCell ref="E2228:E2229"/>
    <mergeCell ref="E2348:E2349"/>
    <mergeCell ref="E2408:E2409"/>
    <mergeCell ref="E2468:E2469"/>
    <mergeCell ref="E2528:E2529"/>
    <mergeCell ref="E2588:E2589"/>
    <mergeCell ref="E2648:E2649"/>
    <mergeCell ref="E2708:E2709"/>
  </mergeCells>
  <pageMargins left="1.1811023622047245" right="0.78740157480314965" top="1.1811023622047245" bottom="0.78740157480314965" header="0.39370078740157483" footer="0.39370078740157483"/>
  <pageSetup paperSize="9" scale="58" fitToHeight="111" orientation="portrait" r:id="rId1"/>
  <rowBreaks count="62" manualBreakCount="62">
    <brk id="60" max="6" man="1"/>
    <brk id="120" max="6" man="1"/>
    <brk id="181" max="6" man="1"/>
    <brk id="241" max="6" man="1"/>
    <brk id="301" max="6" man="1"/>
    <brk id="361" max="6" man="1"/>
    <brk id="421" max="6" man="1"/>
    <brk id="481" max="6" man="1"/>
    <brk id="541" max="6" man="1"/>
    <brk id="601" max="6" man="1"/>
    <brk id="661" max="6" man="1"/>
    <brk id="721" max="6" man="1"/>
    <brk id="781" max="6" man="1"/>
    <brk id="841" max="6" man="1"/>
    <brk id="901" max="6" man="1"/>
    <brk id="961" max="6" man="1"/>
    <brk id="1021" max="6" man="1"/>
    <brk id="1081" max="6" man="1"/>
    <brk id="1141" max="6" man="1"/>
    <brk id="1201" max="6" man="1"/>
    <brk id="1261" max="6" man="1"/>
    <brk id="1321" max="6" man="1"/>
    <brk id="1381" max="6" man="1"/>
    <brk id="1441" max="6" man="1"/>
    <brk id="1501" max="6" man="1"/>
    <brk id="1561" max="6" man="1"/>
    <brk id="1621" max="6" man="1"/>
    <brk id="1681" max="6" man="1"/>
    <brk id="1741" max="6" man="1"/>
    <brk id="1801" max="6" man="1"/>
    <brk id="1861" max="6" man="1"/>
    <brk id="1921" max="6" man="1"/>
    <brk id="1981" max="6" man="1"/>
    <brk id="2041" max="6" man="1"/>
    <brk id="2101" max="6" man="1"/>
    <brk id="2160" max="6" man="1"/>
    <brk id="2220" max="6" man="1"/>
    <brk id="2280" max="6" man="1"/>
    <brk id="2340" max="6" man="1"/>
    <brk id="2400" max="6" man="1"/>
    <brk id="2460" max="6" man="1"/>
    <brk id="2520" max="6" man="1"/>
    <brk id="2580" max="6" man="1"/>
    <brk id="2640" max="6" man="1"/>
    <brk id="2700" max="6" man="1"/>
    <brk id="2760" max="6" man="1"/>
    <brk id="2820" max="6" man="1"/>
    <brk id="2880" max="6" man="1"/>
    <brk id="2940" max="6" man="1"/>
    <brk id="3000" max="6" man="1"/>
    <brk id="3060" max="6" man="1"/>
    <brk id="3120" max="6" man="1"/>
    <brk id="3180" max="6" man="1"/>
    <brk id="3240" max="6" man="1"/>
    <brk id="3300" max="6" man="1"/>
    <brk id="3360" max="6" man="1"/>
    <brk id="3420" max="6" man="1"/>
    <brk id="3480" max="6" man="1"/>
    <brk id="3540" max="6" man="1"/>
    <brk id="3600" max="6" man="1"/>
    <brk id="3660" max="6" man="1"/>
    <brk id="3720" max="6" man="1"/>
  </rowBreaks>
  <legacyDrawing r:id="rId2"/>
</worksheet>
</file>

<file path=xl/worksheets/sheet8.xml><?xml version="1.0" encoding="utf-8"?>
<worksheet xmlns="http://schemas.openxmlformats.org/spreadsheetml/2006/main" xmlns:r="http://schemas.openxmlformats.org/officeDocument/2006/relationships">
  <sheetPr codeName="Hoja4"/>
  <dimension ref="A1:DJ93"/>
  <sheetViews>
    <sheetView showGridLines="0" showZeros="0" view="pageBreakPreview" zoomScale="60" zoomScaleNormal="100" workbookViewId="0">
      <selection activeCell="P5" sqref="P5"/>
    </sheetView>
  </sheetViews>
  <sheetFormatPr baseColWidth="10" defaultColWidth="11.42578125" defaultRowHeight="20.100000000000001" customHeight="1"/>
  <cols>
    <col min="1" max="1" width="10.7109375" style="289" customWidth="1"/>
    <col min="2" max="2" width="80.140625" style="289" customWidth="1"/>
    <col min="3" max="3" width="27.7109375" style="289" customWidth="1"/>
    <col min="4" max="4" width="21.5703125" style="290" customWidth="1"/>
    <col min="5" max="5" width="18.7109375" style="291" customWidth="1"/>
    <col min="6" max="12" width="18.7109375" style="6" customWidth="1"/>
    <col min="13" max="13" width="15.28515625" style="6" bestFit="1" customWidth="1"/>
    <col min="14" max="14" width="5.140625" style="6" customWidth="1"/>
    <col min="15" max="15" width="17" style="481" bestFit="1" customWidth="1"/>
    <col min="16" max="16" width="15.7109375" style="139" customWidth="1"/>
    <col min="17" max="43" width="15.7109375" style="6" customWidth="1"/>
    <col min="44" max="44" width="10.7109375" style="7" customWidth="1"/>
    <col min="45" max="45" width="36.85546875" style="6" customWidth="1"/>
    <col min="46" max="65" width="10.7109375" style="89" customWidth="1"/>
    <col min="66" max="114" width="11.42578125" style="89"/>
    <col min="115" max="16384" width="11.42578125" style="6"/>
  </cols>
  <sheetData>
    <row r="1" spans="1:114" s="4" customFormat="1" ht="30" customHeight="1">
      <c r="A1" s="265" t="s">
        <v>11</v>
      </c>
      <c r="B1" s="265"/>
      <c r="C1" s="265" t="str">
        <f>Comitente</f>
        <v>INSTITUTO PROVINCIAL DE LA VIVIENDA</v>
      </c>
      <c r="D1" s="278"/>
      <c r="E1" s="266"/>
      <c r="F1" s="266"/>
      <c r="G1" s="266"/>
      <c r="H1" s="266"/>
      <c r="I1" s="266"/>
      <c r="J1" s="266"/>
      <c r="K1" s="266"/>
      <c r="L1" s="266"/>
      <c r="M1" s="266"/>
      <c r="O1" s="480"/>
      <c r="P1" s="135"/>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row>
    <row r="2" spans="1:114" s="5" customFormat="1" ht="30" customHeight="1">
      <c r="A2" s="268" t="s">
        <v>12</v>
      </c>
      <c r="B2" s="268"/>
      <c r="C2" s="268" t="str">
        <f>Obra</f>
        <v>BARRIO NUESTRA SEÑORA DEL ROSARIO - 22 VIVIENDAS</v>
      </c>
      <c r="D2" s="279"/>
      <c r="E2" s="269"/>
      <c r="F2" s="269"/>
      <c r="G2" s="269"/>
      <c r="H2" s="269"/>
      <c r="I2" s="269"/>
      <c r="J2" s="269"/>
      <c r="K2" s="269"/>
      <c r="L2" s="269"/>
      <c r="M2" s="269"/>
      <c r="O2" s="480"/>
      <c r="P2" s="136"/>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row>
    <row r="3" spans="1:114" s="5" customFormat="1" ht="30" customHeight="1">
      <c r="A3" s="268" t="s">
        <v>20</v>
      </c>
      <c r="B3" s="268"/>
      <c r="C3" s="268" t="str">
        <f>Ubicación</f>
        <v>9 DE JULIO</v>
      </c>
      <c r="D3" s="279"/>
      <c r="E3" s="269"/>
      <c r="F3" s="269"/>
      <c r="G3" s="269"/>
      <c r="H3" s="269"/>
      <c r="I3" s="269"/>
      <c r="J3" s="269"/>
      <c r="K3" s="269"/>
      <c r="L3" s="269"/>
      <c r="M3" s="269"/>
      <c r="O3" s="480"/>
      <c r="P3" s="136"/>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row>
    <row r="4" spans="1:114" s="5" customFormat="1" ht="30" customHeight="1">
      <c r="A4" s="268" t="s">
        <v>19</v>
      </c>
      <c r="B4" s="270"/>
      <c r="C4" s="280" t="str">
        <f>Licitación_N°</f>
        <v>02/2018</v>
      </c>
      <c r="D4" s="279"/>
      <c r="E4" s="269"/>
      <c r="F4" s="269"/>
      <c r="G4" s="269"/>
      <c r="H4" s="269"/>
      <c r="I4" s="269"/>
      <c r="J4" s="269"/>
      <c r="K4" s="269"/>
      <c r="L4" s="269"/>
      <c r="M4" s="269"/>
      <c r="O4" s="480"/>
      <c r="P4" s="136"/>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row>
    <row r="5" spans="1:114" s="5" customFormat="1" ht="30" customHeight="1">
      <c r="A5" s="268" t="s">
        <v>40</v>
      </c>
      <c r="B5" s="270"/>
      <c r="C5" s="281" t="str">
        <f>Expediente_N°</f>
        <v>501-000840-2018-EXP</v>
      </c>
      <c r="D5" s="279"/>
      <c r="E5" s="269"/>
      <c r="F5" s="269"/>
      <c r="G5" s="269"/>
      <c r="H5" s="269"/>
      <c r="I5" s="269"/>
      <c r="J5" s="269"/>
      <c r="K5" s="269"/>
      <c r="L5" s="269"/>
      <c r="M5" s="269"/>
      <c r="O5" s="480"/>
      <c r="P5" s="136"/>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row>
    <row r="6" spans="1:114" s="5" customFormat="1" ht="30" customHeight="1">
      <c r="A6" s="268" t="s">
        <v>22</v>
      </c>
      <c r="B6" s="270"/>
      <c r="C6" s="282">
        <f>P_Oficial</f>
        <v>29189620.009999998</v>
      </c>
      <c r="D6" s="279"/>
      <c r="E6" s="269"/>
      <c r="F6" s="269"/>
      <c r="G6" s="269"/>
      <c r="H6" s="269"/>
      <c r="I6" s="269"/>
      <c r="J6" s="269"/>
      <c r="K6" s="269"/>
      <c r="L6" s="269"/>
      <c r="M6" s="269"/>
      <c r="O6" s="480"/>
      <c r="P6" s="136"/>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row>
    <row r="7" spans="1:114" s="5" customFormat="1" ht="30" customHeight="1">
      <c r="A7" s="268" t="s">
        <v>1126</v>
      </c>
      <c r="B7" s="269"/>
      <c r="C7" s="283">
        <f>A_Financiero</f>
        <v>0.1</v>
      </c>
      <c r="D7" s="284"/>
      <c r="E7" s="269"/>
      <c r="F7" s="269"/>
      <c r="G7" s="269"/>
      <c r="H7" s="269"/>
      <c r="I7" s="269"/>
      <c r="J7" s="269"/>
      <c r="K7" s="269"/>
      <c r="L7" s="269"/>
      <c r="M7" s="269"/>
      <c r="O7" s="480"/>
      <c r="P7" s="136"/>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row>
    <row r="8" spans="1:114" s="5" customFormat="1" ht="30" customHeight="1">
      <c r="A8" s="268" t="s">
        <v>1125</v>
      </c>
      <c r="B8" s="270"/>
      <c r="C8" s="285">
        <f>Fecha_Base</f>
        <v>43222</v>
      </c>
      <c r="D8" s="279"/>
      <c r="E8" s="269"/>
      <c r="F8" s="269"/>
      <c r="G8" s="269"/>
      <c r="H8" s="269"/>
      <c r="I8" s="269"/>
      <c r="J8" s="269"/>
      <c r="K8" s="269"/>
      <c r="L8" s="269"/>
      <c r="M8" s="269"/>
      <c r="O8" s="480"/>
      <c r="P8" s="136"/>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row>
    <row r="9" spans="1:114" s="5" customFormat="1" ht="30" customHeight="1">
      <c r="A9" s="268" t="s">
        <v>21</v>
      </c>
      <c r="B9" s="270"/>
      <c r="C9" s="286">
        <f>Plazo_Obra</f>
        <v>240</v>
      </c>
      <c r="D9" s="279"/>
      <c r="E9" s="269"/>
      <c r="F9" s="269"/>
      <c r="G9" s="269"/>
      <c r="H9" s="269"/>
      <c r="I9" s="269"/>
      <c r="J9" s="269"/>
      <c r="K9" s="269"/>
      <c r="L9" s="269"/>
      <c r="M9" s="269"/>
      <c r="O9" s="480"/>
      <c r="P9" s="136"/>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row>
    <row r="10" spans="1:114" s="5" customFormat="1" ht="30" customHeight="1">
      <c r="A10" s="268" t="s">
        <v>13</v>
      </c>
      <c r="B10" s="268"/>
      <c r="C10" s="268">
        <f>+Contratista</f>
        <v>0</v>
      </c>
      <c r="D10" s="279"/>
      <c r="E10" s="269"/>
      <c r="F10" s="269"/>
      <c r="G10" s="269"/>
      <c r="H10" s="269"/>
      <c r="I10" s="269"/>
      <c r="J10" s="269"/>
      <c r="K10" s="269"/>
      <c r="L10" s="269"/>
      <c r="M10" s="269"/>
      <c r="O10" s="480"/>
      <c r="P10" s="136"/>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row>
    <row r="11" spans="1:114" s="5" customFormat="1" ht="30" customHeight="1">
      <c r="A11" s="268" t="s">
        <v>51</v>
      </c>
      <c r="B11" s="270"/>
      <c r="C11" s="282" t="e">
        <f>+MontoTotalObra</f>
        <v>#DIV/0!</v>
      </c>
      <c r="D11" s="279"/>
      <c r="E11" s="269"/>
      <c r="F11" s="269"/>
      <c r="G11" s="269"/>
      <c r="H11" s="269"/>
      <c r="I11" s="269"/>
      <c r="J11" s="269"/>
      <c r="K11" s="269"/>
      <c r="L11" s="269"/>
      <c r="M11" s="269"/>
      <c r="O11" s="480"/>
      <c r="P11" s="136"/>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row>
    <row r="12" spans="1:114" s="2" customFormat="1" ht="20.100000000000001" customHeight="1">
      <c r="A12" s="271"/>
      <c r="B12" s="271"/>
      <c r="C12" s="271"/>
      <c r="D12" s="287"/>
      <c r="E12" s="271"/>
      <c r="F12" s="271"/>
      <c r="G12" s="271"/>
      <c r="H12" s="271"/>
      <c r="I12" s="271"/>
      <c r="J12" s="271"/>
      <c r="K12" s="271"/>
      <c r="L12" s="271"/>
      <c r="M12" s="271"/>
      <c r="O12" s="481"/>
      <c r="P12" s="137"/>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row>
    <row r="13" spans="1:114" s="2" customFormat="1" ht="20.100000000000001" customHeight="1">
      <c r="A13" s="614" t="s">
        <v>49</v>
      </c>
      <c r="B13" s="615"/>
      <c r="C13" s="615"/>
      <c r="D13" s="616"/>
      <c r="E13" s="288"/>
      <c r="F13" s="288"/>
      <c r="G13" s="288"/>
      <c r="H13" s="288"/>
      <c r="I13" s="271"/>
      <c r="J13" s="271"/>
      <c r="K13" s="271"/>
      <c r="L13" s="271"/>
      <c r="M13" s="271"/>
      <c r="O13" s="481"/>
      <c r="P13" s="137"/>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row>
    <row r="14" spans="1:114" ht="20.100000000000001" customHeight="1">
      <c r="F14" s="289"/>
      <c r="G14" s="289"/>
      <c r="H14" s="289"/>
      <c r="I14" s="289"/>
      <c r="J14" s="289"/>
      <c r="K14" s="289"/>
      <c r="L14" s="289"/>
      <c r="M14" s="289"/>
    </row>
    <row r="15" spans="1:114" ht="20.100000000000001" customHeight="1">
      <c r="A15" s="566" t="s">
        <v>1128</v>
      </c>
      <c r="B15" s="617" t="s">
        <v>0</v>
      </c>
      <c r="C15" s="617"/>
      <c r="D15" s="618" t="s">
        <v>18</v>
      </c>
      <c r="E15" s="292"/>
      <c r="F15" s="617" t="s">
        <v>24</v>
      </c>
      <c r="G15" s="617"/>
      <c r="H15" s="617"/>
      <c r="I15" s="617"/>
      <c r="J15" s="617"/>
      <c r="K15" s="617"/>
      <c r="L15" s="617"/>
      <c r="M15" s="617"/>
      <c r="N15" s="140"/>
      <c r="O15" s="482"/>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1"/>
      <c r="AS15" s="142" t="s">
        <v>23</v>
      </c>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row>
    <row r="16" spans="1:114" ht="20.100000000000001" customHeight="1">
      <c r="A16" s="566"/>
      <c r="B16" s="617"/>
      <c r="C16" s="617"/>
      <c r="D16" s="618"/>
      <c r="E16" s="292">
        <v>0</v>
      </c>
      <c r="F16" s="293">
        <v>1</v>
      </c>
      <c r="G16" s="293">
        <f>F16+1</f>
        <v>2</v>
      </c>
      <c r="H16" s="293">
        <f t="shared" ref="H16:M16" si="0">G16+1</f>
        <v>3</v>
      </c>
      <c r="I16" s="293">
        <f t="shared" si="0"/>
        <v>4</v>
      </c>
      <c r="J16" s="293">
        <f t="shared" si="0"/>
        <v>5</v>
      </c>
      <c r="K16" s="293">
        <f t="shared" si="0"/>
        <v>6</v>
      </c>
      <c r="L16" s="293">
        <f t="shared" si="0"/>
        <v>7</v>
      </c>
      <c r="M16" s="293">
        <f t="shared" si="0"/>
        <v>8</v>
      </c>
      <c r="N16" s="60"/>
      <c r="O16" s="483"/>
      <c r="P16" s="138"/>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row>
    <row r="17" spans="1:114" ht="20.100000000000001" customHeight="1" thickBot="1">
      <c r="A17" s="294"/>
      <c r="B17" s="295"/>
      <c r="C17" s="295"/>
      <c r="D17" s="296"/>
      <c r="E17" s="292"/>
      <c r="F17" s="297"/>
      <c r="G17" s="298"/>
      <c r="H17" s="298"/>
      <c r="I17" s="298"/>
      <c r="J17" s="298"/>
      <c r="K17" s="298"/>
      <c r="L17" s="298"/>
      <c r="M17" s="298"/>
      <c r="N17" s="60"/>
      <c r="O17" s="483"/>
      <c r="P17" s="138"/>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row>
    <row r="18" spans="1:114" ht="30" customHeight="1" thickBot="1">
      <c r="A18" s="342" t="str">
        <f>CyP!A22</f>
        <v>A</v>
      </c>
      <c r="B18" s="343" t="str">
        <f t="shared" ref="B18:B49" si="1">IFERROR(VLOOKUP(A18,Tabla_CyP,2,FALSE),"")</f>
        <v>VIVIENDA</v>
      </c>
      <c r="C18" s="339"/>
      <c r="D18" s="556"/>
      <c r="E18" s="466"/>
      <c r="F18" s="344"/>
      <c r="G18" s="344"/>
      <c r="H18" s="344"/>
      <c r="I18" s="344"/>
      <c r="J18" s="344"/>
      <c r="K18" s="344"/>
      <c r="L18" s="344"/>
      <c r="M18" s="345"/>
      <c r="N18" s="7"/>
      <c r="O18" s="480">
        <f>SUM(F18:M18)</f>
        <v>0</v>
      </c>
      <c r="P18" s="138"/>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c r="AR18" s="89"/>
      <c r="AS18" s="89"/>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row>
    <row r="19" spans="1:114" ht="30" customHeight="1">
      <c r="A19" s="334">
        <f>CyP!A23</f>
        <v>1</v>
      </c>
      <c r="B19" s="335" t="str">
        <f t="shared" si="1"/>
        <v>Preparación del terreno y replanteo</v>
      </c>
      <c r="C19" s="336"/>
      <c r="D19" s="557" t="e">
        <f>+CyP!I23</f>
        <v>#DIV/0!</v>
      </c>
      <c r="E19" s="467"/>
      <c r="F19" s="337"/>
      <c r="G19" s="337"/>
      <c r="H19" s="337"/>
      <c r="I19" s="337"/>
      <c r="J19" s="337"/>
      <c r="K19" s="337"/>
      <c r="L19" s="337"/>
      <c r="M19" s="338"/>
      <c r="N19" s="134"/>
      <c r="O19" s="484">
        <f t="shared" ref="O19:O74" si="2">SUM(F19:M19)</f>
        <v>0</v>
      </c>
      <c r="P19" s="138"/>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row>
    <row r="20" spans="1:114" ht="30" customHeight="1">
      <c r="A20" s="324">
        <f>CyP!A24</f>
        <v>2</v>
      </c>
      <c r="B20" s="301" t="str">
        <f t="shared" si="1"/>
        <v>Hormigón de limpieza (aislación contra salitre)</v>
      </c>
      <c r="C20" s="332"/>
      <c r="D20" s="558" t="e">
        <f>+CyP!I24</f>
        <v>#DIV/0!</v>
      </c>
      <c r="E20" s="369"/>
      <c r="F20" s="318"/>
      <c r="G20" s="318"/>
      <c r="H20" s="318"/>
      <c r="I20" s="318"/>
      <c r="J20" s="318"/>
      <c r="K20" s="318"/>
      <c r="L20" s="318"/>
      <c r="M20" s="319"/>
      <c r="N20" s="134"/>
      <c r="O20" s="484">
        <f t="shared" si="2"/>
        <v>0</v>
      </c>
      <c r="P20" s="138"/>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row>
    <row r="21" spans="1:114" ht="30" customHeight="1">
      <c r="A21" s="324">
        <f>CyP!A25</f>
        <v>3</v>
      </c>
      <c r="B21" s="301" t="str">
        <f t="shared" si="1"/>
        <v>Platea de Fundación ( e=20 cm)</v>
      </c>
      <c r="C21" s="332"/>
      <c r="D21" s="558" t="e">
        <f>+CyP!I25</f>
        <v>#DIV/0!</v>
      </c>
      <c r="E21" s="369"/>
      <c r="F21" s="318"/>
      <c r="G21" s="318"/>
      <c r="H21" s="318"/>
      <c r="I21" s="318"/>
      <c r="J21" s="318"/>
      <c r="K21" s="318"/>
      <c r="L21" s="318"/>
      <c r="M21" s="319"/>
      <c r="N21" s="134"/>
      <c r="O21" s="484">
        <f t="shared" si="2"/>
        <v>0</v>
      </c>
      <c r="P21" s="138"/>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row>
    <row r="22" spans="1:114" ht="30" customHeight="1">
      <c r="A22" s="324">
        <f>CyP!A26</f>
        <v>4</v>
      </c>
      <c r="B22" s="301" t="str">
        <f t="shared" si="1"/>
        <v>Columnas de encadenado, enmarcado y de carga</v>
      </c>
      <c r="C22" s="332"/>
      <c r="D22" s="558" t="e">
        <f>+CyP!I26</f>
        <v>#DIV/0!</v>
      </c>
      <c r="E22" s="369"/>
      <c r="F22" s="318"/>
      <c r="G22" s="318"/>
      <c r="H22" s="318"/>
      <c r="I22" s="318"/>
      <c r="J22" s="318"/>
      <c r="K22" s="318"/>
      <c r="L22" s="318"/>
      <c r="M22" s="319"/>
      <c r="N22" s="134"/>
      <c r="O22" s="484">
        <f>SUM(F22:M22)</f>
        <v>0</v>
      </c>
      <c r="P22" s="138"/>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row>
    <row r="23" spans="1:114" ht="30" customHeight="1">
      <c r="A23" s="324">
        <f>CyP!A27</f>
        <v>5</v>
      </c>
      <c r="B23" s="301" t="str">
        <f t="shared" si="1"/>
        <v>Vigas de encadenado superior,dintel y carga</v>
      </c>
      <c r="C23" s="332"/>
      <c r="D23" s="558" t="e">
        <f>+CyP!I27</f>
        <v>#DIV/0!</v>
      </c>
      <c r="E23" s="369"/>
      <c r="F23" s="318"/>
      <c r="G23" s="318"/>
      <c r="H23" s="318"/>
      <c r="I23" s="318"/>
      <c r="J23" s="318"/>
      <c r="K23" s="318"/>
      <c r="L23" s="318"/>
      <c r="M23" s="319"/>
      <c r="N23" s="134"/>
      <c r="O23" s="484">
        <f t="shared" si="2"/>
        <v>0</v>
      </c>
      <c r="P23" s="138"/>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row>
    <row r="24" spans="1:114" ht="30" customHeight="1">
      <c r="A24" s="324">
        <f>CyP!A28</f>
        <v>6</v>
      </c>
      <c r="B24" s="301" t="str">
        <f t="shared" si="1"/>
        <v>Losas cerámicas</v>
      </c>
      <c r="C24" s="332"/>
      <c r="D24" s="558" t="e">
        <f>+CyP!I28</f>
        <v>#DIV/0!</v>
      </c>
      <c r="E24" s="369"/>
      <c r="F24" s="318"/>
      <c r="G24" s="318"/>
      <c r="H24" s="318"/>
      <c r="I24" s="318"/>
      <c r="J24" s="318"/>
      <c r="K24" s="318"/>
      <c r="L24" s="318"/>
      <c r="M24" s="319"/>
      <c r="N24" s="134"/>
      <c r="O24" s="484">
        <f t="shared" si="2"/>
        <v>0</v>
      </c>
      <c r="P24" s="138"/>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row>
    <row r="25" spans="1:114" ht="30" customHeight="1">
      <c r="A25" s="324">
        <f>CyP!A29</f>
        <v>7</v>
      </c>
      <c r="B25" s="301" t="str">
        <f t="shared" si="1"/>
        <v>Losas de hormigón armado</v>
      </c>
      <c r="C25" s="332"/>
      <c r="D25" s="558" t="e">
        <f>+CyP!I29</f>
        <v>#DIV/0!</v>
      </c>
      <c r="E25" s="369"/>
      <c r="F25" s="318"/>
      <c r="G25" s="318"/>
      <c r="H25" s="318"/>
      <c r="I25" s="318"/>
      <c r="J25" s="318"/>
      <c r="K25" s="318"/>
      <c r="L25" s="318"/>
      <c r="M25" s="319"/>
      <c r="N25" s="134"/>
      <c r="O25" s="484">
        <f t="shared" si="2"/>
        <v>0</v>
      </c>
      <c r="P25" s="138"/>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row>
    <row r="26" spans="1:114" ht="30" customHeight="1">
      <c r="A26" s="324">
        <f>CyP!A30</f>
        <v>8</v>
      </c>
      <c r="B26" s="301" t="str">
        <f t="shared" si="1"/>
        <v>Base de Tanque de Reserva</v>
      </c>
      <c r="C26" s="332"/>
      <c r="D26" s="558" t="e">
        <f>+CyP!I30</f>
        <v>#DIV/0!</v>
      </c>
      <c r="E26" s="369"/>
      <c r="F26" s="318"/>
      <c r="G26" s="318"/>
      <c r="H26" s="318"/>
      <c r="I26" s="318"/>
      <c r="J26" s="318"/>
      <c r="K26" s="318"/>
      <c r="L26" s="318"/>
      <c r="M26" s="319"/>
      <c r="N26" s="134"/>
      <c r="O26" s="484">
        <f t="shared" si="2"/>
        <v>0</v>
      </c>
      <c r="P26" s="138"/>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row>
    <row r="27" spans="1:114" ht="30" customHeight="1">
      <c r="A27" s="324">
        <f>CyP!A31</f>
        <v>9</v>
      </c>
      <c r="B27" s="301" t="str">
        <f t="shared" si="1"/>
        <v>Carpeta Bajo Cerámico e=4cm</v>
      </c>
      <c r="C27" s="332"/>
      <c r="D27" s="558" t="e">
        <f>+CyP!I31</f>
        <v>#DIV/0!</v>
      </c>
      <c r="E27" s="369"/>
      <c r="F27" s="318"/>
      <c r="G27" s="318"/>
      <c r="H27" s="318"/>
      <c r="I27" s="318"/>
      <c r="J27" s="318"/>
      <c r="K27" s="318"/>
      <c r="L27" s="318"/>
      <c r="M27" s="319"/>
      <c r="N27" s="134"/>
      <c r="O27" s="484">
        <f t="shared" si="2"/>
        <v>0</v>
      </c>
      <c r="P27" s="138"/>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row>
    <row r="28" spans="1:114" ht="30" customHeight="1">
      <c r="A28" s="324">
        <f>CyP!A32</f>
        <v>10</v>
      </c>
      <c r="B28" s="301" t="str">
        <f t="shared" si="1"/>
        <v>Aislaciones - Capa aisladora horizontal y vertical</v>
      </c>
      <c r="C28" s="332"/>
      <c r="D28" s="558" t="e">
        <f>+CyP!I32</f>
        <v>#DIV/0!</v>
      </c>
      <c r="E28" s="369"/>
      <c r="F28" s="318"/>
      <c r="G28" s="318"/>
      <c r="H28" s="318"/>
      <c r="I28" s="318"/>
      <c r="J28" s="318"/>
      <c r="K28" s="318"/>
      <c r="L28" s="318"/>
      <c r="M28" s="319"/>
      <c r="N28" s="134"/>
      <c r="O28" s="484">
        <f t="shared" si="2"/>
        <v>0</v>
      </c>
      <c r="P28" s="138"/>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row>
    <row r="29" spans="1:114" ht="30" customHeight="1">
      <c r="A29" s="324">
        <f>CyP!A33</f>
        <v>11</v>
      </c>
      <c r="B29" s="301" t="str">
        <f t="shared" si="1"/>
        <v>Mampostería Ladrillón Cerámico Macizo (soga) Armada 2Ø6 c/50cm, c/gancho Ø6 c/20cm</v>
      </c>
      <c r="C29" s="332"/>
      <c r="D29" s="558" t="e">
        <f>+CyP!I33</f>
        <v>#DIV/0!</v>
      </c>
      <c r="E29" s="369"/>
      <c r="F29" s="318"/>
      <c r="G29" s="318"/>
      <c r="H29" s="318"/>
      <c r="I29" s="318"/>
      <c r="J29" s="318"/>
      <c r="K29" s="318"/>
      <c r="L29" s="318"/>
      <c r="M29" s="319"/>
      <c r="N29" s="134"/>
      <c r="O29" s="484">
        <f t="shared" si="2"/>
        <v>0</v>
      </c>
      <c r="P29" s="138"/>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row>
    <row r="30" spans="1:114" ht="30" customHeight="1">
      <c r="A30" s="324">
        <f>CyP!A34</f>
        <v>12</v>
      </c>
      <c r="B30" s="301" t="str">
        <f t="shared" si="1"/>
        <v>Mampostería Ladrillón Cerámico Macizo (panderete) Armada 2Ø6 c/40cm, c/gancho Ø6 c/20cm</v>
      </c>
      <c r="C30" s="332"/>
      <c r="D30" s="558" t="e">
        <f>+CyP!I34</f>
        <v>#DIV/0!</v>
      </c>
      <c r="E30" s="369"/>
      <c r="F30" s="318"/>
      <c r="G30" s="318"/>
      <c r="H30" s="318"/>
      <c r="I30" s="318"/>
      <c r="J30" s="318"/>
      <c r="K30" s="318"/>
      <c r="L30" s="318"/>
      <c r="M30" s="319"/>
      <c r="N30" s="134"/>
      <c r="O30" s="484">
        <f t="shared" si="2"/>
        <v>0</v>
      </c>
      <c r="P30" s="138"/>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row>
    <row r="31" spans="1:114" ht="30" customHeight="1">
      <c r="A31" s="324">
        <f>CyP!A35</f>
        <v>13</v>
      </c>
      <c r="B31" s="301" t="str">
        <f t="shared" si="1"/>
        <v>Techo de Madera (rollizo Ø 16cm, machimbre 3/4", pintura asfaltica, polietileno de 200 micrones, barniz protector insecticida )</v>
      </c>
      <c r="C31" s="332"/>
      <c r="D31" s="558" t="e">
        <f>+CyP!I35</f>
        <v>#DIV/0!</v>
      </c>
      <c r="E31" s="369"/>
      <c r="F31" s="318"/>
      <c r="G31" s="318"/>
      <c r="H31" s="318"/>
      <c r="I31" s="318"/>
      <c r="J31" s="318"/>
      <c r="K31" s="318"/>
      <c r="L31" s="318"/>
      <c r="M31" s="319"/>
      <c r="N31" s="134"/>
      <c r="O31" s="484">
        <f t="shared" si="2"/>
        <v>0</v>
      </c>
      <c r="P31" s="138"/>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row>
    <row r="32" spans="1:114" ht="30" customHeight="1">
      <c r="A32" s="324">
        <f>CyP!A36</f>
        <v>14</v>
      </c>
      <c r="B32" s="301" t="str">
        <f t="shared" si="1"/>
        <v>Cubierta de Techo Aislación Térmica e Hidráulica</v>
      </c>
      <c r="C32" s="332"/>
      <c r="D32" s="558" t="e">
        <f>+CyP!I36</f>
        <v>#DIV/0!</v>
      </c>
      <c r="E32" s="369"/>
      <c r="F32" s="318"/>
      <c r="G32" s="318"/>
      <c r="H32" s="318"/>
      <c r="I32" s="318"/>
      <c r="J32" s="318"/>
      <c r="K32" s="318"/>
      <c r="L32" s="318"/>
      <c r="M32" s="319"/>
      <c r="N32" s="134"/>
      <c r="O32" s="484">
        <f t="shared" si="2"/>
        <v>0</v>
      </c>
      <c r="P32" s="138"/>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row>
    <row r="33" spans="1:114" ht="30" customHeight="1">
      <c r="A33" s="324">
        <f>CyP!A37</f>
        <v>15</v>
      </c>
      <c r="B33" s="301" t="str">
        <f t="shared" si="1"/>
        <v>Piso baldosa cerámica (incluido umbrales)</v>
      </c>
      <c r="C33" s="332"/>
      <c r="D33" s="558" t="e">
        <f>+CyP!I37</f>
        <v>#DIV/0!</v>
      </c>
      <c r="E33" s="369"/>
      <c r="F33" s="318"/>
      <c r="G33" s="318"/>
      <c r="H33" s="318"/>
      <c r="I33" s="318"/>
      <c r="J33" s="318"/>
      <c r="K33" s="318"/>
      <c r="L33" s="318"/>
      <c r="M33" s="319"/>
      <c r="N33" s="134"/>
      <c r="O33" s="484">
        <f t="shared" si="2"/>
        <v>0</v>
      </c>
      <c r="P33" s="138"/>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row>
    <row r="34" spans="1:114" ht="30" customHeight="1">
      <c r="A34" s="324">
        <f>CyP!A38</f>
        <v>16</v>
      </c>
      <c r="B34" s="301" t="str">
        <f t="shared" si="1"/>
        <v>Zócalo cerámico</v>
      </c>
      <c r="C34" s="332"/>
      <c r="D34" s="558" t="e">
        <f>+CyP!I38</f>
        <v>#DIV/0!</v>
      </c>
      <c r="E34" s="369"/>
      <c r="F34" s="318"/>
      <c r="G34" s="318"/>
      <c r="H34" s="318"/>
      <c r="I34" s="318"/>
      <c r="J34" s="318"/>
      <c r="K34" s="318"/>
      <c r="L34" s="318"/>
      <c r="M34" s="319"/>
      <c r="N34" s="134"/>
      <c r="O34" s="484">
        <f t="shared" si="2"/>
        <v>0</v>
      </c>
      <c r="P34" s="138"/>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row>
    <row r="35" spans="1:114" ht="30" customHeight="1">
      <c r="A35" s="324">
        <f>CyP!A39</f>
        <v>17</v>
      </c>
      <c r="B35" s="301" t="str">
        <f t="shared" si="1"/>
        <v>Carpinterías metálica, aluminio y madera</v>
      </c>
      <c r="C35" s="332"/>
      <c r="D35" s="558" t="e">
        <f>+CyP!I39</f>
        <v>#DIV/0!</v>
      </c>
      <c r="E35" s="369"/>
      <c r="F35" s="318"/>
      <c r="G35" s="318"/>
      <c r="H35" s="318"/>
      <c r="I35" s="318"/>
      <c r="J35" s="318"/>
      <c r="K35" s="318"/>
      <c r="L35" s="318"/>
      <c r="M35" s="319"/>
      <c r="N35" s="134"/>
      <c r="O35" s="484">
        <f t="shared" si="2"/>
        <v>0</v>
      </c>
      <c r="P35" s="138"/>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row>
    <row r="36" spans="1:114" ht="30" customHeight="1">
      <c r="A36" s="324">
        <f>CyP!A40</f>
        <v>18</v>
      </c>
      <c r="B36" s="301" t="str">
        <f t="shared" si="1"/>
        <v>Jaharro b/ revestimiento cerámico</v>
      </c>
      <c r="C36" s="332"/>
      <c r="D36" s="558" t="e">
        <f>+CyP!I40</f>
        <v>#DIV/0!</v>
      </c>
      <c r="E36" s="369"/>
      <c r="F36" s="318"/>
      <c r="G36" s="318"/>
      <c r="H36" s="318"/>
      <c r="I36" s="318"/>
      <c r="J36" s="318"/>
      <c r="K36" s="318"/>
      <c r="L36" s="318"/>
      <c r="M36" s="319"/>
      <c r="N36" s="134"/>
      <c r="O36" s="484">
        <f t="shared" si="2"/>
        <v>0</v>
      </c>
      <c r="P36" s="138"/>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row>
    <row r="37" spans="1:114" ht="30" customHeight="1">
      <c r="A37" s="324">
        <f>CyP!A41</f>
        <v>19</v>
      </c>
      <c r="B37" s="301" t="str">
        <f t="shared" si="1"/>
        <v>Jaharro y enlucido interior a la cal</v>
      </c>
      <c r="C37" s="332"/>
      <c r="D37" s="558" t="e">
        <f>+CyP!I41</f>
        <v>#DIV/0!</v>
      </c>
      <c r="E37" s="369"/>
      <c r="F37" s="318"/>
      <c r="G37" s="318"/>
      <c r="H37" s="318"/>
      <c r="I37" s="318"/>
      <c r="J37" s="318"/>
      <c r="K37" s="318"/>
      <c r="L37" s="318"/>
      <c r="M37" s="319"/>
      <c r="N37" s="134"/>
      <c r="O37" s="484">
        <f t="shared" si="2"/>
        <v>0</v>
      </c>
      <c r="P37" s="138"/>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row>
    <row r="38" spans="1:114" ht="30" customHeight="1">
      <c r="A38" s="324">
        <f>CyP!A42</f>
        <v>20</v>
      </c>
      <c r="B38" s="301" t="str">
        <f t="shared" si="1"/>
        <v>Salpicado Plástico Incluido Jaharro</v>
      </c>
      <c r="C38" s="332"/>
      <c r="D38" s="558" t="e">
        <f>+CyP!I42</f>
        <v>#DIV/0!</v>
      </c>
      <c r="E38" s="369"/>
      <c r="F38" s="318"/>
      <c r="G38" s="318"/>
      <c r="H38" s="318"/>
      <c r="I38" s="318"/>
      <c r="J38" s="318"/>
      <c r="K38" s="318"/>
      <c r="L38" s="318"/>
      <c r="M38" s="319"/>
      <c r="N38" s="134"/>
      <c r="O38" s="484">
        <f t="shared" si="2"/>
        <v>0</v>
      </c>
      <c r="P38" s="138"/>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row>
    <row r="39" spans="1:114" ht="30" customHeight="1">
      <c r="A39" s="324">
        <f>CyP!A43</f>
        <v>21</v>
      </c>
      <c r="B39" s="301" t="str">
        <f t="shared" si="1"/>
        <v>Cielorraso aplicado a la cal</v>
      </c>
      <c r="C39" s="332"/>
      <c r="D39" s="558" t="e">
        <f>+CyP!I43</f>
        <v>#DIV/0!</v>
      </c>
      <c r="E39" s="369"/>
      <c r="F39" s="318"/>
      <c r="G39" s="318"/>
      <c r="H39" s="318"/>
      <c r="I39" s="318"/>
      <c r="J39" s="318"/>
      <c r="K39" s="318"/>
      <c r="L39" s="318"/>
      <c r="M39" s="319"/>
      <c r="N39" s="134"/>
      <c r="O39" s="484">
        <f t="shared" si="2"/>
        <v>0</v>
      </c>
      <c r="P39" s="138"/>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row>
    <row r="40" spans="1:114" ht="30" customHeight="1">
      <c r="A40" s="324">
        <f>CyP!A44</f>
        <v>22</v>
      </c>
      <c r="B40" s="301" t="str">
        <f t="shared" si="1"/>
        <v>Revestimiento cerámico</v>
      </c>
      <c r="C40" s="332"/>
      <c r="D40" s="558" t="e">
        <f>+CyP!I44</f>
        <v>#DIV/0!</v>
      </c>
      <c r="E40" s="369"/>
      <c r="F40" s="318"/>
      <c r="G40" s="318"/>
      <c r="H40" s="318"/>
      <c r="I40" s="318"/>
      <c r="J40" s="318"/>
      <c r="K40" s="318"/>
      <c r="L40" s="318"/>
      <c r="M40" s="319"/>
      <c r="N40" s="134"/>
      <c r="O40" s="484">
        <f t="shared" si="2"/>
        <v>0</v>
      </c>
      <c r="P40" s="138"/>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row>
    <row r="41" spans="1:114" ht="30" customHeight="1">
      <c r="A41" s="324">
        <f>CyP!A45</f>
        <v>23</v>
      </c>
      <c r="B41" s="301" t="str">
        <f t="shared" si="1"/>
        <v>Mesadas, campana y ventilaciones (incluida mesada exterior)</v>
      </c>
      <c r="C41" s="332"/>
      <c r="D41" s="558" t="e">
        <f>+CyP!I45</f>
        <v>#DIV/0!</v>
      </c>
      <c r="E41" s="369"/>
      <c r="F41" s="318"/>
      <c r="G41" s="318"/>
      <c r="H41" s="318"/>
      <c r="I41" s="318"/>
      <c r="J41" s="318"/>
      <c r="K41" s="318"/>
      <c r="L41" s="318"/>
      <c r="M41" s="319"/>
      <c r="N41" s="134"/>
      <c r="O41" s="484">
        <f t="shared" si="2"/>
        <v>0</v>
      </c>
      <c r="P41" s="138"/>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row>
    <row r="42" spans="1:114" ht="30" customHeight="1">
      <c r="A42" s="324">
        <f>CyP!A46</f>
        <v>24</v>
      </c>
      <c r="B42" s="301" t="str">
        <f t="shared" si="1"/>
        <v>Antepechos de hormigón</v>
      </c>
      <c r="C42" s="332"/>
      <c r="D42" s="558" t="e">
        <f>+CyP!I46</f>
        <v>#DIV/0!</v>
      </c>
      <c r="E42" s="369"/>
      <c r="F42" s="318"/>
      <c r="G42" s="318"/>
      <c r="H42" s="318"/>
      <c r="I42" s="318"/>
      <c r="J42" s="318"/>
      <c r="K42" s="318"/>
      <c r="L42" s="318"/>
      <c r="M42" s="319"/>
      <c r="N42" s="134"/>
      <c r="O42" s="484">
        <f t="shared" si="2"/>
        <v>0</v>
      </c>
      <c r="P42" s="138"/>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row>
    <row r="43" spans="1:114" ht="30" customHeight="1">
      <c r="A43" s="324">
        <f>CyP!A47</f>
        <v>25</v>
      </c>
      <c r="B43" s="301" t="str">
        <f t="shared" si="1"/>
        <v>Esmalte sintético sobre carpintería metálica</v>
      </c>
      <c r="C43" s="332"/>
      <c r="D43" s="558" t="e">
        <f>+CyP!I47</f>
        <v>#DIV/0!</v>
      </c>
      <c r="E43" s="369"/>
      <c r="F43" s="318"/>
      <c r="G43" s="318"/>
      <c r="H43" s="318"/>
      <c r="I43" s="318"/>
      <c r="J43" s="318"/>
      <c r="K43" s="318"/>
      <c r="L43" s="318"/>
      <c r="M43" s="319"/>
      <c r="N43" s="134"/>
      <c r="O43" s="484">
        <f t="shared" si="2"/>
        <v>0</v>
      </c>
      <c r="P43" s="138"/>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row>
    <row r="44" spans="1:114" ht="30" customHeight="1">
      <c r="A44" s="324">
        <f>CyP!A48</f>
        <v>26</v>
      </c>
      <c r="B44" s="301" t="str">
        <f t="shared" si="1"/>
        <v>Esmalte sintético sobre carpintería madera</v>
      </c>
      <c r="C44" s="332"/>
      <c r="D44" s="558" t="e">
        <f>+CyP!I48</f>
        <v>#DIV/0!</v>
      </c>
      <c r="E44" s="369"/>
      <c r="F44" s="318"/>
      <c r="G44" s="318"/>
      <c r="H44" s="318"/>
      <c r="I44" s="318"/>
      <c r="J44" s="318"/>
      <c r="K44" s="318"/>
      <c r="L44" s="318"/>
      <c r="M44" s="319"/>
      <c r="N44" s="134"/>
      <c r="O44" s="484">
        <f t="shared" si="2"/>
        <v>0</v>
      </c>
      <c r="P44" s="138"/>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row>
    <row r="45" spans="1:114" ht="30" customHeight="1">
      <c r="A45" s="324">
        <f>CyP!A49</f>
        <v>27</v>
      </c>
      <c r="B45" s="301" t="str">
        <f t="shared" si="1"/>
        <v>Látex muro interior</v>
      </c>
      <c r="C45" s="332"/>
      <c r="D45" s="558" t="e">
        <f>+CyP!I49</f>
        <v>#DIV/0!</v>
      </c>
      <c r="E45" s="369"/>
      <c r="F45" s="318"/>
      <c r="G45" s="318"/>
      <c r="H45" s="318"/>
      <c r="I45" s="318"/>
      <c r="J45" s="318"/>
      <c r="K45" s="318"/>
      <c r="L45" s="318"/>
      <c r="M45" s="319"/>
      <c r="N45" s="134"/>
      <c r="O45" s="484">
        <f t="shared" si="2"/>
        <v>0</v>
      </c>
      <c r="P45" s="138"/>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row>
    <row r="46" spans="1:114" ht="30" customHeight="1">
      <c r="A46" s="324">
        <f>CyP!A50</f>
        <v>28</v>
      </c>
      <c r="B46" s="301" t="str">
        <f t="shared" si="1"/>
        <v>Pintura en cielorrasos</v>
      </c>
      <c r="C46" s="332"/>
      <c r="D46" s="558" t="e">
        <f>+CyP!I50</f>
        <v>#DIV/0!</v>
      </c>
      <c r="E46" s="369"/>
      <c r="F46" s="318"/>
      <c r="G46" s="318"/>
      <c r="H46" s="318"/>
      <c r="I46" s="318"/>
      <c r="J46" s="318"/>
      <c r="K46" s="318"/>
      <c r="L46" s="318"/>
      <c r="M46" s="319"/>
      <c r="N46" s="134"/>
      <c r="O46" s="484">
        <f t="shared" si="2"/>
        <v>0</v>
      </c>
      <c r="P46" s="138"/>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row>
    <row r="47" spans="1:114" ht="30" customHeight="1">
      <c r="A47" s="324">
        <f>CyP!A51</f>
        <v>29</v>
      </c>
      <c r="B47" s="301" t="str">
        <f t="shared" si="1"/>
        <v>Provisión y colocación de cristal float 3mm</v>
      </c>
      <c r="C47" s="332"/>
      <c r="D47" s="558" t="e">
        <f>+CyP!I51</f>
        <v>#DIV/0!</v>
      </c>
      <c r="E47" s="369"/>
      <c r="F47" s="318"/>
      <c r="G47" s="318"/>
      <c r="H47" s="318"/>
      <c r="I47" s="318"/>
      <c r="J47" s="318"/>
      <c r="K47" s="318"/>
      <c r="L47" s="318"/>
      <c r="M47" s="319"/>
      <c r="N47" s="134"/>
      <c r="O47" s="484">
        <f t="shared" si="2"/>
        <v>0</v>
      </c>
      <c r="P47" s="138"/>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row>
    <row r="48" spans="1:114" ht="30" customHeight="1">
      <c r="A48" s="324">
        <f>CyP!A52</f>
        <v>30</v>
      </c>
      <c r="B48" s="301" t="str">
        <f t="shared" si="1"/>
        <v>Provisión y colocación de cristal float 4mm</v>
      </c>
      <c r="C48" s="332"/>
      <c r="D48" s="558" t="e">
        <f>+CyP!I52</f>
        <v>#DIV/0!</v>
      </c>
      <c r="E48" s="369"/>
      <c r="F48" s="318"/>
      <c r="G48" s="318"/>
      <c r="H48" s="318"/>
      <c r="I48" s="318"/>
      <c r="J48" s="318"/>
      <c r="K48" s="318"/>
      <c r="L48" s="318"/>
      <c r="M48" s="319"/>
      <c r="N48" s="134"/>
      <c r="O48" s="484">
        <f t="shared" si="2"/>
        <v>0</v>
      </c>
      <c r="P48" s="138"/>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row>
    <row r="49" spans="1:114" ht="30" customHeight="1">
      <c r="A49" s="324">
        <f>CyP!A53</f>
        <v>31</v>
      </c>
      <c r="B49" s="301" t="str">
        <f t="shared" si="1"/>
        <v xml:space="preserve">Pérgolas Frente y Fondo </v>
      </c>
      <c r="C49" s="332"/>
      <c r="D49" s="558" t="e">
        <f>+CyP!I53</f>
        <v>#DIV/0!</v>
      </c>
      <c r="E49" s="369"/>
      <c r="F49" s="318"/>
      <c r="G49" s="318"/>
      <c r="H49" s="318"/>
      <c r="I49" s="318"/>
      <c r="J49" s="318"/>
      <c r="K49" s="318"/>
      <c r="L49" s="318"/>
      <c r="M49" s="319"/>
      <c r="N49" s="134"/>
      <c r="O49" s="484">
        <f t="shared" si="2"/>
        <v>0</v>
      </c>
      <c r="P49" s="138"/>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row>
    <row r="50" spans="1:114" ht="30" customHeight="1">
      <c r="A50" s="324">
        <f>CyP!A54</f>
        <v>32</v>
      </c>
      <c r="B50" s="301" t="str">
        <f t="shared" ref="B50:B55" si="3">IFERROR(VLOOKUP(A50,Tabla_CyP,2,FALSE),"")</f>
        <v>Veredas, veredín perimetral y vereda de acceso (con protección contra salitre)</v>
      </c>
      <c r="C50" s="332"/>
      <c r="D50" s="558" t="e">
        <f>+CyP!I54</f>
        <v>#DIV/0!</v>
      </c>
      <c r="E50" s="369"/>
      <c r="F50" s="318"/>
      <c r="G50" s="318"/>
      <c r="H50" s="318"/>
      <c r="I50" s="318"/>
      <c r="J50" s="318"/>
      <c r="K50" s="318"/>
      <c r="L50" s="318"/>
      <c r="M50" s="319"/>
      <c r="N50" s="134"/>
      <c r="O50" s="484">
        <f t="shared" si="2"/>
        <v>0</v>
      </c>
      <c r="P50" s="138"/>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row>
    <row r="51" spans="1:114" ht="30" customHeight="1">
      <c r="A51" s="324">
        <f>CyP!A55</f>
        <v>33</v>
      </c>
      <c r="B51" s="301" t="str">
        <f t="shared" si="3"/>
        <v>Contrapiso armado (con protección contra el salitr)</v>
      </c>
      <c r="C51" s="332"/>
      <c r="D51" s="558" t="e">
        <f>+CyP!I55</f>
        <v>#DIV/0!</v>
      </c>
      <c r="E51" s="369"/>
      <c r="F51" s="318"/>
      <c r="G51" s="318"/>
      <c r="H51" s="318"/>
      <c r="I51" s="318"/>
      <c r="J51" s="318"/>
      <c r="K51" s="318"/>
      <c r="L51" s="318"/>
      <c r="M51" s="319"/>
      <c r="N51" s="134"/>
      <c r="O51" s="484">
        <f t="shared" si="2"/>
        <v>0</v>
      </c>
      <c r="P51" s="138"/>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row>
    <row r="52" spans="1:114" ht="30" customHeight="1">
      <c r="A52" s="324">
        <f>CyP!A56</f>
        <v>34</v>
      </c>
      <c r="B52" s="301" t="str">
        <f t="shared" si="3"/>
        <v>Instalación sanitaria (incl. clocas, distrib. AF-AC, artefactos y griferia)</v>
      </c>
      <c r="C52" s="332"/>
      <c r="D52" s="558" t="e">
        <f>+CyP!I56</f>
        <v>#DIV/0!</v>
      </c>
      <c r="E52" s="369"/>
      <c r="F52" s="318"/>
      <c r="G52" s="318"/>
      <c r="H52" s="318"/>
      <c r="I52" s="318"/>
      <c r="J52" s="318"/>
      <c r="K52" s="318"/>
      <c r="L52" s="318"/>
      <c r="M52" s="319"/>
      <c r="N52" s="134"/>
      <c r="O52" s="484">
        <f t="shared" si="2"/>
        <v>0</v>
      </c>
      <c r="P52" s="138"/>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row>
    <row r="53" spans="1:114" ht="30" customHeight="1">
      <c r="A53" s="324">
        <f>CyP!A57</f>
        <v>35</v>
      </c>
      <c r="B53" s="301" t="str">
        <f t="shared" si="3"/>
        <v>Calefón Solar - Termosifónico - Captador por tubo de vacío</v>
      </c>
      <c r="C53" s="332"/>
      <c r="D53" s="558" t="e">
        <f>+CyP!I57</f>
        <v>#DIV/0!</v>
      </c>
      <c r="E53" s="369"/>
      <c r="F53" s="318"/>
      <c r="G53" s="318"/>
      <c r="H53" s="318"/>
      <c r="I53" s="318"/>
      <c r="J53" s="318"/>
      <c r="K53" s="318"/>
      <c r="L53" s="318"/>
      <c r="M53" s="319"/>
      <c r="N53" s="134"/>
      <c r="O53" s="484">
        <f t="shared" si="2"/>
        <v>0</v>
      </c>
      <c r="P53" s="138"/>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row>
    <row r="54" spans="1:114" ht="30" customHeight="1">
      <c r="A54" s="324">
        <f>CyP!A58</f>
        <v>36</v>
      </c>
      <c r="B54" s="301" t="str">
        <f t="shared" si="3"/>
        <v>Instalación de gas (Incl. Cocina 4 hornallas c/horno)</v>
      </c>
      <c r="C54" s="332"/>
      <c r="D54" s="558" t="e">
        <f>+CyP!I58</f>
        <v>#DIV/0!</v>
      </c>
      <c r="E54" s="369"/>
      <c r="F54" s="318"/>
      <c r="G54" s="318"/>
      <c r="H54" s="318"/>
      <c r="I54" s="318"/>
      <c r="J54" s="318"/>
      <c r="K54" s="318"/>
      <c r="L54" s="318"/>
      <c r="M54" s="319"/>
      <c r="N54" s="134"/>
      <c r="O54" s="484">
        <f t="shared" si="2"/>
        <v>0</v>
      </c>
      <c r="P54" s="138"/>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row>
    <row r="55" spans="1:114" ht="30" customHeight="1">
      <c r="A55" s="324">
        <f>CyP!A59</f>
        <v>37</v>
      </c>
      <c r="B55" s="301" t="str">
        <f t="shared" si="3"/>
        <v>Instalación eléctrica (incl.pilastra,proc.cañerias p/3AA,y preveer espacios en tablero gral. p/llaves termomagneticas corresp. Portalamparas 3 cuerpos)</v>
      </c>
      <c r="C55" s="332"/>
      <c r="D55" s="558" t="e">
        <f>+CyP!I59</f>
        <v>#DIV/0!</v>
      </c>
      <c r="E55" s="369"/>
      <c r="F55" s="318"/>
      <c r="G55" s="318"/>
      <c r="H55" s="318"/>
      <c r="I55" s="318"/>
      <c r="J55" s="318"/>
      <c r="K55" s="318"/>
      <c r="L55" s="318"/>
      <c r="M55" s="319"/>
      <c r="N55" s="134"/>
      <c r="O55" s="484">
        <f t="shared" si="2"/>
        <v>0</v>
      </c>
      <c r="P55" s="138"/>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row>
    <row r="56" spans="1:114" ht="30" customHeight="1" thickBot="1">
      <c r="A56" s="325">
        <f>CyP!A60</f>
        <v>38</v>
      </c>
      <c r="B56" s="346" t="str">
        <f t="shared" ref="B56" si="4">IFERROR(VLOOKUP(A56,Tabla_CyP,2,FALSE),"")</f>
        <v>Terminación y limpieza de obra</v>
      </c>
      <c r="C56" s="347"/>
      <c r="D56" s="559" t="e">
        <f>+CyP!I60</f>
        <v>#DIV/0!</v>
      </c>
      <c r="E56" s="468"/>
      <c r="F56" s="348"/>
      <c r="G56" s="348"/>
      <c r="H56" s="348"/>
      <c r="I56" s="348"/>
      <c r="J56" s="348"/>
      <c r="K56" s="348"/>
      <c r="L56" s="348"/>
      <c r="M56" s="349"/>
      <c r="N56" s="134"/>
      <c r="O56" s="484">
        <f t="shared" si="2"/>
        <v>0</v>
      </c>
      <c r="P56" s="138"/>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row>
    <row r="57" spans="1:114" ht="30" customHeight="1" thickBot="1">
      <c r="A57" s="342" t="str">
        <f>+CyP!A78</f>
        <v>B</v>
      </c>
      <c r="B57" s="343" t="str">
        <f>IFERROR(VLOOKUP(A57,Tabla_CyP,2,FALSE),"")</f>
        <v>INFRAESTRUCTURA - URBANIZACIÓN - DOCUMENTACIÓN FINAL DE OBRA</v>
      </c>
      <c r="C57" s="339"/>
      <c r="D57" s="560"/>
      <c r="E57" s="469"/>
      <c r="F57" s="340"/>
      <c r="G57" s="340"/>
      <c r="H57" s="340"/>
      <c r="I57" s="340"/>
      <c r="J57" s="340"/>
      <c r="K57" s="340"/>
      <c r="L57" s="340"/>
      <c r="M57" s="341"/>
      <c r="N57" s="134"/>
      <c r="O57" s="484"/>
      <c r="P57" s="138"/>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row>
    <row r="58" spans="1:114" ht="30" customHeight="1">
      <c r="A58" s="299">
        <v>39</v>
      </c>
      <c r="B58" s="300" t="str">
        <f t="shared" ref="B58:B82" si="5">IFERROR(VLOOKUP(A58,Tabla_CyP,2,FALSE),"")</f>
        <v>Limpieza de terreno, demolición y  erradicación de árboles</v>
      </c>
      <c r="C58" s="331"/>
      <c r="D58" s="561" t="e">
        <f>+CyP!I79</f>
        <v>#DIV/0!</v>
      </c>
      <c r="E58" s="470"/>
      <c r="F58" s="316"/>
      <c r="G58" s="316"/>
      <c r="H58" s="316"/>
      <c r="I58" s="316"/>
      <c r="J58" s="316"/>
      <c r="K58" s="316"/>
      <c r="L58" s="316"/>
      <c r="M58" s="317"/>
      <c r="N58" s="134"/>
      <c r="O58" s="484">
        <f t="shared" si="2"/>
        <v>0</v>
      </c>
      <c r="P58" s="138"/>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row>
    <row r="59" spans="1:114" ht="30" customHeight="1">
      <c r="A59" s="324">
        <v>40</v>
      </c>
      <c r="B59" s="301" t="str">
        <f t="shared" si="5"/>
        <v>Excavación no clasificada</v>
      </c>
      <c r="C59" s="332"/>
      <c r="D59" s="558" t="e">
        <f>+CyP!I80</f>
        <v>#DIV/0!</v>
      </c>
      <c r="E59" s="471"/>
      <c r="F59" s="318"/>
      <c r="G59" s="318"/>
      <c r="H59" s="318"/>
      <c r="I59" s="318"/>
      <c r="J59" s="318"/>
      <c r="K59" s="318"/>
      <c r="L59" s="318"/>
      <c r="M59" s="319"/>
      <c r="N59" s="134"/>
      <c r="O59" s="484">
        <f t="shared" si="2"/>
        <v>0</v>
      </c>
      <c r="P59" s="138"/>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row>
    <row r="60" spans="1:114" ht="30" customHeight="1">
      <c r="A60" s="324">
        <v>41</v>
      </c>
      <c r="B60" s="301" t="str">
        <f t="shared" si="5"/>
        <v>Ejecución de base (0,25)</v>
      </c>
      <c r="C60" s="332"/>
      <c r="D60" s="558" t="e">
        <f>+CyP!I81</f>
        <v>#DIV/0!</v>
      </c>
      <c r="E60" s="471"/>
      <c r="F60" s="318"/>
      <c r="G60" s="318"/>
      <c r="H60" s="318"/>
      <c r="I60" s="318"/>
      <c r="J60" s="318"/>
      <c r="K60" s="318"/>
      <c r="L60" s="318"/>
      <c r="M60" s="319"/>
      <c r="N60" s="134"/>
      <c r="O60" s="484">
        <f t="shared" si="2"/>
        <v>0</v>
      </c>
      <c r="P60" s="138"/>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row>
    <row r="61" spans="1:114" ht="30" customHeight="1">
      <c r="A61" s="324">
        <v>42</v>
      </c>
      <c r="B61" s="301" t="str">
        <f t="shared" si="5"/>
        <v>Ejecución de cuneta en tierra</v>
      </c>
      <c r="C61" s="332"/>
      <c r="D61" s="558" t="e">
        <f>+CyP!I82</f>
        <v>#DIV/0!</v>
      </c>
      <c r="E61" s="471"/>
      <c r="F61" s="318"/>
      <c r="G61" s="318"/>
      <c r="H61" s="318"/>
      <c r="I61" s="318"/>
      <c r="J61" s="318"/>
      <c r="K61" s="318"/>
      <c r="L61" s="318"/>
      <c r="M61" s="319"/>
      <c r="N61" s="134"/>
      <c r="O61" s="484">
        <f t="shared" si="2"/>
        <v>0</v>
      </c>
      <c r="P61" s="138"/>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row>
    <row r="62" spans="1:114" ht="30" customHeight="1">
      <c r="A62" s="324">
        <v>43</v>
      </c>
      <c r="B62" s="301" t="str">
        <f t="shared" si="5"/>
        <v>Ejecución de cuneta impermeabilizada y obra de toma</v>
      </c>
      <c r="C62" s="332"/>
      <c r="D62" s="558" t="e">
        <f>+CyP!I83</f>
        <v>#DIV/0!</v>
      </c>
      <c r="E62" s="471"/>
      <c r="F62" s="318"/>
      <c r="G62" s="318"/>
      <c r="H62" s="318"/>
      <c r="I62" s="318"/>
      <c r="J62" s="318"/>
      <c r="K62" s="318"/>
      <c r="L62" s="318"/>
      <c r="M62" s="319"/>
      <c r="N62" s="134"/>
      <c r="O62" s="484">
        <f t="shared" si="2"/>
        <v>0</v>
      </c>
      <c r="P62" s="138"/>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row>
    <row r="63" spans="1:114" ht="30" customHeight="1">
      <c r="A63" s="324">
        <v>44</v>
      </c>
      <c r="B63" s="301" t="str">
        <f t="shared" si="5"/>
        <v>Arbolado público</v>
      </c>
      <c r="C63" s="332"/>
      <c r="D63" s="558" t="e">
        <f>+CyP!I84</f>
        <v>#DIV/0!</v>
      </c>
      <c r="E63" s="471"/>
      <c r="F63" s="318"/>
      <c r="G63" s="318"/>
      <c r="H63" s="318"/>
      <c r="I63" s="318"/>
      <c r="J63" s="318"/>
      <c r="K63" s="318"/>
      <c r="L63" s="318"/>
      <c r="M63" s="319"/>
      <c r="N63" s="134"/>
      <c r="O63" s="484">
        <f t="shared" si="2"/>
        <v>0</v>
      </c>
      <c r="P63" s="138"/>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row>
    <row r="64" spans="1:114" ht="30" customHeight="1">
      <c r="A64" s="324">
        <v>45</v>
      </c>
      <c r="B64" s="301" t="str">
        <f t="shared" si="5"/>
        <v>Indicadores de calles</v>
      </c>
      <c r="C64" s="332"/>
      <c r="D64" s="558" t="e">
        <f>+CyP!I85</f>
        <v>#DIV/0!</v>
      </c>
      <c r="E64" s="471"/>
      <c r="F64" s="318"/>
      <c r="G64" s="318"/>
      <c r="H64" s="318"/>
      <c r="I64" s="318"/>
      <c r="J64" s="318"/>
      <c r="K64" s="318"/>
      <c r="L64" s="318"/>
      <c r="M64" s="319"/>
      <c r="N64" s="134"/>
      <c r="O64" s="484">
        <f t="shared" si="2"/>
        <v>0</v>
      </c>
      <c r="P64" s="138"/>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row>
    <row r="65" spans="1:114" ht="30" customHeight="1">
      <c r="A65" s="324">
        <v>46</v>
      </c>
      <c r="B65" s="301" t="str">
        <f t="shared" si="5"/>
        <v>Vértices de lotes</v>
      </c>
      <c r="C65" s="332"/>
      <c r="D65" s="558" t="e">
        <f>+CyP!I86</f>
        <v>#DIV/0!</v>
      </c>
      <c r="E65" s="471"/>
      <c r="F65" s="318"/>
      <c r="G65" s="318"/>
      <c r="H65" s="318"/>
      <c r="I65" s="318"/>
      <c r="J65" s="318"/>
      <c r="K65" s="318"/>
      <c r="L65" s="318"/>
      <c r="M65" s="319"/>
      <c r="N65" s="134"/>
      <c r="O65" s="484">
        <f t="shared" si="2"/>
        <v>0</v>
      </c>
      <c r="P65" s="138"/>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row>
    <row r="66" spans="1:114" ht="30" customHeight="1">
      <c r="A66" s="324">
        <v>47</v>
      </c>
      <c r="B66" s="301" t="str">
        <f t="shared" si="5"/>
        <v>Construcción de pasante vehicular SJ320</v>
      </c>
      <c r="C66" s="332"/>
      <c r="D66" s="558" t="e">
        <f>+CyP!I87</f>
        <v>#DIV/0!</v>
      </c>
      <c r="E66" s="471"/>
      <c r="F66" s="318"/>
      <c r="G66" s="318"/>
      <c r="H66" s="318"/>
      <c r="I66" s="318"/>
      <c r="J66" s="318"/>
      <c r="K66" s="318"/>
      <c r="L66" s="318"/>
      <c r="M66" s="319"/>
      <c r="N66" s="134"/>
      <c r="O66" s="484">
        <f t="shared" si="2"/>
        <v>0</v>
      </c>
      <c r="P66" s="138"/>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row>
    <row r="67" spans="1:114" ht="30" customHeight="1">
      <c r="A67" s="324">
        <v>48</v>
      </c>
      <c r="B67" s="301" t="str">
        <f t="shared" si="5"/>
        <v>Pedraplen bajo vereda</v>
      </c>
      <c r="C67" s="332"/>
      <c r="D67" s="558" t="e">
        <f>+CyP!I88</f>
        <v>#DIV/0!</v>
      </c>
      <c r="E67" s="471"/>
      <c r="F67" s="318"/>
      <c r="G67" s="318"/>
      <c r="H67" s="318"/>
      <c r="I67" s="318"/>
      <c r="J67" s="318"/>
      <c r="K67" s="318"/>
      <c r="L67" s="318"/>
      <c r="M67" s="319"/>
      <c r="N67" s="134"/>
      <c r="O67" s="484">
        <f t="shared" si="2"/>
        <v>0</v>
      </c>
      <c r="P67" s="138"/>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row>
    <row r="68" spans="1:114" ht="30" customHeight="1">
      <c r="A68" s="324">
        <v>49</v>
      </c>
      <c r="B68" s="301" t="str">
        <f t="shared" si="5"/>
        <v>Pedraplen bajo vivienda</v>
      </c>
      <c r="C68" s="332"/>
      <c r="D68" s="558" t="e">
        <f>+CyP!I89</f>
        <v>#DIV/0!</v>
      </c>
      <c r="E68" s="471"/>
      <c r="F68" s="318"/>
      <c r="G68" s="318"/>
      <c r="H68" s="318"/>
      <c r="I68" s="318"/>
      <c r="J68" s="318"/>
      <c r="K68" s="318"/>
      <c r="L68" s="318"/>
      <c r="M68" s="319"/>
      <c r="N68" s="134"/>
      <c r="O68" s="484">
        <f t="shared" si="2"/>
        <v>0</v>
      </c>
      <c r="P68" s="138"/>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row>
    <row r="69" spans="1:114" ht="30" customHeight="1">
      <c r="A69" s="324">
        <v>50</v>
      </c>
      <c r="B69" s="301" t="str">
        <f t="shared" si="5"/>
        <v>Terraplen bajo Vivienda</v>
      </c>
      <c r="C69" s="332"/>
      <c r="D69" s="558" t="e">
        <f>+CyP!I90</f>
        <v>#DIV/0!</v>
      </c>
      <c r="E69" s="471"/>
      <c r="F69" s="318"/>
      <c r="G69" s="318"/>
      <c r="H69" s="318"/>
      <c r="I69" s="318"/>
      <c r="J69" s="318"/>
      <c r="K69" s="318"/>
      <c r="L69" s="318"/>
      <c r="M69" s="319"/>
      <c r="N69" s="134"/>
      <c r="O69" s="484">
        <f t="shared" si="2"/>
        <v>0</v>
      </c>
      <c r="P69" s="138"/>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row>
    <row r="70" spans="1:114" ht="30" customHeight="1">
      <c r="A70" s="324">
        <v>51</v>
      </c>
      <c r="B70" s="301" t="str">
        <f t="shared" si="5"/>
        <v>Puentes peatonales</v>
      </c>
      <c r="C70" s="332"/>
      <c r="D70" s="558" t="e">
        <f>+CyP!I91</f>
        <v>#DIV/0!</v>
      </c>
      <c r="E70" s="471"/>
      <c r="F70" s="318"/>
      <c r="G70" s="318"/>
      <c r="H70" s="318"/>
      <c r="I70" s="318"/>
      <c r="J70" s="318"/>
      <c r="K70" s="318"/>
      <c r="L70" s="318"/>
      <c r="M70" s="319"/>
      <c r="N70" s="134"/>
      <c r="O70" s="484">
        <f t="shared" si="2"/>
        <v>0</v>
      </c>
      <c r="P70" s="138"/>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row>
    <row r="71" spans="1:114" ht="30" customHeight="1">
      <c r="A71" s="324">
        <v>52</v>
      </c>
      <c r="B71" s="301" t="str">
        <f t="shared" si="5"/>
        <v>Puentes de acceso vehicular</v>
      </c>
      <c r="C71" s="332"/>
      <c r="D71" s="558" t="e">
        <f>+CyP!I92</f>
        <v>#DIV/0!</v>
      </c>
      <c r="E71" s="471"/>
      <c r="F71" s="318"/>
      <c r="G71" s="318"/>
      <c r="H71" s="318"/>
      <c r="I71" s="318"/>
      <c r="J71" s="318"/>
      <c r="K71" s="318"/>
      <c r="L71" s="318"/>
      <c r="M71" s="319"/>
      <c r="N71" s="134"/>
      <c r="O71" s="484">
        <f t="shared" si="2"/>
        <v>0</v>
      </c>
      <c r="P71" s="138"/>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row>
    <row r="72" spans="1:114" ht="30" customHeight="1">
      <c r="A72" s="324">
        <v>53</v>
      </c>
      <c r="B72" s="301" t="str">
        <f t="shared" si="5"/>
        <v>Ejecución de veredas municipales</v>
      </c>
      <c r="C72" s="332"/>
      <c r="D72" s="558" t="e">
        <f>+CyP!I93</f>
        <v>#DIV/0!</v>
      </c>
      <c r="E72" s="471"/>
      <c r="F72" s="318"/>
      <c r="G72" s="318"/>
      <c r="H72" s="318"/>
      <c r="I72" s="318"/>
      <c r="J72" s="318"/>
      <c r="K72" s="318"/>
      <c r="L72" s="318"/>
      <c r="M72" s="319"/>
      <c r="N72" s="134"/>
      <c r="O72" s="484">
        <f t="shared" si="2"/>
        <v>0</v>
      </c>
      <c r="P72" s="138"/>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row>
    <row r="73" spans="1:114" ht="30" customHeight="1">
      <c r="A73" s="324">
        <v>54</v>
      </c>
      <c r="B73" s="301" t="str">
        <f t="shared" si="5"/>
        <v>Relleno de Frente de Lote</v>
      </c>
      <c r="C73" s="332"/>
      <c r="D73" s="558" t="e">
        <f>+CyP!I94</f>
        <v>#DIV/0!</v>
      </c>
      <c r="E73" s="471"/>
      <c r="F73" s="318"/>
      <c r="G73" s="318"/>
      <c r="H73" s="318"/>
      <c r="I73" s="318"/>
      <c r="J73" s="318"/>
      <c r="K73" s="318"/>
      <c r="L73" s="318"/>
      <c r="M73" s="319"/>
      <c r="N73" s="134"/>
      <c r="O73" s="484">
        <f t="shared" si="2"/>
        <v>0</v>
      </c>
      <c r="P73" s="138"/>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row>
    <row r="74" spans="1:114" ht="30" customHeight="1">
      <c r="A74" s="324">
        <v>55</v>
      </c>
      <c r="B74" s="301" t="str">
        <f t="shared" si="5"/>
        <v>Extracción de postes de iluminación - cantidad 11</v>
      </c>
      <c r="C74" s="332"/>
      <c r="D74" s="558" t="e">
        <f>+CyP!I95</f>
        <v>#DIV/0!</v>
      </c>
      <c r="E74" s="471"/>
      <c r="F74" s="318"/>
      <c r="G74" s="318"/>
      <c r="H74" s="318"/>
      <c r="I74" s="318"/>
      <c r="J74" s="318"/>
      <c r="K74" s="318"/>
      <c r="L74" s="318"/>
      <c r="M74" s="319"/>
      <c r="N74" s="134"/>
      <c r="O74" s="484">
        <f t="shared" si="2"/>
        <v>0</v>
      </c>
      <c r="P74" s="138"/>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row>
    <row r="75" spans="1:114" ht="30" customHeight="1">
      <c r="A75" s="324">
        <v>56</v>
      </c>
      <c r="B75" s="301" t="str">
        <f t="shared" si="5"/>
        <v>Alumbrado Público</v>
      </c>
      <c r="C75" s="332"/>
      <c r="D75" s="558" t="e">
        <f>+CyP!I96</f>
        <v>#DIV/0!</v>
      </c>
      <c r="E75" s="471"/>
      <c r="F75" s="318"/>
      <c r="G75" s="318"/>
      <c r="H75" s="318"/>
      <c r="I75" s="318"/>
      <c r="J75" s="318"/>
      <c r="K75" s="318"/>
      <c r="L75" s="318"/>
      <c r="M75" s="319"/>
      <c r="N75" s="134"/>
      <c r="O75" s="484">
        <f>SUM(F75:M75)</f>
        <v>0</v>
      </c>
      <c r="P75" s="138"/>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row>
    <row r="76" spans="1:114" ht="30" customHeight="1">
      <c r="A76" s="324">
        <v>57</v>
      </c>
      <c r="B76" s="301" t="str">
        <f t="shared" si="5"/>
        <v>Iluminación E. V.</v>
      </c>
      <c r="C76" s="332"/>
      <c r="D76" s="558" t="e">
        <f>+CyP!I97</f>
        <v>#DIV/0!</v>
      </c>
      <c r="E76" s="471"/>
      <c r="F76" s="318"/>
      <c r="G76" s="318"/>
      <c r="H76" s="318"/>
      <c r="I76" s="318"/>
      <c r="J76" s="318"/>
      <c r="K76" s="318"/>
      <c r="L76" s="318"/>
      <c r="M76" s="319"/>
      <c r="N76" s="134"/>
      <c r="O76" s="484">
        <f t="shared" ref="O76:O80" si="6">SUM(F76:M76)</f>
        <v>0</v>
      </c>
      <c r="P76" s="138"/>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row>
    <row r="77" spans="1:114" ht="30" customHeight="1">
      <c r="A77" s="324">
        <v>58</v>
      </c>
      <c r="B77" s="301" t="str">
        <f t="shared" si="5"/>
        <v>Espacios verdes</v>
      </c>
      <c r="C77" s="332"/>
      <c r="D77" s="558" t="e">
        <f>+CyP!I98</f>
        <v>#DIV/0!</v>
      </c>
      <c r="E77" s="471"/>
      <c r="F77" s="318"/>
      <c r="G77" s="318"/>
      <c r="H77" s="318"/>
      <c r="I77" s="318"/>
      <c r="J77" s="318"/>
      <c r="K77" s="318"/>
      <c r="L77" s="318"/>
      <c r="M77" s="319"/>
      <c r="N77" s="134"/>
      <c r="O77" s="484">
        <f t="shared" si="6"/>
        <v>0</v>
      </c>
      <c r="P77" s="138"/>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c r="AR77" s="89"/>
      <c r="AS77" s="89"/>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row>
    <row r="78" spans="1:114" ht="30" customHeight="1">
      <c r="A78" s="324">
        <v>59</v>
      </c>
      <c r="B78" s="301" t="str">
        <f t="shared" si="5"/>
        <v>Red externa de gas (conexión tramo corresp. a calle proy. 1)</v>
      </c>
      <c r="C78" s="332"/>
      <c r="D78" s="558" t="e">
        <f>+CyP!I99</f>
        <v>#DIV/0!</v>
      </c>
      <c r="E78" s="471"/>
      <c r="F78" s="318"/>
      <c r="G78" s="318"/>
      <c r="H78" s="318"/>
      <c r="I78" s="318"/>
      <c r="J78" s="318"/>
      <c r="K78" s="318"/>
      <c r="L78" s="318"/>
      <c r="M78" s="319"/>
      <c r="N78" s="134"/>
      <c r="O78" s="484">
        <f t="shared" si="6"/>
        <v>0</v>
      </c>
      <c r="P78" s="138"/>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row>
    <row r="79" spans="1:114" ht="30" customHeight="1">
      <c r="A79" s="324">
        <v>60</v>
      </c>
      <c r="B79" s="301" t="str">
        <f t="shared" si="5"/>
        <v>Conexiones domiciliarias de gas natural</v>
      </c>
      <c r="C79" s="332"/>
      <c r="D79" s="558" t="e">
        <f>+CyP!I100</f>
        <v>#DIV/0!</v>
      </c>
      <c r="E79" s="471"/>
      <c r="F79" s="318"/>
      <c r="G79" s="318"/>
      <c r="H79" s="318"/>
      <c r="I79" s="318"/>
      <c r="J79" s="318"/>
      <c r="K79" s="318"/>
      <c r="L79" s="318"/>
      <c r="M79" s="319"/>
      <c r="N79" s="134"/>
      <c r="O79" s="484">
        <f t="shared" si="6"/>
        <v>0</v>
      </c>
      <c r="P79" s="138"/>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row>
    <row r="80" spans="1:114" ht="30" customHeight="1">
      <c r="A80" s="324">
        <v>61</v>
      </c>
      <c r="B80" s="301" t="str">
        <f t="shared" si="5"/>
        <v>Conexiones domiciliarias agua potable</v>
      </c>
      <c r="C80" s="332"/>
      <c r="D80" s="558" t="e">
        <f>+CyP!I101</f>
        <v>#DIV/0!</v>
      </c>
      <c r="E80" s="471"/>
      <c r="F80" s="322"/>
      <c r="G80" s="322"/>
      <c r="H80" s="322"/>
      <c r="I80" s="322"/>
      <c r="J80" s="322"/>
      <c r="K80" s="322"/>
      <c r="L80" s="322"/>
      <c r="M80" s="319"/>
      <c r="N80" s="134"/>
      <c r="O80" s="484">
        <f t="shared" si="6"/>
        <v>0</v>
      </c>
      <c r="P80" s="138"/>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row>
    <row r="81" spans="1:114" ht="30" customHeight="1">
      <c r="A81" s="324">
        <v>62</v>
      </c>
      <c r="B81" s="301" t="str">
        <f t="shared" si="5"/>
        <v>Conexiones domiciliarias cloacas Ø 160 mm.</v>
      </c>
      <c r="C81" s="332"/>
      <c r="D81" s="558" t="e">
        <f>+CyP!I102</f>
        <v>#DIV/0!</v>
      </c>
      <c r="E81" s="471"/>
      <c r="F81" s="322"/>
      <c r="G81" s="322"/>
      <c r="H81" s="322"/>
      <c r="I81" s="322"/>
      <c r="J81" s="322"/>
      <c r="K81" s="322"/>
      <c r="L81" s="322"/>
      <c r="M81" s="319"/>
      <c r="N81" s="134"/>
      <c r="O81" s="484">
        <f t="shared" ref="O81:O82" si="7">SUM(F81:M81)</f>
        <v>0</v>
      </c>
      <c r="P81" s="138"/>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Q81" s="89"/>
      <c r="AR81" s="89"/>
      <c r="AS81" s="89"/>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row>
    <row r="82" spans="1:114" ht="30" customHeight="1" thickBot="1">
      <c r="A82" s="326">
        <v>63</v>
      </c>
      <c r="B82" s="302" t="str">
        <f t="shared" si="5"/>
        <v>Documentación final de obra (3% Monto Total de la Obra)</v>
      </c>
      <c r="C82" s="333"/>
      <c r="D82" s="562" t="e">
        <f>+CyP!I103</f>
        <v>#DIV/0!</v>
      </c>
      <c r="E82" s="472"/>
      <c r="F82" s="323"/>
      <c r="G82" s="323"/>
      <c r="H82" s="323"/>
      <c r="I82" s="323"/>
      <c r="J82" s="323"/>
      <c r="K82" s="323"/>
      <c r="L82" s="323"/>
      <c r="M82" s="320"/>
      <c r="N82" s="134"/>
      <c r="O82" s="484">
        <f t="shared" si="7"/>
        <v>0</v>
      </c>
      <c r="P82" s="138"/>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Q82" s="89"/>
      <c r="AR82" s="89"/>
      <c r="AS82" s="89"/>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row>
    <row r="83" spans="1:114" s="289" customFormat="1" ht="30" customHeight="1">
      <c r="A83" s="304" t="s">
        <v>4</v>
      </c>
      <c r="B83" s="305" t="s">
        <v>10</v>
      </c>
      <c r="C83" s="306"/>
      <c r="D83" s="307" t="e">
        <f>SUM(D18:D82)</f>
        <v>#DIV/0!</v>
      </c>
      <c r="E83" s="308"/>
      <c r="F83" s="309"/>
      <c r="G83" s="309"/>
      <c r="H83" s="309"/>
      <c r="I83" s="309"/>
      <c r="J83" s="309"/>
      <c r="K83" s="309"/>
      <c r="L83" s="309"/>
      <c r="M83" s="309"/>
      <c r="N83" s="291"/>
      <c r="O83" s="485"/>
      <c r="P83" s="477"/>
    </row>
    <row r="84" spans="1:114" s="289" customFormat="1" ht="30" customHeight="1">
      <c r="A84" s="310"/>
      <c r="B84" s="310"/>
      <c r="C84" s="310"/>
      <c r="D84" s="311"/>
      <c r="E84" s="92"/>
      <c r="F84" s="310"/>
      <c r="G84" s="310"/>
      <c r="H84" s="310"/>
      <c r="I84" s="310"/>
      <c r="J84" s="310"/>
      <c r="K84" s="310"/>
      <c r="L84" s="310"/>
      <c r="M84" s="310"/>
      <c r="N84" s="291"/>
      <c r="O84" s="485"/>
      <c r="P84" s="477"/>
    </row>
    <row r="85" spans="1:114" s="289" customFormat="1" ht="30" customHeight="1">
      <c r="A85" s="310"/>
      <c r="B85" s="310"/>
      <c r="C85" s="310"/>
      <c r="D85" s="312" t="s">
        <v>25</v>
      </c>
      <c r="E85" s="92">
        <v>0</v>
      </c>
      <c r="F85" s="303" t="e">
        <f>SUMPRODUCT($D$18:$D$82,F18:F82)</f>
        <v>#DIV/0!</v>
      </c>
      <c r="G85" s="303" t="e">
        <f t="shared" ref="G85:M85" si="8">SUMPRODUCT($D$18:$D$82,G18:G82)</f>
        <v>#DIV/0!</v>
      </c>
      <c r="H85" s="303" t="e">
        <f t="shared" si="8"/>
        <v>#DIV/0!</v>
      </c>
      <c r="I85" s="303" t="e">
        <f t="shared" si="8"/>
        <v>#DIV/0!</v>
      </c>
      <c r="J85" s="303" t="e">
        <f t="shared" si="8"/>
        <v>#DIV/0!</v>
      </c>
      <c r="K85" s="303" t="e">
        <f t="shared" si="8"/>
        <v>#DIV/0!</v>
      </c>
      <c r="L85" s="303" t="e">
        <f t="shared" si="8"/>
        <v>#DIV/0!</v>
      </c>
      <c r="M85" s="303" t="e">
        <f t="shared" si="8"/>
        <v>#DIV/0!</v>
      </c>
      <c r="N85" s="478"/>
      <c r="O85" s="485"/>
      <c r="P85" s="477"/>
    </row>
    <row r="86" spans="1:114" s="289" customFormat="1" ht="30" customHeight="1">
      <c r="A86" s="310"/>
      <c r="B86" s="310"/>
      <c r="C86" s="310"/>
      <c r="D86" s="312" t="s">
        <v>26</v>
      </c>
      <c r="E86" s="92">
        <v>0</v>
      </c>
      <c r="F86" s="303" t="e">
        <f>+F85</f>
        <v>#DIV/0!</v>
      </c>
      <c r="G86" s="303" t="e">
        <f t="shared" ref="G86:M86" si="9">F86+G85</f>
        <v>#DIV/0!</v>
      </c>
      <c r="H86" s="303" t="e">
        <f t="shared" si="9"/>
        <v>#DIV/0!</v>
      </c>
      <c r="I86" s="303" t="e">
        <f t="shared" si="9"/>
        <v>#DIV/0!</v>
      </c>
      <c r="J86" s="303" t="e">
        <f t="shared" si="9"/>
        <v>#DIV/0!</v>
      </c>
      <c r="K86" s="303" t="e">
        <f t="shared" si="9"/>
        <v>#DIV/0!</v>
      </c>
      <c r="L86" s="303" t="e">
        <f t="shared" si="9"/>
        <v>#DIV/0!</v>
      </c>
      <c r="M86" s="486" t="e">
        <f t="shared" si="9"/>
        <v>#DIV/0!</v>
      </c>
      <c r="N86" s="478"/>
      <c r="O86" s="485"/>
      <c r="P86" s="477"/>
    </row>
    <row r="87" spans="1:114" s="289" customFormat="1" ht="30" customHeight="1">
      <c r="A87" s="310"/>
      <c r="B87" s="310"/>
      <c r="C87" s="310"/>
      <c r="D87" s="313"/>
      <c r="E87" s="314" t="s">
        <v>1146</v>
      </c>
      <c r="F87" s="310"/>
      <c r="G87" s="310"/>
      <c r="H87" s="310"/>
      <c r="I87" s="310"/>
      <c r="J87" s="310"/>
      <c r="K87" s="310"/>
      <c r="L87" s="310"/>
      <c r="M87" s="310"/>
      <c r="N87" s="291"/>
      <c r="O87" s="485"/>
      <c r="P87" s="477"/>
    </row>
    <row r="88" spans="1:114" s="289" customFormat="1" ht="30" customHeight="1">
      <c r="A88" s="310"/>
      <c r="B88" s="310"/>
      <c r="C88" s="310"/>
      <c r="D88" s="312" t="s">
        <v>27</v>
      </c>
      <c r="E88" s="315" t="e">
        <f>+C11*0.1</f>
        <v>#DIV/0!</v>
      </c>
      <c r="F88" s="315" t="e">
        <f>+F85*0.9*$C$11</f>
        <v>#DIV/0!</v>
      </c>
      <c r="G88" s="315" t="e">
        <f t="shared" ref="G88:M88" si="10">+G85*0.9*$C$11</f>
        <v>#DIV/0!</v>
      </c>
      <c r="H88" s="315" t="e">
        <f t="shared" si="10"/>
        <v>#DIV/0!</v>
      </c>
      <c r="I88" s="315" t="e">
        <f t="shared" si="10"/>
        <v>#DIV/0!</v>
      </c>
      <c r="J88" s="315" t="e">
        <f t="shared" si="10"/>
        <v>#DIV/0!</v>
      </c>
      <c r="K88" s="315" t="e">
        <f t="shared" si="10"/>
        <v>#DIV/0!</v>
      </c>
      <c r="L88" s="315" t="e">
        <f t="shared" si="10"/>
        <v>#DIV/0!</v>
      </c>
      <c r="M88" s="315" t="e">
        <f t="shared" si="10"/>
        <v>#DIV/0!</v>
      </c>
      <c r="N88" s="479"/>
      <c r="O88" s="485"/>
      <c r="P88" s="477"/>
    </row>
    <row r="89" spans="1:114" s="289" customFormat="1" ht="30" customHeight="1">
      <c r="A89" s="310"/>
      <c r="B89" s="310"/>
      <c r="C89" s="310"/>
      <c r="D89" s="312" t="s">
        <v>1124</v>
      </c>
      <c r="E89" s="315" t="e">
        <f>+E88</f>
        <v>#DIV/0!</v>
      </c>
      <c r="F89" s="315" t="e">
        <f>+F88+E89</f>
        <v>#DIV/0!</v>
      </c>
      <c r="G89" s="315" t="e">
        <f t="shared" ref="G89:M89" si="11">+G88+F89</f>
        <v>#DIV/0!</v>
      </c>
      <c r="H89" s="315" t="e">
        <f t="shared" si="11"/>
        <v>#DIV/0!</v>
      </c>
      <c r="I89" s="315" t="e">
        <f t="shared" si="11"/>
        <v>#DIV/0!</v>
      </c>
      <c r="J89" s="315" t="e">
        <f t="shared" si="11"/>
        <v>#DIV/0!</v>
      </c>
      <c r="K89" s="315" t="e">
        <f t="shared" si="11"/>
        <v>#DIV/0!</v>
      </c>
      <c r="L89" s="315" t="e">
        <f t="shared" si="11"/>
        <v>#DIV/0!</v>
      </c>
      <c r="M89" s="315" t="e">
        <f t="shared" si="11"/>
        <v>#DIV/0!</v>
      </c>
      <c r="N89" s="479"/>
      <c r="O89" s="485"/>
      <c r="P89" s="477"/>
    </row>
    <row r="90" spans="1:114" ht="20.100000000000001" customHeight="1">
      <c r="E90" s="473">
        <v>0</v>
      </c>
      <c r="N90" s="7"/>
      <c r="P90" s="138"/>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Q90" s="89"/>
      <c r="AR90" s="89"/>
      <c r="AS90" s="89"/>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row>
    <row r="91" spans="1:114" ht="20.100000000000001" customHeight="1">
      <c r="E91" s="474"/>
      <c r="F91" s="123"/>
      <c r="G91" s="123"/>
      <c r="H91" s="123"/>
      <c r="I91" s="123"/>
      <c r="J91" s="123"/>
      <c r="K91" s="123"/>
      <c r="L91" s="123"/>
      <c r="M91" s="123"/>
      <c r="N91" s="7"/>
      <c r="P91" s="138"/>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89"/>
      <c r="AR91" s="89"/>
      <c r="AS91" s="89"/>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row>
    <row r="92" spans="1:114" ht="20.100000000000001" customHeight="1">
      <c r="E92" s="475"/>
      <c r="F92" s="123"/>
      <c r="G92" s="123"/>
      <c r="H92" s="123"/>
      <c r="I92" s="123"/>
      <c r="J92" s="123"/>
      <c r="K92" s="123"/>
      <c r="L92" s="123"/>
      <c r="M92" s="123"/>
    </row>
    <row r="93" spans="1:114" ht="20.100000000000001" customHeight="1">
      <c r="E93" s="476"/>
      <c r="F93" s="122"/>
      <c r="G93" s="122"/>
      <c r="H93" s="122"/>
      <c r="I93" s="122"/>
      <c r="J93" s="122"/>
      <c r="K93" s="122"/>
      <c r="L93" s="122"/>
      <c r="M93" s="122"/>
    </row>
  </sheetData>
  <sheetProtection password="F171" sheet="1" objects="1" scenarios="1" formatCells="0"/>
  <mergeCells count="5">
    <mergeCell ref="A13:D13"/>
    <mergeCell ref="A15:A16"/>
    <mergeCell ref="B15:C16"/>
    <mergeCell ref="D15:D16"/>
    <mergeCell ref="F15:M15"/>
  </mergeCells>
  <conditionalFormatting sqref="A56:B57 A75:B75 B18:B82 A18:A83">
    <cfRule type="expression" dxfId="83" priority="147" stopIfTrue="1">
      <formula>#REF!&gt;0</formula>
    </cfRule>
    <cfRule type="expression" dxfId="82" priority="148" stopIfTrue="1">
      <formula>#REF!&gt;0</formula>
    </cfRule>
    <cfRule type="expression" dxfId="81" priority="149" stopIfTrue="1">
      <formula>#REF!&gt;0</formula>
    </cfRule>
  </conditionalFormatting>
  <conditionalFormatting sqref="C18:C82">
    <cfRule type="expression" dxfId="80" priority="150" stopIfTrue="1">
      <formula>#REF!&gt;0</formula>
    </cfRule>
    <cfRule type="expression" dxfId="79" priority="151" stopIfTrue="1">
      <formula>#REF!&gt;0</formula>
    </cfRule>
    <cfRule type="expression" dxfId="78" priority="152" stopIfTrue="1">
      <formula>#REF!&gt;0</formula>
    </cfRule>
  </conditionalFormatting>
  <printOptions horizontalCentered="1"/>
  <pageMargins left="0.59055118110236227" right="0" top="1.1811023622047245" bottom="0.19685039370078741" header="0.39370078740157483" footer="0"/>
  <pageSetup paperSize="5" scale="32" fitToWidth="0" fitToHeight="0" pageOrder="overThenDown" orientation="portrait" r:id="rId1"/>
  <headerFooter>
    <oddHeader>&amp;C&amp;G</oddHeader>
  </headerFooter>
  <legacyDrawingHF r:id="rId2"/>
</worksheet>
</file>

<file path=xl/worksheets/sheet9.xml><?xml version="1.0" encoding="utf-8"?>
<worksheet xmlns="http://schemas.openxmlformats.org/spreadsheetml/2006/main" xmlns:r="http://schemas.openxmlformats.org/officeDocument/2006/relationships">
  <dimension ref="A3:M170"/>
  <sheetViews>
    <sheetView view="pageBreakPreview" topLeftCell="A31" zoomScaleNormal="100" zoomScaleSheetLayoutView="100" workbookViewId="0">
      <selection activeCell="E38" sqref="E38"/>
    </sheetView>
  </sheetViews>
  <sheetFormatPr baseColWidth="10" defaultRowHeight="12.75"/>
  <cols>
    <col min="3" max="3" width="16.28515625" bestFit="1" customWidth="1"/>
    <col min="4" max="4" width="21.140625" bestFit="1" customWidth="1"/>
    <col min="6" max="6" width="14.7109375" customWidth="1"/>
    <col min="7" max="7" width="5.28515625" customWidth="1"/>
    <col min="8" max="8" width="13.85546875" style="453" bestFit="1" customWidth="1"/>
    <col min="9" max="9" width="5.28515625" style="453" customWidth="1"/>
    <col min="10" max="10" width="14.85546875" style="453" bestFit="1" customWidth="1"/>
    <col min="11" max="12" width="0" hidden="1" customWidth="1"/>
    <col min="13" max="13" width="12.85546875" hidden="1" customWidth="1"/>
    <col min="14" max="18" width="0" hidden="1" customWidth="1"/>
  </cols>
  <sheetData>
    <row r="3" spans="1:10" ht="13.5" thickBot="1"/>
    <row r="4" spans="1:10">
      <c r="A4" s="619" t="s">
        <v>1269</v>
      </c>
      <c r="B4" s="620"/>
      <c r="C4" s="620"/>
      <c r="D4" s="620"/>
      <c r="E4" s="620"/>
      <c r="F4" s="620"/>
      <c r="G4" s="620"/>
      <c r="H4" s="620"/>
      <c r="I4" s="620"/>
      <c r="J4" s="621"/>
    </row>
    <row r="5" spans="1:10">
      <c r="A5" s="622"/>
      <c r="B5" s="623"/>
      <c r="C5" s="623"/>
      <c r="D5" s="623"/>
      <c r="E5" s="623"/>
      <c r="F5" s="623"/>
      <c r="G5" s="623"/>
      <c r="H5" s="623"/>
      <c r="I5" s="623"/>
      <c r="J5" s="624"/>
    </row>
    <row r="6" spans="1:10" s="450" customFormat="1" ht="13.5" thickBot="1">
      <c r="A6" s="625"/>
      <c r="B6" s="626"/>
      <c r="C6" s="626"/>
      <c r="D6" s="626"/>
      <c r="E6" s="626"/>
      <c r="F6" s="626"/>
      <c r="G6" s="626"/>
      <c r="H6" s="626"/>
      <c r="I6" s="626"/>
      <c r="J6" s="627"/>
    </row>
    <row r="7" spans="1:10" s="450" customFormat="1">
      <c r="H7" s="454"/>
      <c r="I7" s="454"/>
      <c r="J7" s="454"/>
    </row>
    <row r="8" spans="1:10" s="450" customFormat="1">
      <c r="A8" s="450" t="str">
        <f>+Datos!A2</f>
        <v xml:space="preserve">COMITENTE : </v>
      </c>
      <c r="D8" s="450" t="str">
        <f>+Comitente</f>
        <v>INSTITUTO PROVINCIAL DE LA VIVIENDA</v>
      </c>
      <c r="H8" s="454"/>
      <c r="I8" s="454"/>
      <c r="J8" s="454"/>
    </row>
    <row r="9" spans="1:10" s="450" customFormat="1">
      <c r="A9" s="450" t="str">
        <f>+Datos!A3</f>
        <v>OBRA :</v>
      </c>
      <c r="D9" s="450" t="str">
        <f>+Obra</f>
        <v>BARRIO NUESTRA SEÑORA DEL ROSARIO - 22 VIVIENDAS</v>
      </c>
      <c r="H9" s="454"/>
      <c r="I9" s="454"/>
      <c r="J9" s="454"/>
    </row>
    <row r="10" spans="1:10" s="450" customFormat="1">
      <c r="A10" s="450" t="str">
        <f>+Datos!A4</f>
        <v>UBICACION:</v>
      </c>
      <c r="D10" s="450" t="str">
        <f>+Ubicación</f>
        <v>9 DE JULIO</v>
      </c>
      <c r="H10" s="454"/>
      <c r="I10" s="454"/>
      <c r="J10" s="454"/>
    </row>
    <row r="11" spans="1:10" s="450" customFormat="1">
      <c r="A11" s="450" t="str">
        <f>+Datos!A5</f>
        <v>LICITACIÓN N°:</v>
      </c>
      <c r="D11" s="450" t="str">
        <f>+Licitación_N°</f>
        <v>02/2018</v>
      </c>
      <c r="H11" s="454"/>
      <c r="I11" s="454"/>
      <c r="J11" s="454"/>
    </row>
    <row r="12" spans="1:10" s="450" customFormat="1">
      <c r="A12" s="450" t="str">
        <f>+Datos!A6</f>
        <v>EXPEDIENTE N°:</v>
      </c>
      <c r="D12" s="450" t="str">
        <f>+Expediente_N°</f>
        <v>501-000840-2018-EXP</v>
      </c>
      <c r="H12" s="454"/>
      <c r="I12" s="454"/>
      <c r="J12" s="454"/>
    </row>
    <row r="13" spans="1:10" s="450" customFormat="1">
      <c r="A13" s="450" t="str">
        <f>+Datos!A7</f>
        <v>PRESUPUESTO OFICIAL:</v>
      </c>
      <c r="D13" s="454">
        <f>+P_Oficial</f>
        <v>29189620.009999998</v>
      </c>
      <c r="H13" s="454"/>
      <c r="I13" s="454"/>
      <c r="J13" s="454"/>
    </row>
    <row r="14" spans="1:10" s="450" customFormat="1">
      <c r="A14" s="450" t="str">
        <f>+Datos!A8</f>
        <v>ANTICIPO FINANCIERO/ACOPIO:</v>
      </c>
      <c r="D14" s="452">
        <f>+A_Financiero</f>
        <v>0.1</v>
      </c>
      <c r="H14" s="454"/>
      <c r="I14" s="454"/>
      <c r="J14" s="454"/>
    </row>
    <row r="15" spans="1:10" s="450" customFormat="1">
      <c r="A15" s="450" t="str">
        <f>+Datos!A9</f>
        <v>FECHA APERTURA LICITACIÓN:</v>
      </c>
      <c r="D15" s="546">
        <f>+Fecha_Base</f>
        <v>43222</v>
      </c>
      <c r="H15" s="454"/>
      <c r="I15" s="454"/>
      <c r="J15" s="454"/>
    </row>
    <row r="16" spans="1:10" s="450" customFormat="1">
      <c r="A16" s="450" t="s">
        <v>1386</v>
      </c>
      <c r="D16" s="544">
        <f>+Plazo_Obra</f>
        <v>240</v>
      </c>
      <c r="H16" s="454" t="s">
        <v>1387</v>
      </c>
      <c r="I16" s="454"/>
      <c r="J16" s="545" t="str">
        <f>IF(AP!G4="","",+AP!G4)</f>
        <v/>
      </c>
    </row>
    <row r="17" spans="1:10" s="450" customFormat="1">
      <c r="H17" s="454"/>
      <c r="I17" s="454"/>
      <c r="J17" s="454"/>
    </row>
    <row r="18" spans="1:10" s="450" customFormat="1">
      <c r="H18" s="454"/>
      <c r="I18" s="454"/>
      <c r="J18" s="454"/>
    </row>
    <row r="19" spans="1:10" s="450" customFormat="1">
      <c r="A19" s="450" t="s">
        <v>1270</v>
      </c>
      <c r="B19" s="450" t="s">
        <v>1256</v>
      </c>
      <c r="H19" s="454"/>
      <c r="I19" s="454"/>
      <c r="J19" s="454"/>
    </row>
    <row r="21" spans="1:10">
      <c r="B21">
        <f>+CyP!C18</f>
        <v>22</v>
      </c>
      <c r="C21" t="s">
        <v>1271</v>
      </c>
      <c r="F21" s="453">
        <f>+CyP!G64</f>
        <v>0</v>
      </c>
      <c r="G21" s="453"/>
      <c r="J21" s="453">
        <f>ROUND(+B21*F21,2)</f>
        <v>0</v>
      </c>
    </row>
    <row r="22" spans="1:10">
      <c r="F22" s="453"/>
      <c r="G22" s="453"/>
    </row>
    <row r="23" spans="1:10">
      <c r="F23" s="453"/>
      <c r="G23" s="453"/>
    </row>
    <row r="24" spans="1:10" s="450" customFormat="1">
      <c r="B24" s="450" t="s">
        <v>1272</v>
      </c>
      <c r="F24" s="454"/>
      <c r="G24" s="454"/>
      <c r="H24" s="454"/>
      <c r="I24" s="454"/>
      <c r="J24" s="454">
        <f>+J21</f>
        <v>0</v>
      </c>
    </row>
    <row r="25" spans="1:10">
      <c r="F25" s="453"/>
      <c r="G25" s="453"/>
    </row>
    <row r="26" spans="1:10">
      <c r="F26" s="453"/>
      <c r="G26" s="453"/>
    </row>
    <row r="27" spans="1:10" s="450" customFormat="1">
      <c r="A27" s="450" t="s">
        <v>1273</v>
      </c>
      <c r="B27" s="450" t="s">
        <v>1274</v>
      </c>
      <c r="F27" s="454"/>
      <c r="G27" s="454"/>
      <c r="H27" s="454"/>
      <c r="I27" s="454"/>
      <c r="J27" s="454"/>
    </row>
    <row r="28" spans="1:10">
      <c r="F28" s="453"/>
      <c r="G28" s="453"/>
    </row>
    <row r="29" spans="1:10">
      <c r="C29" t="s">
        <v>1275</v>
      </c>
      <c r="F29" s="453"/>
      <c r="G29" s="453"/>
      <c r="H29" s="453">
        <f>ROUND(+CyP!G101,2)</f>
        <v>0</v>
      </c>
    </row>
    <row r="30" spans="1:10">
      <c r="F30" s="453"/>
      <c r="G30" s="453"/>
    </row>
    <row r="31" spans="1:10">
      <c r="C31" t="s">
        <v>1276</v>
      </c>
      <c r="F31" s="453"/>
      <c r="G31" s="453"/>
      <c r="H31" s="453">
        <f>ROUND(+CyP!G102,2)</f>
        <v>0</v>
      </c>
    </row>
    <row r="32" spans="1:10">
      <c r="F32" s="453"/>
      <c r="G32" s="453"/>
    </row>
    <row r="33" spans="1:10">
      <c r="C33" t="s">
        <v>1277</v>
      </c>
      <c r="F33" s="453"/>
      <c r="G33" s="453"/>
      <c r="H33" s="453">
        <f>ROUND(+CyP!G99+CyP!G100,2)</f>
        <v>0</v>
      </c>
    </row>
    <row r="34" spans="1:10">
      <c r="F34" s="453"/>
      <c r="G34" s="453"/>
    </row>
    <row r="35" spans="1:10">
      <c r="C35" t="s">
        <v>1278</v>
      </c>
      <c r="F35" s="453"/>
      <c r="G35" s="453"/>
      <c r="H35" s="453">
        <f>ROUND(+CyP!G95+CyP!G96,2)</f>
        <v>0</v>
      </c>
    </row>
    <row r="36" spans="1:10">
      <c r="F36" s="453"/>
      <c r="G36" s="453"/>
    </row>
    <row r="37" spans="1:10">
      <c r="C37" t="s">
        <v>1261</v>
      </c>
      <c r="F37" s="453"/>
      <c r="G37" s="453"/>
      <c r="H37" s="453">
        <f>ROUND(+CyP!G97,2)</f>
        <v>0</v>
      </c>
    </row>
    <row r="38" spans="1:10">
      <c r="F38" s="453"/>
      <c r="G38" s="453"/>
    </row>
    <row r="39" spans="1:10">
      <c r="C39" t="s">
        <v>1279</v>
      </c>
      <c r="F39" s="453"/>
      <c r="G39" s="453"/>
      <c r="H39" s="453">
        <f>ROUND(SUM(CyP!G79:G94)+CyP!G98,2)</f>
        <v>0</v>
      </c>
    </row>
    <row r="40" spans="1:10">
      <c r="F40" s="453"/>
      <c r="G40" s="453"/>
    </row>
    <row r="41" spans="1:10" s="450" customFormat="1">
      <c r="B41" s="450" t="s">
        <v>1280</v>
      </c>
      <c r="F41" s="454"/>
      <c r="G41" s="454"/>
      <c r="H41" s="454">
        <f>SUM(H29:H39)</f>
        <v>0</v>
      </c>
      <c r="I41" s="454"/>
      <c r="J41" s="454"/>
    </row>
    <row r="42" spans="1:10">
      <c r="F42" s="453"/>
      <c r="G42" s="453"/>
    </row>
    <row r="43" spans="1:10">
      <c r="F43" s="453"/>
      <c r="G43" s="453"/>
    </row>
    <row r="44" spans="1:10">
      <c r="F44" s="453"/>
      <c r="G44" s="453"/>
    </row>
    <row r="45" spans="1:10" s="450" customFormat="1">
      <c r="A45" s="450" t="s">
        <v>1281</v>
      </c>
      <c r="B45" s="450" t="s">
        <v>1282</v>
      </c>
      <c r="F45" s="454"/>
      <c r="G45" s="454"/>
      <c r="H45" s="454">
        <f>ROUND(+CyP!G103,2)</f>
        <v>0</v>
      </c>
      <c r="I45" s="454"/>
      <c r="J45" s="454"/>
    </row>
    <row r="46" spans="1:10" s="450" customFormat="1">
      <c r="F46" s="454"/>
      <c r="G46" s="454"/>
      <c r="H46" s="454"/>
      <c r="I46" s="454"/>
      <c r="J46" s="454"/>
    </row>
    <row r="47" spans="1:10" s="450" customFormat="1">
      <c r="B47" s="450" t="s">
        <v>1283</v>
      </c>
      <c r="F47" s="454"/>
      <c r="G47" s="454"/>
      <c r="H47" s="454">
        <f>ROUND(+H45,2)</f>
        <v>0</v>
      </c>
      <c r="I47" s="454"/>
      <c r="J47" s="454"/>
    </row>
    <row r="48" spans="1:10">
      <c r="F48" s="453"/>
      <c r="G48" s="453"/>
    </row>
    <row r="49" spans="2:10">
      <c r="F49" s="453"/>
      <c r="G49" s="453"/>
    </row>
    <row r="50" spans="2:10">
      <c r="F50" s="453"/>
      <c r="G50" s="453"/>
    </row>
    <row r="51" spans="2:10" s="450" customFormat="1">
      <c r="B51" s="450" t="s">
        <v>1284</v>
      </c>
      <c r="F51" s="454"/>
      <c r="G51" s="454"/>
      <c r="H51" s="454">
        <f>ROUND(+H41+H47,2)</f>
        <v>0</v>
      </c>
      <c r="I51" s="454"/>
      <c r="J51" s="454">
        <f>ROUND(+J24,2)</f>
        <v>0</v>
      </c>
    </row>
    <row r="53" spans="2:10">
      <c r="C53" t="s">
        <v>1144</v>
      </c>
      <c r="F53" s="451" t="e">
        <f>+GG_Porcentaje</f>
        <v>#DIV/0!</v>
      </c>
      <c r="H53" s="453" t="e">
        <f>+CyP!G108</f>
        <v>#DIV/0!</v>
      </c>
      <c r="J53" s="453" t="e">
        <f>+CyP!G65*CyP!C18</f>
        <v>#DIV/0!</v>
      </c>
    </row>
    <row r="54" spans="2:10" s="450" customFormat="1">
      <c r="C54" s="450" t="s">
        <v>1285</v>
      </c>
      <c r="F54" s="452"/>
      <c r="H54" s="454" t="e">
        <f>+H51+H53</f>
        <v>#DIV/0!</v>
      </c>
      <c r="I54" s="454"/>
      <c r="J54" s="454" t="e">
        <f>+J51+J53</f>
        <v>#DIV/0!</v>
      </c>
    </row>
    <row r="55" spans="2:10">
      <c r="F55" s="451"/>
    </row>
    <row r="56" spans="2:10">
      <c r="C56" t="s">
        <v>1286</v>
      </c>
      <c r="F56" s="451">
        <f>+Beneficio</f>
        <v>0</v>
      </c>
      <c r="H56" s="453" t="e">
        <f>+CyP!G109</f>
        <v>#DIV/0!</v>
      </c>
      <c r="J56" s="453" t="e">
        <f>+CyP!G66*CyP!C18</f>
        <v>#DIV/0!</v>
      </c>
    </row>
    <row r="57" spans="2:10" s="450" customFormat="1">
      <c r="C57" s="450" t="s">
        <v>1285</v>
      </c>
      <c r="F57" s="452"/>
      <c r="H57" s="454" t="e">
        <f>+H54+H56</f>
        <v>#DIV/0!</v>
      </c>
      <c r="I57" s="454"/>
      <c r="J57" s="454" t="e">
        <f>+J54+J56</f>
        <v>#DIV/0!</v>
      </c>
    </row>
    <row r="58" spans="2:10">
      <c r="F58" s="451"/>
    </row>
    <row r="59" spans="2:10">
      <c r="C59" t="s">
        <v>1287</v>
      </c>
      <c r="F59" s="451"/>
    </row>
    <row r="60" spans="2:10">
      <c r="C60" t="s">
        <v>1288</v>
      </c>
      <c r="F60" s="451">
        <f>+IVA_VIV</f>
        <v>0.105</v>
      </c>
      <c r="J60" s="453" t="e">
        <f>+CyP!G69*CyP!C18</f>
        <v>#DIV/0!</v>
      </c>
    </row>
    <row r="61" spans="2:10">
      <c r="C61" t="s">
        <v>1289</v>
      </c>
      <c r="F61" s="451">
        <f>+IB</f>
        <v>2.4E-2</v>
      </c>
      <c r="J61" s="453" t="e">
        <f>+CyP!G68*CyP!C18</f>
        <v>#DIV/0!</v>
      </c>
    </row>
    <row r="62" spans="2:10">
      <c r="F62" s="451"/>
    </row>
    <row r="63" spans="2:10">
      <c r="C63" t="s">
        <v>1290</v>
      </c>
      <c r="F63" s="451">
        <f>+IVA_INFRA</f>
        <v>0.21</v>
      </c>
      <c r="H63" s="453" t="e">
        <f>+CyP!G112</f>
        <v>#DIV/0!</v>
      </c>
    </row>
    <row r="64" spans="2:10">
      <c r="C64" t="s">
        <v>1291</v>
      </c>
      <c r="F64" s="451">
        <f>+IB</f>
        <v>2.4E-2</v>
      </c>
      <c r="H64" s="453" t="e">
        <f>+CyP!G111</f>
        <v>#DIV/0!</v>
      </c>
    </row>
    <row r="68" spans="1:13" s="450" customFormat="1">
      <c r="A68" s="450" t="s">
        <v>1292</v>
      </c>
      <c r="H68" s="454" t="e">
        <f>+H57+H63+H64</f>
        <v>#DIV/0!</v>
      </c>
      <c r="I68" s="454"/>
      <c r="J68" s="454"/>
    </row>
    <row r="69" spans="1:13" s="450" customFormat="1">
      <c r="H69" s="454"/>
      <c r="I69" s="454"/>
      <c r="J69" s="454"/>
    </row>
    <row r="70" spans="1:13" s="450" customFormat="1">
      <c r="H70" s="454"/>
      <c r="I70" s="454"/>
      <c r="J70" s="454"/>
    </row>
    <row r="71" spans="1:13" s="450" customFormat="1">
      <c r="A71" s="450" t="s">
        <v>1293</v>
      </c>
      <c r="H71" s="454"/>
      <c r="I71" s="454"/>
      <c r="J71" s="454" t="e">
        <f>+J57+J60+J61</f>
        <v>#DIV/0!</v>
      </c>
      <c r="M71" s="533" t="e">
        <f>+MontoTotalObra</f>
        <v>#DIV/0!</v>
      </c>
    </row>
    <row r="72" spans="1:13" s="450" customFormat="1">
      <c r="H72" s="454"/>
      <c r="I72" s="454"/>
      <c r="J72" s="454"/>
      <c r="M72" s="533" t="e">
        <f>+PTyCI!M89</f>
        <v>#DIV/0!</v>
      </c>
    </row>
    <row r="73" spans="1:13" s="450" customFormat="1">
      <c r="H73" s="454"/>
      <c r="I73" s="454"/>
      <c r="J73" s="454"/>
    </row>
    <row r="74" spans="1:13" s="450" customFormat="1">
      <c r="A74" s="450" t="s">
        <v>1294</v>
      </c>
      <c r="H74" s="454"/>
      <c r="I74" s="454"/>
      <c r="J74" s="454" t="e">
        <f>+J71+H68</f>
        <v>#DIV/0!</v>
      </c>
    </row>
    <row r="76" spans="1:13">
      <c r="A76" s="628" t="e">
        <f>+A119</f>
        <v>#DIV/0!</v>
      </c>
      <c r="B76" s="628"/>
      <c r="C76" s="628"/>
      <c r="D76" s="628"/>
      <c r="E76" s="628"/>
      <c r="F76" s="628"/>
      <c r="G76" s="628"/>
      <c r="H76" s="628"/>
      <c r="I76" s="628"/>
      <c r="J76" s="628"/>
      <c r="K76" s="455"/>
    </row>
    <row r="77" spans="1:13">
      <c r="A77" s="628"/>
      <c r="B77" s="628"/>
      <c r="C77" s="628"/>
      <c r="D77" s="628"/>
      <c r="E77" s="628"/>
      <c r="F77" s="628"/>
      <c r="G77" s="628"/>
      <c r="H77" s="628"/>
      <c r="I77" s="628"/>
      <c r="J77" s="628"/>
    </row>
    <row r="78" spans="1:13" hidden="1"/>
    <row r="79" spans="1:13" ht="16.5" hidden="1">
      <c r="A79" s="489" t="s">
        <v>1295</v>
      </c>
      <c r="B79" s="489" t="s">
        <v>1296</v>
      </c>
      <c r="C79" s="489" t="s">
        <v>4</v>
      </c>
      <c r="D79" s="489" t="s">
        <v>4</v>
      </c>
      <c r="E79" s="489" t="s">
        <v>4</v>
      </c>
      <c r="F79" s="489" t="s">
        <v>1385</v>
      </c>
      <c r="G79" s="587" t="e">
        <f>+J74</f>
        <v>#DIV/0!</v>
      </c>
      <c r="H79" s="587"/>
      <c r="I79" s="587"/>
    </row>
    <row r="80" spans="1:13" ht="16.5" hidden="1">
      <c r="A80" s="489" t="s">
        <v>1297</v>
      </c>
      <c r="B80" s="489" t="s">
        <v>4</v>
      </c>
      <c r="C80" s="490"/>
      <c r="D80" s="490"/>
      <c r="E80" s="489" t="s">
        <v>4</v>
      </c>
      <c r="F80" s="491" t="e">
        <f>IF(LEFT(FIXED(G79,2,TRUE),1)="-","MENOS ","")</f>
        <v>#DIV/0!</v>
      </c>
      <c r="G80" s="491" t="e">
        <f>FIXED(ABS(G79),2,TRUE)</f>
        <v>#DIV/0!</v>
      </c>
      <c r="H80" s="531"/>
      <c r="I80" s="531"/>
    </row>
    <row r="81" spans="1:9" ht="16.5" hidden="1">
      <c r="A81" s="489" t="s">
        <v>1298</v>
      </c>
      <c r="B81" s="489" t="s">
        <v>1299</v>
      </c>
      <c r="C81" s="490"/>
      <c r="D81" s="490"/>
      <c r="E81" s="489" t="s">
        <v>1299</v>
      </c>
      <c r="F81" s="491" t="e">
        <f>IF(LEN(G80)-12&lt;0,"0",MID((G80),LEN(G80)-12+1,1))</f>
        <v>#DIV/0!</v>
      </c>
      <c r="G81" s="491" t="e">
        <f>IF(AND(F81="1",F82="00"),"CIEN ",VLOOKUP(F81,A79:E118,4))</f>
        <v>#DIV/0!</v>
      </c>
      <c r="H81" s="531"/>
      <c r="I81" s="531"/>
    </row>
    <row r="82" spans="1:9" ht="16.5" hidden="1">
      <c r="A82" s="489" t="s">
        <v>1300</v>
      </c>
      <c r="B82" s="489" t="s">
        <v>1301</v>
      </c>
      <c r="C82" s="490"/>
      <c r="D82" s="490"/>
      <c r="E82" s="489" t="s">
        <v>1301</v>
      </c>
      <c r="F82" s="491" t="e">
        <f>IF(LEN(G80)-11&lt;0,"0",MID((G80),LEN(G80)-11+1,2))</f>
        <v>#DIV/0!</v>
      </c>
      <c r="G82" s="491" t="e">
        <f>IF(LEFT(F82,1)="0","",IF(VALUE(F82)&gt;29,VLOOKUP(LEFT(F82,1),A79:E118,3),VLOOKUP(F82,A79:E118,5)))</f>
        <v>#DIV/0!</v>
      </c>
      <c r="H82" s="531"/>
      <c r="I82" s="531"/>
    </row>
    <row r="83" spans="1:9" ht="16.5" hidden="1">
      <c r="A83" s="489" t="s">
        <v>1302</v>
      </c>
      <c r="B83" s="489" t="s">
        <v>1303</v>
      </c>
      <c r="C83" s="490"/>
      <c r="D83" s="490"/>
      <c r="E83" s="489" t="s">
        <v>1303</v>
      </c>
      <c r="F83" s="491" t="e">
        <f>IF(LEN(G80)-10&lt;0,"0",MID((G80),LEN(G80)-10+1,1))</f>
        <v>#DIV/0!</v>
      </c>
      <c r="G83" s="491" t="e">
        <f>IF(AND(VALUE(F82)&gt;30,MID(F82,2,1)&lt;&gt;"0"),"Y ","")</f>
        <v>#DIV/0!</v>
      </c>
      <c r="H83" s="531"/>
      <c r="I83" s="531"/>
    </row>
    <row r="84" spans="1:9" ht="16.5" hidden="1">
      <c r="A84" s="489" t="s">
        <v>1304</v>
      </c>
      <c r="B84" s="489" t="s">
        <v>1305</v>
      </c>
      <c r="C84" s="490"/>
      <c r="D84" s="490"/>
      <c r="E84" s="489" t="s">
        <v>1305</v>
      </c>
      <c r="F84" s="491" t="e">
        <f>IF(LEN(G80)-10&lt;0,"0",MID((G80),LEN(G80)-10+1,1))</f>
        <v>#DIV/0!</v>
      </c>
      <c r="G84" s="491" t="e">
        <f>IF(OR(VALUE(F82)&lt;=9,VALUE(F82)=0),VLOOKUP(F84,A79:E118,5),IF(VALUE(F82)&gt;29,VLOOKUP(MID(F82,2,1),A79:E118,5),""))</f>
        <v>#DIV/0!</v>
      </c>
      <c r="H84" s="531"/>
      <c r="I84" s="531"/>
    </row>
    <row r="85" spans="1:9" ht="16.5" hidden="1">
      <c r="A85" s="489" t="s">
        <v>1306</v>
      </c>
      <c r="B85" s="489" t="s">
        <v>1307</v>
      </c>
      <c r="C85" s="490"/>
      <c r="D85" s="490"/>
      <c r="E85" s="489" t="s">
        <v>1307</v>
      </c>
      <c r="F85" s="491" t="e">
        <f>IF(AND(AND(F81="0",F82="0"),F84="0"),"0",IF(AND(AND(F84="1",F81="0"),F82="0"),"1","2"))</f>
        <v>#DIV/0!</v>
      </c>
      <c r="G85" s="491" t="e">
        <f>IF(F85="0","",IF(F85="1","MILLON ","MILLONES "))</f>
        <v>#DIV/0!</v>
      </c>
      <c r="H85" s="531"/>
      <c r="I85" s="531"/>
    </row>
    <row r="86" spans="1:9" ht="16.5" hidden="1">
      <c r="A86" s="489" t="s">
        <v>1308</v>
      </c>
      <c r="B86" s="489" t="s">
        <v>1309</v>
      </c>
      <c r="C86" s="490"/>
      <c r="D86" s="490"/>
      <c r="E86" s="489" t="s">
        <v>1309</v>
      </c>
      <c r="F86" s="491" t="e">
        <f>IF(LEN(G80)-9&lt;0,"0",MID((G80),LEN(G80)-9+1,1))</f>
        <v>#DIV/0!</v>
      </c>
      <c r="G86" s="491" t="e">
        <f>IF(AND(F86="1",F87="00"),"CIEN",VLOOKUP(F86,A79:E118,4))</f>
        <v>#DIV/0!</v>
      </c>
      <c r="H86" s="531"/>
      <c r="I86" s="531"/>
    </row>
    <row r="87" spans="1:9" ht="16.5" hidden="1">
      <c r="A87" s="489" t="s">
        <v>1310</v>
      </c>
      <c r="B87" s="489" t="s">
        <v>1311</v>
      </c>
      <c r="C87" s="490"/>
      <c r="D87" s="490"/>
      <c r="E87" s="489" t="s">
        <v>1311</v>
      </c>
      <c r="F87" s="491" t="e">
        <f>IF(LEN(G80)-8&lt;0,"0",MID((G80),LEN(G80)-8+1,2))</f>
        <v>#DIV/0!</v>
      </c>
      <c r="G87" s="491" t="e">
        <f>IF(LEFT(F87,1)="0","",IF(VALUE(F87)&gt;29,VLOOKUP(LEFT(F87,1),A79:E118,3),VLOOKUP(F87,A79:E118,5)))</f>
        <v>#DIV/0!</v>
      </c>
      <c r="H87" s="531"/>
      <c r="I87" s="531"/>
    </row>
    <row r="88" spans="1:9" ht="16.5" hidden="1">
      <c r="A88" s="489" t="s">
        <v>1312</v>
      </c>
      <c r="B88" s="489" t="s">
        <v>1313</v>
      </c>
      <c r="C88" s="490"/>
      <c r="D88" s="490"/>
      <c r="E88" s="489" t="s">
        <v>1313</v>
      </c>
      <c r="F88" s="491" t="e">
        <f>IF(LEN(G80)-7&lt;0,"0",MID((G80),LEN(G80)-7+1,1))</f>
        <v>#DIV/0!</v>
      </c>
      <c r="G88" s="491" t="e">
        <f>IF(AND(VALUE(F87)&gt;30,MID(F87,2,1)&lt;&gt;"0"),"Y ","")</f>
        <v>#DIV/0!</v>
      </c>
      <c r="H88" s="531"/>
      <c r="I88" s="531"/>
    </row>
    <row r="89" spans="1:9" ht="16.5" hidden="1">
      <c r="A89" s="489" t="s">
        <v>1314</v>
      </c>
      <c r="B89" s="489" t="s">
        <v>1315</v>
      </c>
      <c r="C89" s="490"/>
      <c r="D89" s="490"/>
      <c r="E89" s="489" t="s">
        <v>1315</v>
      </c>
      <c r="F89" s="490"/>
      <c r="G89" s="491" t="e">
        <f>IF(OR(VALUE(F87)&lt;=9,VALUE(F87)=0),VLOOKUP(F88,A79:E118,5),IF(VALUE(F87)&gt;29,VLOOKUP(MID(F87,2,1),A79:E118,5),""))</f>
        <v>#DIV/0!</v>
      </c>
      <c r="H89" s="531"/>
      <c r="I89" s="531"/>
    </row>
    <row r="90" spans="1:9" ht="16.5" hidden="1">
      <c r="A90" s="489" t="s">
        <v>1316</v>
      </c>
      <c r="B90" s="489" t="s">
        <v>1299</v>
      </c>
      <c r="C90" s="489" t="s">
        <v>1317</v>
      </c>
      <c r="D90" s="489" t="s">
        <v>1318</v>
      </c>
      <c r="E90" s="489" t="s">
        <v>1319</v>
      </c>
      <c r="F90" s="491" t="e">
        <f>IF(AND(AND(F86="0",VALUE(F87)=0),F88="0"),"0",IF(F88="1","1","2"))</f>
        <v>#DIV/0!</v>
      </c>
      <c r="G90" s="491" t="e">
        <f>IF(F90="0","","MIL ")</f>
        <v>#DIV/0!</v>
      </c>
      <c r="H90" s="531"/>
      <c r="I90" s="531"/>
    </row>
    <row r="91" spans="1:9" ht="16.5" hidden="1">
      <c r="A91" s="489" t="s">
        <v>1320</v>
      </c>
      <c r="B91" s="489" t="s">
        <v>1317</v>
      </c>
      <c r="C91" s="489" t="s">
        <v>4</v>
      </c>
      <c r="D91" s="489" t="s">
        <v>4</v>
      </c>
      <c r="E91" s="489" t="s">
        <v>1317</v>
      </c>
      <c r="F91" s="491" t="e">
        <f>IF(LEN(G80)-6&lt;0,"0",MID((G80),LEN(G80)-6+1,1))</f>
        <v>#DIV/0!</v>
      </c>
      <c r="G91" s="491" t="e">
        <f>IF(AND(F91="1",F92="00"),"CIEN ",VLOOKUP(F91,A79:E118,4))</f>
        <v>#DIV/0!</v>
      </c>
      <c r="H91" s="531"/>
      <c r="I91" s="531"/>
    </row>
    <row r="92" spans="1:9" ht="16.5" hidden="1">
      <c r="A92" s="489" t="s">
        <v>1321</v>
      </c>
      <c r="B92" s="489" t="s">
        <v>1322</v>
      </c>
      <c r="C92" s="490"/>
      <c r="D92" s="490"/>
      <c r="E92" s="489" t="s">
        <v>1322</v>
      </c>
      <c r="F92" s="491" t="e">
        <f>IF(LEN(G80)-5&lt;0,"0",MID((G80),LEN(G80)-5+1,2))</f>
        <v>#DIV/0!</v>
      </c>
      <c r="G92" s="492" t="e">
        <f>IF(LEFT(F92,1)="0","",IF(VALUE(F92)&gt;29,VLOOKUP(LEFT(F92,1),A79:E118,3,FALSE),VLOOKUP(F92,A79:E118,2,FALSE)))</f>
        <v>#DIV/0!</v>
      </c>
      <c r="H92" s="531"/>
      <c r="I92" s="531"/>
    </row>
    <row r="93" spans="1:9" ht="16.5" hidden="1">
      <c r="A93" s="489" t="s">
        <v>1323</v>
      </c>
      <c r="B93" s="489" t="s">
        <v>1324</v>
      </c>
      <c r="C93" s="490"/>
      <c r="D93" s="490"/>
      <c r="E93" s="489" t="s">
        <v>1324</v>
      </c>
      <c r="F93" s="490"/>
      <c r="G93" s="491" t="e">
        <f>IF(AND(VALUE(F92)&gt;30,MID(F92,2,1)&lt;&gt;"0"),"Y ","")</f>
        <v>#DIV/0!</v>
      </c>
      <c r="H93" s="531"/>
      <c r="I93" s="531"/>
    </row>
    <row r="94" spans="1:9" ht="16.5" hidden="1">
      <c r="A94" s="489" t="s">
        <v>1325</v>
      </c>
      <c r="B94" s="489" t="s">
        <v>1326</v>
      </c>
      <c r="C94" s="490"/>
      <c r="D94" s="490"/>
      <c r="E94" s="489" t="s">
        <v>1326</v>
      </c>
      <c r="F94" s="491" t="e">
        <f>IF(LEN(G80)-4&lt;0,"0",MID((G80),LEN(G80)-4+1,1))</f>
        <v>#DIV/0!</v>
      </c>
      <c r="G94" s="491" t="e">
        <f>IF(OR(VALUE(F92)&lt;=9,VALUE(F92)=0),VLOOKUP(F94,A79:E118,2),IF(VALUE(F92)&gt;29,VLOOKUP(MID(F92,2,1),A79:E118,2),""))</f>
        <v>#DIV/0!</v>
      </c>
      <c r="H94" s="531"/>
      <c r="I94" s="531"/>
    </row>
    <row r="95" spans="1:9" ht="16.5" hidden="1">
      <c r="A95" s="489" t="s">
        <v>1327</v>
      </c>
      <c r="B95" s="489" t="s">
        <v>1328</v>
      </c>
      <c r="C95" s="490"/>
      <c r="D95" s="490"/>
      <c r="E95" s="489" t="s">
        <v>1328</v>
      </c>
      <c r="F95" s="490"/>
      <c r="G95" s="491" t="e">
        <f>IF(TRUNC(G79)=0,"CERO ","")</f>
        <v>#DIV/0!</v>
      </c>
      <c r="H95" s="531"/>
      <c r="I95" s="531"/>
    </row>
    <row r="96" spans="1:9" ht="16.5" hidden="1">
      <c r="A96" s="489" t="s">
        <v>1329</v>
      </c>
      <c r="B96" s="489" t="s">
        <v>1330</v>
      </c>
      <c r="C96" s="490"/>
      <c r="D96" s="490"/>
      <c r="E96" s="489" t="s">
        <v>1330</v>
      </c>
      <c r="F96" s="490"/>
      <c r="G96" s="489" t="s">
        <v>1331</v>
      </c>
      <c r="H96" s="531"/>
      <c r="I96" s="531"/>
    </row>
    <row r="97" spans="1:9" ht="16.5" hidden="1">
      <c r="A97" s="489" t="s">
        <v>1332</v>
      </c>
      <c r="B97" s="489" t="s">
        <v>1333</v>
      </c>
      <c r="C97" s="490"/>
      <c r="D97" s="490"/>
      <c r="E97" s="489" t="s">
        <v>1333</v>
      </c>
      <c r="F97" s="490"/>
      <c r="G97" s="491" t="e">
        <f>RIGHT(G80,2)</f>
        <v>#DIV/0!</v>
      </c>
      <c r="H97" s="531"/>
      <c r="I97" s="531"/>
    </row>
    <row r="98" spans="1:9" ht="16.5" hidden="1">
      <c r="A98" s="489" t="s">
        <v>1334</v>
      </c>
      <c r="B98" s="489" t="s">
        <v>1335</v>
      </c>
      <c r="C98" s="490"/>
      <c r="D98" s="490"/>
      <c r="E98" s="489" t="s">
        <v>1335</v>
      </c>
      <c r="F98" s="490"/>
      <c r="G98" s="489" t="s">
        <v>1336</v>
      </c>
      <c r="H98" s="531"/>
      <c r="I98" s="531"/>
    </row>
    <row r="99" spans="1:9" ht="16.5" hidden="1">
      <c r="A99" s="489" t="s">
        <v>1337</v>
      </c>
      <c r="B99" s="489" t="s">
        <v>1338</v>
      </c>
      <c r="C99" s="490"/>
      <c r="D99" s="490"/>
      <c r="E99" s="489" t="s">
        <v>1338</v>
      </c>
      <c r="F99" s="490"/>
      <c r="G99" s="490"/>
      <c r="H99" s="531"/>
      <c r="I99" s="531"/>
    </row>
    <row r="100" spans="1:9" ht="16.5" hidden="1">
      <c r="A100" s="489" t="s">
        <v>1339</v>
      </c>
      <c r="B100" s="489" t="s">
        <v>1340</v>
      </c>
      <c r="C100" s="490"/>
      <c r="D100" s="490"/>
      <c r="E100" s="489" t="s">
        <v>1340</v>
      </c>
      <c r="F100" s="490"/>
      <c r="G100" s="490"/>
      <c r="H100" s="531"/>
      <c r="I100" s="531"/>
    </row>
    <row r="101" spans="1:9" ht="16.5" hidden="1">
      <c r="A101" s="489" t="s">
        <v>1341</v>
      </c>
      <c r="B101" s="489" t="s">
        <v>1301</v>
      </c>
      <c r="C101" s="489" t="s">
        <v>1342</v>
      </c>
      <c r="D101" s="489" t="s">
        <v>1343</v>
      </c>
      <c r="E101" s="489" t="s">
        <v>1301</v>
      </c>
      <c r="F101" s="490"/>
      <c r="G101" s="490"/>
      <c r="H101" s="531"/>
      <c r="I101" s="531"/>
    </row>
    <row r="102" spans="1:9" ht="16.5" hidden="1">
      <c r="A102" s="489" t="s">
        <v>1344</v>
      </c>
      <c r="B102" s="489" t="s">
        <v>1342</v>
      </c>
      <c r="C102" s="490"/>
      <c r="D102" s="490"/>
      <c r="E102" s="489" t="s">
        <v>1342</v>
      </c>
      <c r="F102" s="490"/>
      <c r="G102" s="490"/>
      <c r="H102" s="531"/>
      <c r="I102" s="531"/>
    </row>
    <row r="103" spans="1:9" ht="16.5" hidden="1">
      <c r="A103" s="489" t="s">
        <v>1345</v>
      </c>
      <c r="B103" s="489" t="s">
        <v>1346</v>
      </c>
      <c r="C103" s="490"/>
      <c r="D103" s="490"/>
      <c r="E103" s="489" t="s">
        <v>1347</v>
      </c>
      <c r="F103" s="490"/>
      <c r="G103" s="490"/>
      <c r="H103" s="531"/>
      <c r="I103" s="531"/>
    </row>
    <row r="104" spans="1:9" ht="16.5" hidden="1">
      <c r="A104" s="489" t="s">
        <v>1348</v>
      </c>
      <c r="B104" s="489" t="s">
        <v>1349</v>
      </c>
      <c r="C104" s="490"/>
      <c r="D104" s="490"/>
      <c r="E104" s="489" t="s">
        <v>1349</v>
      </c>
      <c r="F104" s="490"/>
      <c r="G104" s="490"/>
      <c r="H104" s="531"/>
      <c r="I104" s="531"/>
    </row>
    <row r="105" spans="1:9" ht="16.5" hidden="1">
      <c r="A105" s="489" t="s">
        <v>1350</v>
      </c>
      <c r="B105" s="489" t="s">
        <v>1351</v>
      </c>
      <c r="C105" s="490"/>
      <c r="D105" s="490"/>
      <c r="E105" s="489" t="s">
        <v>1351</v>
      </c>
      <c r="F105" s="490"/>
      <c r="G105" s="490"/>
      <c r="H105" s="531"/>
      <c r="I105" s="531"/>
    </row>
    <row r="106" spans="1:9" ht="16.5" hidden="1">
      <c r="A106" s="489" t="s">
        <v>1352</v>
      </c>
      <c r="B106" s="489" t="s">
        <v>1353</v>
      </c>
      <c r="C106" s="490"/>
      <c r="D106" s="490"/>
      <c r="E106" s="489" t="s">
        <v>1353</v>
      </c>
      <c r="F106" s="490"/>
      <c r="G106" s="490"/>
      <c r="H106" s="531"/>
      <c r="I106" s="531"/>
    </row>
    <row r="107" spans="1:9" ht="16.5" hidden="1">
      <c r="A107" s="489" t="s">
        <v>1354</v>
      </c>
      <c r="B107" s="489" t="s">
        <v>1355</v>
      </c>
      <c r="C107" s="490"/>
      <c r="D107" s="490"/>
      <c r="E107" s="489" t="s">
        <v>1355</v>
      </c>
      <c r="F107" s="490"/>
      <c r="G107" s="490"/>
      <c r="H107" s="531"/>
      <c r="I107" s="531"/>
    </row>
    <row r="108" spans="1:9" ht="16.5" hidden="1">
      <c r="A108" s="489" t="s">
        <v>1356</v>
      </c>
      <c r="B108" s="489" t="s">
        <v>1357</v>
      </c>
      <c r="C108" s="490"/>
      <c r="D108" s="490"/>
      <c r="E108" s="489" t="s">
        <v>1357</v>
      </c>
      <c r="F108" s="490"/>
      <c r="G108" s="490"/>
      <c r="H108" s="531"/>
      <c r="I108" s="531"/>
    </row>
    <row r="109" spans="1:9" ht="16.5" hidden="1">
      <c r="A109" s="489" t="s">
        <v>1358</v>
      </c>
      <c r="B109" s="489" t="s">
        <v>1359</v>
      </c>
      <c r="C109" s="490"/>
      <c r="D109" s="490"/>
      <c r="E109" s="489" t="s">
        <v>1359</v>
      </c>
      <c r="F109" s="490"/>
      <c r="G109" s="490"/>
      <c r="H109" s="531"/>
      <c r="I109" s="531"/>
    </row>
    <row r="110" spans="1:9" ht="16.5" hidden="1">
      <c r="A110" s="489" t="s">
        <v>1360</v>
      </c>
      <c r="B110" s="489" t="s">
        <v>1361</v>
      </c>
      <c r="C110" s="490"/>
      <c r="D110" s="490"/>
      <c r="E110" s="489" t="s">
        <v>1361</v>
      </c>
      <c r="F110" s="490"/>
      <c r="G110" s="490"/>
      <c r="H110" s="531"/>
      <c r="I110" s="531"/>
    </row>
    <row r="111" spans="1:9" ht="16.5" hidden="1">
      <c r="A111" s="489" t="s">
        <v>1362</v>
      </c>
      <c r="B111" s="489" t="s">
        <v>1363</v>
      </c>
      <c r="C111" s="490"/>
      <c r="D111" s="490"/>
      <c r="E111" s="489" t="s">
        <v>1363</v>
      </c>
      <c r="F111" s="490"/>
      <c r="G111" s="490"/>
      <c r="H111" s="531"/>
      <c r="I111" s="531"/>
    </row>
    <row r="112" spans="1:9" ht="16.5" hidden="1">
      <c r="A112" s="489" t="s">
        <v>1364</v>
      </c>
      <c r="B112" s="489" t="s">
        <v>1303</v>
      </c>
      <c r="C112" s="489" t="s">
        <v>1365</v>
      </c>
      <c r="D112" s="489" t="s">
        <v>1366</v>
      </c>
      <c r="E112" s="489" t="s">
        <v>1303</v>
      </c>
      <c r="F112" s="490"/>
      <c r="G112" s="490"/>
      <c r="H112" s="531"/>
      <c r="I112" s="531"/>
    </row>
    <row r="113" spans="1:9" ht="16.5" hidden="1">
      <c r="A113" s="489" t="s">
        <v>1367</v>
      </c>
      <c r="B113" s="489" t="s">
        <v>1305</v>
      </c>
      <c r="C113" s="489" t="s">
        <v>1368</v>
      </c>
      <c r="D113" s="489" t="s">
        <v>1369</v>
      </c>
      <c r="E113" s="489" t="s">
        <v>1305</v>
      </c>
      <c r="F113" s="490"/>
      <c r="G113" s="490"/>
      <c r="H113" s="531"/>
      <c r="I113" s="531"/>
    </row>
    <row r="114" spans="1:9" ht="16.5" hidden="1">
      <c r="A114" s="489" t="s">
        <v>1370</v>
      </c>
      <c r="B114" s="489" t="s">
        <v>1307</v>
      </c>
      <c r="C114" s="489" t="s">
        <v>1371</v>
      </c>
      <c r="D114" s="489" t="s">
        <v>1372</v>
      </c>
      <c r="E114" s="489" t="s">
        <v>1307</v>
      </c>
      <c r="F114" s="490"/>
      <c r="G114" s="490"/>
      <c r="H114" s="531"/>
      <c r="I114" s="531"/>
    </row>
    <row r="115" spans="1:9" ht="16.5" hidden="1">
      <c r="A115" s="489" t="s">
        <v>1373</v>
      </c>
      <c r="B115" s="489" t="s">
        <v>1309</v>
      </c>
      <c r="C115" s="489" t="s">
        <v>1374</v>
      </c>
      <c r="D115" s="489" t="s">
        <v>1375</v>
      </c>
      <c r="E115" s="489" t="s">
        <v>1309</v>
      </c>
      <c r="F115" s="490"/>
      <c r="G115" s="490"/>
      <c r="H115" s="531"/>
      <c r="I115" s="531"/>
    </row>
    <row r="116" spans="1:9" ht="16.5" hidden="1">
      <c r="A116" s="489" t="s">
        <v>1376</v>
      </c>
      <c r="B116" s="489" t="s">
        <v>1311</v>
      </c>
      <c r="C116" s="489" t="s">
        <v>1377</v>
      </c>
      <c r="D116" s="489" t="s">
        <v>1378</v>
      </c>
      <c r="E116" s="489" t="s">
        <v>1311</v>
      </c>
      <c r="F116" s="490"/>
      <c r="G116" s="490"/>
      <c r="H116" s="531"/>
      <c r="I116" s="531"/>
    </row>
    <row r="117" spans="1:9" ht="16.5" hidden="1">
      <c r="A117" s="489" t="s">
        <v>1379</v>
      </c>
      <c r="B117" s="489" t="s">
        <v>1313</v>
      </c>
      <c r="C117" s="489" t="s">
        <v>1380</v>
      </c>
      <c r="D117" s="489" t="s">
        <v>1381</v>
      </c>
      <c r="E117" s="489" t="s">
        <v>1313</v>
      </c>
      <c r="F117" s="490"/>
      <c r="G117" s="490"/>
      <c r="H117" s="531"/>
      <c r="I117" s="531"/>
    </row>
    <row r="118" spans="1:9" ht="16.5" hidden="1">
      <c r="A118" s="489" t="s">
        <v>1382</v>
      </c>
      <c r="B118" s="489" t="s">
        <v>1315</v>
      </c>
      <c r="C118" s="489" t="s">
        <v>1383</v>
      </c>
      <c r="D118" s="489" t="s">
        <v>1384</v>
      </c>
      <c r="E118" s="489" t="s">
        <v>1315</v>
      </c>
      <c r="F118" s="490"/>
      <c r="G118" s="490"/>
      <c r="H118" s="531"/>
      <c r="I118" s="531"/>
    </row>
    <row r="119" spans="1:9" ht="16.5" hidden="1">
      <c r="A119" s="493" t="e">
        <f>TRIM(+F79&amp;F80&amp;G81&amp;G82&amp;G83&amp;G84&amp;G85&amp;G86&amp;G87&amp;G88&amp;G89&amp;G90&amp;G91&amp;G92&amp;G93&amp;G94&amp;G95&amp;G96&amp;G97&amp;G98)</f>
        <v>#DIV/0!</v>
      </c>
      <c r="B119" s="494"/>
      <c r="C119" s="494"/>
      <c r="D119" s="494"/>
      <c r="E119" s="494"/>
      <c r="F119" s="494"/>
      <c r="G119" s="494"/>
      <c r="H119" s="532"/>
      <c r="I119" s="532"/>
    </row>
    <row r="120" spans="1:9" hidden="1"/>
    <row r="121" spans="1:9" hidden="1"/>
    <row r="122" spans="1:9" hidden="1"/>
    <row r="123" spans="1:9" hidden="1"/>
    <row r="124" spans="1:9" hidden="1"/>
    <row r="125" spans="1:9" hidden="1"/>
    <row r="126" spans="1:9" hidden="1"/>
    <row r="127" spans="1:9" hidden="1"/>
    <row r="128" spans="1:9"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sheetData>
  <sheetProtection password="F171" sheet="1" objects="1" scenarios="1"/>
  <mergeCells count="3">
    <mergeCell ref="A4:J6"/>
    <mergeCell ref="G79:I79"/>
    <mergeCell ref="A76:J77"/>
  </mergeCells>
  <pageMargins left="0.98425196850393704" right="0.31496062992125984" top="1.1417322834645669" bottom="0.74803149606299213" header="0.39370078740157483" footer="0.31496062992125984"/>
  <pageSetup paperSize="5" scale="71" orientation="portrait" r:id="rId1"/>
  <headerFooter>
    <oddHeader>&amp;C&amp;G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52</vt:i4>
      </vt:variant>
    </vt:vector>
  </HeadingPairs>
  <TitlesOfParts>
    <vt:vector size="66" baseType="lpstr">
      <vt:lpstr>Datos</vt:lpstr>
      <vt:lpstr>P1</vt:lpstr>
      <vt:lpstr>P2</vt:lpstr>
      <vt:lpstr>Infra</vt:lpstr>
      <vt:lpstr>Gastos Generales</vt:lpstr>
      <vt:lpstr>CyP</vt:lpstr>
      <vt:lpstr>AP</vt:lpstr>
      <vt:lpstr>PTyCI</vt:lpstr>
      <vt:lpstr>RGP</vt:lpstr>
      <vt:lpstr>Insumos</vt:lpstr>
      <vt:lpstr>Indices</vt:lpstr>
      <vt:lpstr>Avance Obra</vt:lpstr>
      <vt:lpstr>Curva Inversiones</vt:lpstr>
      <vt:lpstr>Códigos Items</vt:lpstr>
      <vt:lpstr>A_Financiero</vt:lpstr>
      <vt:lpstr>AP!Área_de_impresión</vt:lpstr>
      <vt:lpstr>'Avance Obra'!Área_de_impresión</vt:lpstr>
      <vt:lpstr>CyP!Área_de_impresión</vt:lpstr>
      <vt:lpstr>Datos!Área_de_impresión</vt:lpstr>
      <vt:lpstr>Infra!Área_de_impresión</vt:lpstr>
      <vt:lpstr>'P1'!Área_de_impresión</vt:lpstr>
      <vt:lpstr>PTyCI!Área_de_impresión</vt:lpstr>
      <vt:lpstr>RGP!Área_de_impresión</vt:lpstr>
      <vt:lpstr>Beneficio</vt:lpstr>
      <vt:lpstr>C_P</vt:lpstr>
      <vt:lpstr>Comitente</vt:lpstr>
      <vt:lpstr>Contratista</vt:lpstr>
      <vt:lpstr>Costo_Infra</vt:lpstr>
      <vt:lpstr>Costo_P1</vt:lpstr>
      <vt:lpstr>Costo_Total_Obra</vt:lpstr>
      <vt:lpstr>CV_P1</vt:lpstr>
      <vt:lpstr>CV_P2</vt:lpstr>
      <vt:lpstr>Expediente_N°</vt:lpstr>
      <vt:lpstr>Fecha_Base</vt:lpstr>
      <vt:lpstr>GG_Empresa</vt:lpstr>
      <vt:lpstr>GG_Obra</vt:lpstr>
      <vt:lpstr>GG_Pesos</vt:lpstr>
      <vt:lpstr>GG_Porcentaje</vt:lpstr>
      <vt:lpstr>IB</vt:lpstr>
      <vt:lpstr>IVA_INFRA</vt:lpstr>
      <vt:lpstr>IVA_VIV</vt:lpstr>
      <vt:lpstr>Licitación_N°</vt:lpstr>
      <vt:lpstr>MontoTotalObra</vt:lpstr>
      <vt:lpstr>Obra</vt:lpstr>
      <vt:lpstr>P_Oficial</vt:lpstr>
      <vt:lpstr>PEPE</vt:lpstr>
      <vt:lpstr>Plazo_Obra</vt:lpstr>
      <vt:lpstr>Precio_Infra</vt:lpstr>
      <vt:lpstr>Precio_P1</vt:lpstr>
      <vt:lpstr>PrecioTotal_P1</vt:lpstr>
      <vt:lpstr>T_P1</vt:lpstr>
      <vt:lpstr>T_P2</vt:lpstr>
      <vt:lpstr>Tabla_AP</vt:lpstr>
      <vt:lpstr>Tabla_Compatibilidad</vt:lpstr>
      <vt:lpstr>Tabla_CyP</vt:lpstr>
      <vt:lpstr>Tabla_Indices</vt:lpstr>
      <vt:lpstr>Tabla_Items</vt:lpstr>
      <vt:lpstr>Tabla_Oferta</vt:lpstr>
      <vt:lpstr>Tabla_P1</vt:lpstr>
      <vt:lpstr>Tabla_P2</vt:lpstr>
      <vt:lpstr>Tabla_Urb</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EJECUCION</cp:lastModifiedBy>
  <cp:lastPrinted>2018-04-12T13:01:07Z</cp:lastPrinted>
  <dcterms:created xsi:type="dcterms:W3CDTF">2016-09-02T20:54:46Z</dcterms:created>
  <dcterms:modified xsi:type="dcterms:W3CDTF">2018-04-12T13:04:55Z</dcterms:modified>
</cp:coreProperties>
</file>