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19200" windowHeight="7350" activeTab="1"/>
  </bookViews>
  <sheets>
    <sheet name="Instrucciones" sheetId="20" r:id="rId1"/>
    <sheet name="Datos" sheetId="18" r:id="rId2"/>
    <sheet name="Propuesta" sheetId="19" r:id="rId3"/>
    <sheet name="CyP" sheetId="2" r:id="rId4"/>
    <sheet name="Coef-Equipos" sheetId="22" r:id="rId5"/>
    <sheet name="AP" sheetId="6" r:id="rId6"/>
    <sheet name="PTyCI" sheetId="9" r:id="rId7"/>
    <sheet name="Curva Inversiones" sheetId="5" r:id="rId8"/>
    <sheet name="Avance Obra" sheetId="4" r:id="rId9"/>
    <sheet name="GG" sheetId="8" r:id="rId10"/>
    <sheet name="Insumos" sheetId="17" r:id="rId11"/>
    <sheet name="Indices" sheetId="11" r:id="rId12"/>
    <sheet name="AP - Complementarios" sheetId="16" r:id="rId13"/>
    <sheet name="Transp. Camión Solo" sheetId="14" r:id="rId14"/>
    <sheet name="Transp. Camión con Acoplado" sheetId="15" r:id="rId15"/>
    <sheet name="Códigos Items" sheetId="12" r:id="rId16"/>
    <sheet name="Equipos" sheetId="21" r:id="rId17"/>
  </sheets>
  <functionGroups builtInGroupCount="17"/>
  <externalReferences>
    <externalReference r:id="rId18"/>
  </externalReferences>
  <definedNames>
    <definedName name="__123Graph_AGRAUDAP" localSheetId="15" hidden="1">[1]P.TRABAJO!#REF!</definedName>
    <definedName name="__123Graph_AGRAUDAP" localSheetId="4" hidden="1">[1]P.TRABAJO!#REF!</definedName>
    <definedName name="__123Graph_AGRAUDAP" localSheetId="1" hidden="1">[1]P.TRABAJO!#REF!</definedName>
    <definedName name="__123Graph_AGRAUDAP" localSheetId="11" hidden="1">[1]P.TRABAJO!#REF!</definedName>
    <definedName name="__123Graph_AGRAUDAP" localSheetId="10"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5" hidden="1">[1]P.TRABAJO!#REF!</definedName>
    <definedName name="__123Graph_LBL_AGRAUDAP" localSheetId="4" hidden="1">[1]P.TRABAJO!#REF!</definedName>
    <definedName name="__123Graph_LBL_AGRAUDAP" localSheetId="1" hidden="1">[1]P.TRABAJO!#REF!</definedName>
    <definedName name="__123Graph_LBL_AGRAUDAP" localSheetId="11" hidden="1">[1]P.TRABAJO!#REF!</definedName>
    <definedName name="__123Graph_LBL_AGRAUDAP" localSheetId="10"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5" hidden="1">[1]P.TRABAJO!#REF!</definedName>
    <definedName name="__123Graph_XGRAUDAP" localSheetId="4" hidden="1">[1]P.TRABAJO!#REF!</definedName>
    <definedName name="__123Graph_XGRAUDAP" localSheetId="1" hidden="1">[1]P.TRABAJO!#REF!</definedName>
    <definedName name="__123Graph_XGRAUDAP" localSheetId="11" hidden="1">[1]P.TRABAJO!#REF!</definedName>
    <definedName name="__123Graph_XGRAUDAP" localSheetId="10"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5" hidden="1">AP!$A$1:$A$1276</definedName>
    <definedName name="_xlnm._FilterDatabase" localSheetId="4" hidden="1">'Coef-Equipos'!$C$1:$C$69</definedName>
    <definedName name="_xlnm._FilterDatabase" localSheetId="3" hidden="1">CyP!#REF!</definedName>
    <definedName name="_xlnm._FilterDatabase" localSheetId="1" hidden="1">Datos!$B$2:$B$121</definedName>
    <definedName name="_xlnm._FilterDatabase" localSheetId="2" hidden="1">Propuesta!#REF!</definedName>
    <definedName name="_xlnm._FilterDatabase" localSheetId="6" hidden="1">PTyCI!$D$1:$D$110</definedName>
    <definedName name="A" localSheetId="14">'Transp. Camión con Acoplado'!$O$4</definedName>
    <definedName name="A" localSheetId="13">'Transp. Camión Solo'!$O$4</definedName>
    <definedName name="Ant_Fin">Datos!$C$12</definedName>
    <definedName name="_xlnm.Print_Area" localSheetId="5">AP!$A$1:$G$1275</definedName>
    <definedName name="_xlnm.Print_Area" localSheetId="3">CyP!$A$20:$I$110</definedName>
    <definedName name="_xlnm.Print_Area" localSheetId="1">Datos!$A$1:$E$121</definedName>
    <definedName name="_xlnm.Print_Area" localSheetId="2">Propuesta!$A$1:$G$45</definedName>
    <definedName name="_xlnm.Print_Area" localSheetId="6">PTyCI!$A$20:$W$107</definedName>
    <definedName name="B" localSheetId="14">'Transp. Camión con Acoplado'!$O$7</definedName>
    <definedName name="B" localSheetId="13">'Transp. Camión Solo'!$O$7</definedName>
    <definedName name="Beneficio">Datos!$C$24</definedName>
    <definedName name="Beneficio_Item" localSheetId="3">CyP!$L:$L</definedName>
    <definedName name="C_" localSheetId="14">'Transp. Camión con Acoplado'!$O$10</definedName>
    <definedName name="C_" localSheetId="13">'Transp. Camión Solo'!$O$10</definedName>
    <definedName name="C_Amortización_Equipo">'Coef-Equipos'!$D$11</definedName>
    <definedName name="C_Combustible_Equipos">'Coef-Equipos'!$D$20</definedName>
    <definedName name="C_Interés_Equipo">'Coef-Equipos'!$D$14</definedName>
    <definedName name="C_Lubricantes_Equipos">'Coef-Equipos'!$D$23</definedName>
    <definedName name="C_Reparaciones_Repuestos_Equipos">'Coef-Equipos'!$D$17</definedName>
    <definedName name="Cant_Cubiertas_Camioneta" localSheetId="4">'Coef-Equipos'!$D$64</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arácter_F1_C">Datos!$C$20</definedName>
    <definedName name="Caracter_F2_C">Datos!$C$22</definedName>
    <definedName name="Coef_Amort_Camioneta" localSheetId="4">'Coef-Equipos'!$E$37</definedName>
    <definedName name="Coef_Paso">Datos!$C$27</definedName>
    <definedName name="Comitente">Datos!$C$2</definedName>
    <definedName name="Consumo_gasoil_CamiónAcoplado_porkm" localSheetId="14">'Transp. Camión con Acoplado'!$E$18</definedName>
    <definedName name="Consumo_gasoil_Camioneta_porkm" localSheetId="4">'Coef-Equipos'!$D$62</definedName>
    <definedName name="Consumo_gasoil_CamiónSolo_porkm" localSheetId="13">'Transp. Camión Solo'!$E$18</definedName>
    <definedName name="Consumo_gasoil_Equipo_porHP" localSheetId="4">'Coef-Equipos'!$D$30</definedName>
    <definedName name="Contratista">Datos!$C$17</definedName>
    <definedName name="Costo">CyP!$G$98</definedName>
    <definedName name="Costo_de_cámaras_y_cubiertas_Camionetas" localSheetId="4">'Coef-Equipos'!$D$65</definedName>
    <definedName name="Costo_gasoil" localSheetId="14">'Transp. Camión con Acoplado'!$E$19</definedName>
    <definedName name="Costo_gasoil" localSheetId="13">'Transp. Camión Solo'!$E$19</definedName>
    <definedName name="Costo_Item" localSheetId="3">CyP!$G:$G</definedName>
    <definedName name="Costo_Item" localSheetId="2">CyP!$G:$G</definedName>
    <definedName name="CP" localSheetId="2">Propuesta!#REF!</definedName>
    <definedName name="CP">CyP!$E$112</definedName>
    <definedName name="D" localSheetId="14">'Transp. Camión con Acoplado'!$O$13</definedName>
    <definedName name="D" localSheetId="13">'Transp. Camión Solo'!$O$13</definedName>
    <definedName name="DG_EP" localSheetId="4">'Coef-Equipos'!$A$14:$D$20</definedName>
    <definedName name="Domicilio_Legal_Cont">Datos!$C$18</definedName>
    <definedName name="E" localSheetId="14">'Transp. Camión con Acoplado'!$O$16</definedName>
    <definedName name="E" localSheetId="13">'Transp. Camión Solo'!$O$16</definedName>
    <definedName name="Expediente_N°">Datos!$C$10</definedName>
    <definedName name="F_" localSheetId="14">'Transp. Camión con Acoplado'!$O$19</definedName>
    <definedName name="F_" localSheetId="13">'Transp. Camión Solo'!$O$19</definedName>
    <definedName name="Fecha_Base">Datos!$C$13</definedName>
    <definedName name="Firma1_Contratista">Datos!$C$19</definedName>
    <definedName name="Firma2_Contratista">Datos!$C$21</definedName>
    <definedName name="G" localSheetId="14">'Transp. Camión con Acoplado'!$O$22</definedName>
    <definedName name="G" localSheetId="13">'Transp. Camión Solo'!$O$22</definedName>
    <definedName name="G_G_Pesos">GG!$C$48</definedName>
    <definedName name="G_G_Porcentaje">Datos!$C$23</definedName>
    <definedName name="GG_Item" localSheetId="3">CyP!$K:$K</definedName>
    <definedName name="HorasAmortizaciónEquipoCamión" localSheetId="14">'Transp. Camión con Acoplado'!$E$8</definedName>
    <definedName name="HorasAmortizaciónEquipoCamión" localSheetId="13">'Transp. Camión Solo'!$E$8</definedName>
    <definedName name="I_B">Datos!$C$25</definedName>
    <definedName name="IB_Item" localSheetId="3">CyP!$M:$M</definedName>
    <definedName name="Interes_Anual" localSheetId="4">'Coef-Equipos'!$D$28</definedName>
    <definedName name="Interes_Anual_CA">'Transp. Camión con Acoplado'!$E$10</definedName>
    <definedName name="Interes_Anual_cs" localSheetId="13">'Transp. Camión Solo'!$E$10</definedName>
    <definedName name="Interes_Camioneta" localSheetId="4">'Coef-Equipos'!$E$40</definedName>
    <definedName name="IVA">Datos!$C$26</definedName>
    <definedName name="IVA_Item" localSheetId="3">CyP!$N:$N</definedName>
    <definedName name="Lic_N°">Datos!$C$9</definedName>
    <definedName name="Mano_Obra_Lavado" localSheetId="14">'Transp. Camión con Acoplado'!$E$22</definedName>
    <definedName name="Mano_Obra_Lavado" localSheetId="13">'Transp. Camión Solo'!$E$22</definedName>
    <definedName name="Monto_Costo" localSheetId="2">Propuesta!$F$37</definedName>
    <definedName name="Monto_Oferta">CyP!$H$98</definedName>
    <definedName name="Obra">Datos!$C$3</definedName>
    <definedName name="P_Camioneta_Amortizar" localSheetId="4">'Coef-Equipos'!$D$56</definedName>
    <definedName name="P_Oficial">Datos!$C$11</definedName>
    <definedName name="Patente_Camioneta" localSheetId="4">'Coef-Equipos'!$E$46</definedName>
    <definedName name="Plazo_Obra">Datos!$C$14</definedName>
    <definedName name="Porc_repuestos_reparaciones_de_amortización" localSheetId="4">'Coef-Equipos'!$D$29</definedName>
    <definedName name="Porcentaje_amortizaciónl_Equipo" localSheetId="4">'Coef-Equipos'!$D$27</definedName>
    <definedName name="Porcentaje_Lubricantes" localSheetId="14">'Transp. Camión con Acoplado'!$E$20</definedName>
    <definedName name="Porcentaje_Lubricantes" localSheetId="13">'Transp. Camión Solo'!$E$20</definedName>
    <definedName name="Porcentaje_Lubricantes_Camionetas" localSheetId="4">'Coef-Equipos'!$D$63</definedName>
    <definedName name="Porcentaje_lubricantes_respecto_al_combustible" localSheetId="4">'Coef-Equipos'!$D$32</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4">'Coef-Equipos'!$D$31</definedName>
    <definedName name="Rec_Est_Mensual_Camioneta_km" localSheetId="4">'Coef-Equipos'!$D$58</definedName>
    <definedName name="SecciónI">Datos!$C$5</definedName>
    <definedName name="SecciónII">Datos!$C$6</definedName>
    <definedName name="SecciónIII">Datos!$C$7</definedName>
    <definedName name="Seguro_Camioneta" localSheetId="4">'Coef-Equipos'!$E$43</definedName>
    <definedName name="Seguros_Patentes_Impuestos" localSheetId="14">'Transp. Camión con Acoplado'!$E$12</definedName>
    <definedName name="Seguros_Patentes_Impuestos" localSheetId="13">'Transp. Camión Solo'!$E$12</definedName>
    <definedName name="T_A_P">AP!$A:$H</definedName>
    <definedName name="T_Coef_Camioneta">'Coef-Equipos'!$C$37:$E$52</definedName>
    <definedName name="T_Coef_Equipos">'Coef-Equipos'!$C$11:$D$23</definedName>
    <definedName name="T_CyP">CyP!$A:$I</definedName>
    <definedName name="T_Equipos">Equipos!$B:$L</definedName>
    <definedName name="T_Indices">Indices!$A:$E</definedName>
    <definedName name="T_Insumos">Insumos!$A:$E</definedName>
    <definedName name="T_Itemizado_Obra">Datos!$B:$E</definedName>
    <definedName name="T_Items">'Códigos Items'!$B:$D</definedName>
    <definedName name="Tiempo_lavado_en_horas" localSheetId="14">'Transp. Camión con Acoplado'!$E$13</definedName>
    <definedName name="Tiempo_lavado_en_horas" localSheetId="13">'Transp. Camión Solo'!$E$13</definedName>
    <definedName name="_xlnm.Print_Titles" localSheetId="3">CyP!$1:$19</definedName>
    <definedName name="_xlnm.Print_Titles" localSheetId="1">Datos!$2:$33</definedName>
    <definedName name="_xlnm.Print_Titles" localSheetId="11">Indices!$2:$5</definedName>
    <definedName name="_xlnm.Print_Titles" localSheetId="2">Propuesta!$13:$15</definedName>
    <definedName name="_xlnm.Print_Titles" localSheetId="6">PTyCI!$A:$D,PTyCI!$1:$19</definedName>
    <definedName name="Tramo">Datos!$C$4</definedName>
    <definedName name="Ubicación">Datos!$C$8</definedName>
    <definedName name="V_U_cámara_cubiertas_CamiónAcoplado" localSheetId="14">'Transp. Camión con Acoplado'!$E$17</definedName>
    <definedName name="V_U_cámara_cubiertas_Camionetas" localSheetId="4">'Coef-Equipos'!$D$66</definedName>
    <definedName name="V_U_Camioneta_km" localSheetId="4">'Coef-Equipos'!$D$57</definedName>
    <definedName name="V_U_Camioneta_meses" localSheetId="4">'Coef-Equipos'!$D$59</definedName>
    <definedName name="V_U_Equipo" localSheetId="4">'Coef-Equipos'!$D$26</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44525"/>
</workbook>
</file>

<file path=xl/calcChain.xml><?xml version="1.0" encoding="utf-8"?>
<calcChain xmlns="http://schemas.openxmlformats.org/spreadsheetml/2006/main">
  <c r="F31" i="14" l="1"/>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30" i="14"/>
  <c r="O7" i="15"/>
  <c r="O7" i="14"/>
  <c r="D14" i="22"/>
  <c r="D11" i="22" l="1"/>
  <c r="D17" i="22"/>
  <c r="G55" i="6"/>
  <c r="G56" i="6"/>
  <c r="G57" i="6"/>
  <c r="G45" i="6"/>
  <c r="G46" i="6"/>
  <c r="G47" i="6"/>
  <c r="G48" i="6"/>
  <c r="G49" i="6"/>
  <c r="E40" i="22"/>
  <c r="E105" i="2"/>
  <c r="E104" i="2"/>
  <c r="E102" i="2" l="1"/>
  <c r="E101" i="2"/>
  <c r="B1207" i="6" l="1"/>
  <c r="B1131" i="6"/>
  <c r="B1056" i="6"/>
  <c r="B981" i="6"/>
  <c r="B906" i="6"/>
  <c r="B831" i="6"/>
  <c r="B756" i="6"/>
  <c r="B681" i="6"/>
  <c r="B606" i="6"/>
  <c r="B531" i="6"/>
  <c r="B381" i="6"/>
  <c r="B306" i="6"/>
  <c r="B231" i="6"/>
  <c r="B156" i="6"/>
  <c r="B81" i="6"/>
  <c r="B6" i="6"/>
  <c r="B456" i="6"/>
  <c r="B4" i="19" l="1"/>
  <c r="B5" i="19"/>
  <c r="B3" i="19"/>
  <c r="B41" i="19"/>
  <c r="F46" i="19"/>
  <c r="D46" i="19"/>
  <c r="F45" i="19"/>
  <c r="D45" i="19"/>
  <c r="B6" i="19" l="1"/>
  <c r="B2" i="19"/>
  <c r="B1" i="19"/>
  <c r="A81" i="2" l="1"/>
  <c r="A50" i="19"/>
  <c r="A52" i="19"/>
  <c r="A51" i="19"/>
  <c r="A139" i="18"/>
  <c r="A140" i="18"/>
  <c r="A138" i="18"/>
  <c r="E9" i="19"/>
  <c r="B11" i="19"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2" i="2"/>
  <c r="A83" i="2"/>
  <c r="A84" i="2"/>
  <c r="A85" i="2"/>
  <c r="A17" i="19"/>
  <c r="A18" i="19"/>
  <c r="A19" i="19"/>
  <c r="A20" i="19"/>
  <c r="A21" i="19"/>
  <c r="A22" i="19"/>
  <c r="A23" i="19"/>
  <c r="A24" i="19"/>
  <c r="A25" i="19"/>
  <c r="A26" i="19"/>
  <c r="A27" i="19"/>
  <c r="A28" i="19"/>
  <c r="A29" i="19"/>
  <c r="A30" i="19"/>
  <c r="A31" i="19"/>
  <c r="A32" i="19"/>
  <c r="A33" i="19"/>
  <c r="A34" i="19"/>
  <c r="A35" i="19"/>
  <c r="A1274" i="6"/>
  <c r="G1271" i="6"/>
  <c r="B1271" i="6"/>
  <c r="A1271" i="6"/>
  <c r="G1270" i="6"/>
  <c r="B1270" i="6"/>
  <c r="A1270" i="6"/>
  <c r="G1265" i="6"/>
  <c r="B1265" i="6"/>
  <c r="A1265" i="6"/>
  <c r="G1264" i="6"/>
  <c r="B1264" i="6"/>
  <c r="A1264" i="6"/>
  <c r="G1263" i="6"/>
  <c r="B1263" i="6"/>
  <c r="A1263" i="6"/>
  <c r="G1262" i="6"/>
  <c r="B1262" i="6"/>
  <c r="A1262" i="6"/>
  <c r="G1261" i="6"/>
  <c r="B1261" i="6"/>
  <c r="A1261" i="6"/>
  <c r="G1260" i="6"/>
  <c r="B1260" i="6"/>
  <c r="A1260" i="6"/>
  <c r="G1259" i="6"/>
  <c r="B1259" i="6"/>
  <c r="A1259" i="6"/>
  <c r="G1258" i="6"/>
  <c r="B1258" i="6"/>
  <c r="A1258" i="6"/>
  <c r="G1257" i="6"/>
  <c r="B1257" i="6"/>
  <c r="A1257" i="6"/>
  <c r="G1256" i="6"/>
  <c r="B1256" i="6"/>
  <c r="A1256" i="6"/>
  <c r="F1251" i="6"/>
  <c r="G1251" i="6" s="1"/>
  <c r="B1251" i="6"/>
  <c r="A1251" i="6"/>
  <c r="E1250" i="6"/>
  <c r="B1250" i="6"/>
  <c r="A1250" i="6"/>
  <c r="A1249" i="6"/>
  <c r="A1248" i="6"/>
  <c r="A1247" i="6"/>
  <c r="F1246" i="6"/>
  <c r="G1246" i="6" s="1"/>
  <c r="A1246" i="6"/>
  <c r="F1241" i="6"/>
  <c r="E1241" i="6"/>
  <c r="B1241" i="6"/>
  <c r="A1241" i="6"/>
  <c r="F1240" i="6"/>
  <c r="E1240" i="6"/>
  <c r="B1240" i="6"/>
  <c r="A1240" i="6"/>
  <c r="F1239" i="6"/>
  <c r="E1239" i="6"/>
  <c r="B1239" i="6"/>
  <c r="A1239" i="6"/>
  <c r="F1238" i="6"/>
  <c r="E1238" i="6"/>
  <c r="B1238" i="6"/>
  <c r="A1238" i="6"/>
  <c r="F1237" i="6"/>
  <c r="E1237" i="6"/>
  <c r="B1237" i="6"/>
  <c r="A1237" i="6"/>
  <c r="A1236" i="6"/>
  <c r="A1235" i="6"/>
  <c r="A1234" i="6"/>
  <c r="A1233" i="6"/>
  <c r="F1232" i="6"/>
  <c r="F1233" i="6" s="1"/>
  <c r="F1234" i="6" s="1"/>
  <c r="F1235" i="6" s="1"/>
  <c r="F1236" i="6" s="1"/>
  <c r="A1232" i="6"/>
  <c r="F1223" i="6"/>
  <c r="G1223" i="6" s="1"/>
  <c r="E1223" i="6"/>
  <c r="F1222" i="6"/>
  <c r="G1222" i="6" s="1"/>
  <c r="E1222"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C1207" i="6"/>
  <c r="B1206" i="6"/>
  <c r="G1205" i="6"/>
  <c r="B1205" i="6"/>
  <c r="B1204" i="6"/>
  <c r="B1203" i="6"/>
  <c r="A1198" i="6"/>
  <c r="G1195" i="6"/>
  <c r="B1195" i="6"/>
  <c r="A1195" i="6"/>
  <c r="G1194" i="6"/>
  <c r="B1194" i="6"/>
  <c r="A1194" i="6"/>
  <c r="G1189" i="6"/>
  <c r="B1189" i="6"/>
  <c r="A1189" i="6"/>
  <c r="G1188" i="6"/>
  <c r="B1188" i="6"/>
  <c r="A1188" i="6"/>
  <c r="G1187" i="6"/>
  <c r="B1187" i="6"/>
  <c r="A1187" i="6"/>
  <c r="G1186" i="6"/>
  <c r="B1186" i="6"/>
  <c r="A1186" i="6"/>
  <c r="G1185" i="6"/>
  <c r="B1185" i="6"/>
  <c r="A1185" i="6"/>
  <c r="G1184" i="6"/>
  <c r="B1184" i="6"/>
  <c r="A1184" i="6"/>
  <c r="G1183" i="6"/>
  <c r="B1183" i="6"/>
  <c r="A1183" i="6"/>
  <c r="G1182" i="6"/>
  <c r="B1182" i="6"/>
  <c r="A1182" i="6"/>
  <c r="G1181" i="6"/>
  <c r="B1181" i="6"/>
  <c r="A1181" i="6"/>
  <c r="G1180" i="6"/>
  <c r="B1180" i="6"/>
  <c r="A1180" i="6"/>
  <c r="F1175" i="6"/>
  <c r="G1175" i="6" s="1"/>
  <c r="B1175" i="6"/>
  <c r="A1175" i="6"/>
  <c r="E1174" i="6"/>
  <c r="B1174" i="6"/>
  <c r="A1174" i="6"/>
  <c r="A1173" i="6"/>
  <c r="A1172" i="6"/>
  <c r="A1171" i="6"/>
  <c r="F1170" i="6"/>
  <c r="G1170" i="6" s="1"/>
  <c r="A1170" i="6"/>
  <c r="F1165" i="6"/>
  <c r="E1165" i="6"/>
  <c r="B1165" i="6"/>
  <c r="A1165" i="6"/>
  <c r="F1164" i="6"/>
  <c r="E1164" i="6"/>
  <c r="B1164" i="6"/>
  <c r="A1164" i="6"/>
  <c r="F1163" i="6"/>
  <c r="E1163" i="6"/>
  <c r="B1163" i="6"/>
  <c r="A1163" i="6"/>
  <c r="F1162" i="6"/>
  <c r="E1162" i="6"/>
  <c r="B1162" i="6"/>
  <c r="A1162" i="6"/>
  <c r="F1161" i="6"/>
  <c r="E1161" i="6"/>
  <c r="B1161" i="6"/>
  <c r="A1161" i="6"/>
  <c r="A1160" i="6"/>
  <c r="A1159" i="6"/>
  <c r="A1158" i="6"/>
  <c r="A1157" i="6"/>
  <c r="F1156" i="6"/>
  <c r="F1157" i="6" s="1"/>
  <c r="F1158" i="6" s="1"/>
  <c r="F1159" i="6" s="1"/>
  <c r="F1160" i="6" s="1"/>
  <c r="A1156" i="6"/>
  <c r="F1147" i="6"/>
  <c r="G1147" i="6" s="1"/>
  <c r="E1147"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A1123" i="6"/>
  <c r="G1120" i="6"/>
  <c r="B1120" i="6"/>
  <c r="A1120" i="6"/>
  <c r="G1119" i="6"/>
  <c r="B1119" i="6"/>
  <c r="A1119" i="6"/>
  <c r="G1114" i="6"/>
  <c r="B1114" i="6"/>
  <c r="A1114" i="6"/>
  <c r="G1113" i="6"/>
  <c r="B1113" i="6"/>
  <c r="A1113" i="6"/>
  <c r="G1112" i="6"/>
  <c r="B1112" i="6"/>
  <c r="A1112" i="6"/>
  <c r="G1111" i="6"/>
  <c r="B1111" i="6"/>
  <c r="A1111" i="6"/>
  <c r="G1110" i="6"/>
  <c r="B1110" i="6"/>
  <c r="A1110" i="6"/>
  <c r="G1109" i="6"/>
  <c r="B1109" i="6"/>
  <c r="A1109" i="6"/>
  <c r="G1108" i="6"/>
  <c r="B1108" i="6"/>
  <c r="A1108" i="6"/>
  <c r="G1107" i="6"/>
  <c r="B1107" i="6"/>
  <c r="A1107" i="6"/>
  <c r="G1106" i="6"/>
  <c r="B1106" i="6"/>
  <c r="A1106" i="6"/>
  <c r="G1105" i="6"/>
  <c r="B1105" i="6"/>
  <c r="A1105" i="6"/>
  <c r="F1100" i="6"/>
  <c r="G1100" i="6" s="1"/>
  <c r="B1100" i="6"/>
  <c r="A1100" i="6"/>
  <c r="E1099" i="6"/>
  <c r="B1099" i="6"/>
  <c r="A1099" i="6"/>
  <c r="A1098" i="6"/>
  <c r="A1097" i="6"/>
  <c r="A1096" i="6"/>
  <c r="F1095" i="6"/>
  <c r="F1096" i="6" s="1"/>
  <c r="A1095" i="6"/>
  <c r="F1090" i="6"/>
  <c r="E1090" i="6"/>
  <c r="B1090" i="6"/>
  <c r="A1090" i="6"/>
  <c r="F1089" i="6"/>
  <c r="E1089" i="6"/>
  <c r="B1089" i="6"/>
  <c r="A1089" i="6"/>
  <c r="F1088" i="6"/>
  <c r="E1088" i="6"/>
  <c r="B1088" i="6"/>
  <c r="A1088" i="6"/>
  <c r="F1087" i="6"/>
  <c r="E1087" i="6"/>
  <c r="B1087" i="6"/>
  <c r="A1087" i="6"/>
  <c r="F1086" i="6"/>
  <c r="E1086" i="6"/>
  <c r="B1086" i="6"/>
  <c r="A1086" i="6"/>
  <c r="A1085" i="6"/>
  <c r="A1084" i="6"/>
  <c r="A1083" i="6"/>
  <c r="A1082" i="6"/>
  <c r="F1081" i="6"/>
  <c r="F1082" i="6" s="1"/>
  <c r="F1083" i="6" s="1"/>
  <c r="F1084" i="6" s="1"/>
  <c r="F1085" i="6" s="1"/>
  <c r="A1081" i="6"/>
  <c r="F1072" i="6"/>
  <c r="G1072" i="6" s="1"/>
  <c r="E1072"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A1048" i="6"/>
  <c r="G1045" i="6"/>
  <c r="B1045" i="6"/>
  <c r="A1045" i="6"/>
  <c r="G1044" i="6"/>
  <c r="B1044" i="6"/>
  <c r="A1044" i="6"/>
  <c r="G1039" i="6"/>
  <c r="B1039" i="6"/>
  <c r="A1039" i="6"/>
  <c r="G1038" i="6"/>
  <c r="B1038" i="6"/>
  <c r="A1038" i="6"/>
  <c r="G1037" i="6"/>
  <c r="B1037" i="6"/>
  <c r="A1037" i="6"/>
  <c r="G1036" i="6"/>
  <c r="B1036" i="6"/>
  <c r="A1036" i="6"/>
  <c r="G1035" i="6"/>
  <c r="B1035" i="6"/>
  <c r="A1035" i="6"/>
  <c r="G1034" i="6"/>
  <c r="B1034" i="6"/>
  <c r="A1034" i="6"/>
  <c r="G1033" i="6"/>
  <c r="B1033" i="6"/>
  <c r="A1033" i="6"/>
  <c r="G1032" i="6"/>
  <c r="B1032" i="6"/>
  <c r="A1032" i="6"/>
  <c r="G1031" i="6"/>
  <c r="B1031" i="6"/>
  <c r="A1031" i="6"/>
  <c r="G1030" i="6"/>
  <c r="B1030" i="6"/>
  <c r="A1030" i="6"/>
  <c r="F1025" i="6"/>
  <c r="G1025" i="6" s="1"/>
  <c r="B1025" i="6"/>
  <c r="A1025" i="6"/>
  <c r="E1024" i="6"/>
  <c r="B1024" i="6"/>
  <c r="A1024" i="6"/>
  <c r="A1023" i="6"/>
  <c r="A1022" i="6"/>
  <c r="A1021" i="6"/>
  <c r="F1020" i="6"/>
  <c r="G1020" i="6" s="1"/>
  <c r="A1020" i="6"/>
  <c r="F1015" i="6"/>
  <c r="E1015" i="6"/>
  <c r="B1015" i="6"/>
  <c r="A1015" i="6"/>
  <c r="F1014" i="6"/>
  <c r="E1014" i="6"/>
  <c r="B1014" i="6"/>
  <c r="A1014" i="6"/>
  <c r="F1013" i="6"/>
  <c r="E1013" i="6"/>
  <c r="B1013" i="6"/>
  <c r="A1013" i="6"/>
  <c r="F1012" i="6"/>
  <c r="E1012" i="6"/>
  <c r="B1012" i="6"/>
  <c r="A1012" i="6"/>
  <c r="F1011" i="6"/>
  <c r="E1011" i="6"/>
  <c r="B1011" i="6"/>
  <c r="A1011" i="6"/>
  <c r="A1010" i="6"/>
  <c r="A1009" i="6"/>
  <c r="A1008" i="6"/>
  <c r="A1007" i="6"/>
  <c r="F1006" i="6"/>
  <c r="F1007" i="6" s="1"/>
  <c r="F1008" i="6" s="1"/>
  <c r="F1009" i="6" s="1"/>
  <c r="F1010" i="6" s="1"/>
  <c r="A1006" i="6"/>
  <c r="F997" i="6"/>
  <c r="G997" i="6" s="1"/>
  <c r="E997"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A973" i="6"/>
  <c r="G970" i="6"/>
  <c r="B970" i="6"/>
  <c r="A970" i="6"/>
  <c r="G969" i="6"/>
  <c r="B969" i="6"/>
  <c r="A969" i="6"/>
  <c r="G964" i="6"/>
  <c r="B964" i="6"/>
  <c r="A964" i="6"/>
  <c r="G963" i="6"/>
  <c r="B963" i="6"/>
  <c r="A963" i="6"/>
  <c r="G962" i="6"/>
  <c r="B962" i="6"/>
  <c r="A962" i="6"/>
  <c r="G961" i="6"/>
  <c r="B961" i="6"/>
  <c r="A961" i="6"/>
  <c r="G960" i="6"/>
  <c r="B960" i="6"/>
  <c r="A960" i="6"/>
  <c r="G959" i="6"/>
  <c r="B959" i="6"/>
  <c r="A959" i="6"/>
  <c r="G958" i="6"/>
  <c r="B958" i="6"/>
  <c r="A958" i="6"/>
  <c r="G957" i="6"/>
  <c r="B957" i="6"/>
  <c r="A957" i="6"/>
  <c r="G956" i="6"/>
  <c r="B956" i="6"/>
  <c r="A956" i="6"/>
  <c r="G955" i="6"/>
  <c r="B955" i="6"/>
  <c r="A955" i="6"/>
  <c r="F950" i="6"/>
  <c r="G950" i="6" s="1"/>
  <c r="B950" i="6"/>
  <c r="A950" i="6"/>
  <c r="E949" i="6"/>
  <c r="B949" i="6"/>
  <c r="A949" i="6"/>
  <c r="A948" i="6"/>
  <c r="A947" i="6"/>
  <c r="A946" i="6"/>
  <c r="F945" i="6"/>
  <c r="F946" i="6" s="1"/>
  <c r="A945" i="6"/>
  <c r="F940" i="6"/>
  <c r="E940" i="6"/>
  <c r="B940" i="6"/>
  <c r="A940" i="6"/>
  <c r="F939" i="6"/>
  <c r="E939" i="6"/>
  <c r="B939" i="6"/>
  <c r="A939" i="6"/>
  <c r="F938" i="6"/>
  <c r="E938" i="6"/>
  <c r="B938" i="6"/>
  <c r="A938" i="6"/>
  <c r="F937" i="6"/>
  <c r="E937" i="6"/>
  <c r="B937" i="6"/>
  <c r="A937" i="6"/>
  <c r="F936" i="6"/>
  <c r="E936" i="6"/>
  <c r="B936" i="6"/>
  <c r="A936" i="6"/>
  <c r="A935" i="6"/>
  <c r="A934" i="6"/>
  <c r="A933" i="6"/>
  <c r="A932" i="6"/>
  <c r="F931" i="6"/>
  <c r="F932" i="6" s="1"/>
  <c r="F933" i="6" s="1"/>
  <c r="F934" i="6" s="1"/>
  <c r="F935" i="6" s="1"/>
  <c r="A931" i="6"/>
  <c r="F922" i="6"/>
  <c r="G922" i="6" s="1"/>
  <c r="E922"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C906" i="6"/>
  <c r="B905" i="6"/>
  <c r="G904" i="6"/>
  <c r="B904" i="6"/>
  <c r="B903" i="6"/>
  <c r="B902" i="6"/>
  <c r="A898" i="6"/>
  <c r="G895" i="6"/>
  <c r="B895" i="6"/>
  <c r="A895" i="6"/>
  <c r="G894" i="6"/>
  <c r="B894" i="6"/>
  <c r="A894" i="6"/>
  <c r="G889" i="6"/>
  <c r="B889" i="6"/>
  <c r="A889" i="6"/>
  <c r="G888" i="6"/>
  <c r="B888" i="6"/>
  <c r="A888" i="6"/>
  <c r="G887" i="6"/>
  <c r="B887" i="6"/>
  <c r="A887" i="6"/>
  <c r="G886" i="6"/>
  <c r="B886" i="6"/>
  <c r="A886" i="6"/>
  <c r="G885" i="6"/>
  <c r="B885" i="6"/>
  <c r="A885" i="6"/>
  <c r="G884" i="6"/>
  <c r="B884" i="6"/>
  <c r="A884" i="6"/>
  <c r="G883" i="6"/>
  <c r="B883" i="6"/>
  <c r="A883" i="6"/>
  <c r="G882" i="6"/>
  <c r="B882" i="6"/>
  <c r="A882" i="6"/>
  <c r="G881" i="6"/>
  <c r="B881" i="6"/>
  <c r="A881" i="6"/>
  <c r="G880" i="6"/>
  <c r="B880" i="6"/>
  <c r="A880" i="6"/>
  <c r="F875" i="6"/>
  <c r="G875" i="6" s="1"/>
  <c r="B875" i="6"/>
  <c r="A875" i="6"/>
  <c r="E874" i="6"/>
  <c r="B874" i="6"/>
  <c r="A874" i="6"/>
  <c r="A873" i="6"/>
  <c r="A872" i="6"/>
  <c r="A871" i="6"/>
  <c r="F870" i="6"/>
  <c r="G870" i="6" s="1"/>
  <c r="A870" i="6"/>
  <c r="F865" i="6"/>
  <c r="E865" i="6"/>
  <c r="B865" i="6"/>
  <c r="A865" i="6"/>
  <c r="F864" i="6"/>
  <c r="E864" i="6"/>
  <c r="B864" i="6"/>
  <c r="A864" i="6"/>
  <c r="F863" i="6"/>
  <c r="E863" i="6"/>
  <c r="B863" i="6"/>
  <c r="A863" i="6"/>
  <c r="F862" i="6"/>
  <c r="E862" i="6"/>
  <c r="B862" i="6"/>
  <c r="A862" i="6"/>
  <c r="F861" i="6"/>
  <c r="E861" i="6"/>
  <c r="B861" i="6"/>
  <c r="A861" i="6"/>
  <c r="A860" i="6"/>
  <c r="A859" i="6"/>
  <c r="A858" i="6"/>
  <c r="A857" i="6"/>
  <c r="F856" i="6"/>
  <c r="F857" i="6" s="1"/>
  <c r="F858" i="6" s="1"/>
  <c r="F859" i="6" s="1"/>
  <c r="F860" i="6" s="1"/>
  <c r="A856" i="6"/>
  <c r="F847" i="6"/>
  <c r="G847" i="6" s="1"/>
  <c r="E847"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C831" i="6"/>
  <c r="B830" i="6"/>
  <c r="G829" i="6"/>
  <c r="B829" i="6"/>
  <c r="B828" i="6"/>
  <c r="B827" i="6"/>
  <c r="A823" i="6"/>
  <c r="G820" i="6"/>
  <c r="B820" i="6"/>
  <c r="A820" i="6"/>
  <c r="G819" i="6"/>
  <c r="B819" i="6"/>
  <c r="A819" i="6"/>
  <c r="G814" i="6"/>
  <c r="B814" i="6"/>
  <c r="A814" i="6"/>
  <c r="G813" i="6"/>
  <c r="B813" i="6"/>
  <c r="A813" i="6"/>
  <c r="G812" i="6"/>
  <c r="B812" i="6"/>
  <c r="A812" i="6"/>
  <c r="G811" i="6"/>
  <c r="B811" i="6"/>
  <c r="A811" i="6"/>
  <c r="G810" i="6"/>
  <c r="B810" i="6"/>
  <c r="A810" i="6"/>
  <c r="G809" i="6"/>
  <c r="B809" i="6"/>
  <c r="A809" i="6"/>
  <c r="G808" i="6"/>
  <c r="B808" i="6"/>
  <c r="A808" i="6"/>
  <c r="G807" i="6"/>
  <c r="B807" i="6"/>
  <c r="A807" i="6"/>
  <c r="G806" i="6"/>
  <c r="B806" i="6"/>
  <c r="A806" i="6"/>
  <c r="G805" i="6"/>
  <c r="B805" i="6"/>
  <c r="A805" i="6"/>
  <c r="F800" i="6"/>
  <c r="G800" i="6" s="1"/>
  <c r="B800" i="6"/>
  <c r="A800" i="6"/>
  <c r="E799" i="6"/>
  <c r="B799" i="6"/>
  <c r="A799" i="6"/>
  <c r="A798" i="6"/>
  <c r="A797" i="6"/>
  <c r="A796" i="6"/>
  <c r="F795" i="6"/>
  <c r="F796" i="6" s="1"/>
  <c r="A795" i="6"/>
  <c r="F790" i="6"/>
  <c r="E790" i="6"/>
  <c r="B790" i="6"/>
  <c r="A790" i="6"/>
  <c r="F789" i="6"/>
  <c r="E789" i="6"/>
  <c r="B789" i="6"/>
  <c r="A789" i="6"/>
  <c r="F788" i="6"/>
  <c r="E788" i="6"/>
  <c r="B788" i="6"/>
  <c r="A788" i="6"/>
  <c r="F787" i="6"/>
  <c r="E787" i="6"/>
  <c r="B787" i="6"/>
  <c r="A787" i="6"/>
  <c r="F786" i="6"/>
  <c r="E786" i="6"/>
  <c r="B786" i="6"/>
  <c r="A786" i="6"/>
  <c r="A785" i="6"/>
  <c r="A784" i="6"/>
  <c r="A783" i="6"/>
  <c r="A782" i="6"/>
  <c r="F781" i="6"/>
  <c r="F782" i="6" s="1"/>
  <c r="F783" i="6" s="1"/>
  <c r="F784" i="6" s="1"/>
  <c r="F785" i="6" s="1"/>
  <c r="A781" i="6"/>
  <c r="F772" i="6"/>
  <c r="G772" i="6" s="1"/>
  <c r="E772"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A748" i="6"/>
  <c r="G745" i="6"/>
  <c r="B745" i="6"/>
  <c r="A745" i="6"/>
  <c r="G744" i="6"/>
  <c r="B744" i="6"/>
  <c r="A744" i="6"/>
  <c r="G739" i="6"/>
  <c r="B739" i="6"/>
  <c r="A739" i="6"/>
  <c r="G738" i="6"/>
  <c r="B738" i="6"/>
  <c r="A738" i="6"/>
  <c r="G737" i="6"/>
  <c r="B737" i="6"/>
  <c r="A737" i="6"/>
  <c r="G736" i="6"/>
  <c r="B736" i="6"/>
  <c r="A736" i="6"/>
  <c r="G735" i="6"/>
  <c r="B735" i="6"/>
  <c r="A735" i="6"/>
  <c r="G734" i="6"/>
  <c r="B734" i="6"/>
  <c r="A734" i="6"/>
  <c r="G733" i="6"/>
  <c r="B733" i="6"/>
  <c r="A733" i="6"/>
  <c r="G732" i="6"/>
  <c r="B732" i="6"/>
  <c r="A732" i="6"/>
  <c r="G731" i="6"/>
  <c r="B731" i="6"/>
  <c r="A731" i="6"/>
  <c r="G730" i="6"/>
  <c r="B730" i="6"/>
  <c r="A730" i="6"/>
  <c r="F725" i="6"/>
  <c r="G725" i="6" s="1"/>
  <c r="B725" i="6"/>
  <c r="A725" i="6"/>
  <c r="E724" i="6"/>
  <c r="B724" i="6"/>
  <c r="A724" i="6"/>
  <c r="A723" i="6"/>
  <c r="A722" i="6"/>
  <c r="A721" i="6"/>
  <c r="F720" i="6"/>
  <c r="G720" i="6" s="1"/>
  <c r="A720" i="6"/>
  <c r="F715" i="6"/>
  <c r="E715" i="6"/>
  <c r="B715" i="6"/>
  <c r="A715" i="6"/>
  <c r="F714" i="6"/>
  <c r="E714" i="6"/>
  <c r="B714" i="6"/>
  <c r="A714" i="6"/>
  <c r="F713" i="6"/>
  <c r="E713" i="6"/>
  <c r="B713" i="6"/>
  <c r="A713" i="6"/>
  <c r="F712" i="6"/>
  <c r="E712" i="6"/>
  <c r="B712" i="6"/>
  <c r="A712" i="6"/>
  <c r="F711" i="6"/>
  <c r="E711" i="6"/>
  <c r="B711" i="6"/>
  <c r="A711" i="6"/>
  <c r="A710" i="6"/>
  <c r="A709" i="6"/>
  <c r="A708" i="6"/>
  <c r="A707" i="6"/>
  <c r="F706" i="6"/>
  <c r="F707" i="6" s="1"/>
  <c r="F708" i="6" s="1"/>
  <c r="F709" i="6" s="1"/>
  <c r="F710" i="6" s="1"/>
  <c r="A706" i="6"/>
  <c r="F697" i="6"/>
  <c r="G697" i="6" s="1"/>
  <c r="E697"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A673" i="6"/>
  <c r="G670" i="6"/>
  <c r="B670" i="6"/>
  <c r="A670" i="6"/>
  <c r="G669" i="6"/>
  <c r="B669" i="6"/>
  <c r="A669" i="6"/>
  <c r="G664" i="6"/>
  <c r="B664" i="6"/>
  <c r="A664" i="6"/>
  <c r="G663" i="6"/>
  <c r="B663" i="6"/>
  <c r="A663" i="6"/>
  <c r="G662" i="6"/>
  <c r="B662" i="6"/>
  <c r="A662" i="6"/>
  <c r="G661" i="6"/>
  <c r="B661" i="6"/>
  <c r="A661" i="6"/>
  <c r="G660" i="6"/>
  <c r="B660" i="6"/>
  <c r="A660" i="6"/>
  <c r="G659" i="6"/>
  <c r="B659" i="6"/>
  <c r="A659" i="6"/>
  <c r="G658" i="6"/>
  <c r="B658" i="6"/>
  <c r="A658" i="6"/>
  <c r="G657" i="6"/>
  <c r="B657" i="6"/>
  <c r="A657" i="6"/>
  <c r="G656" i="6"/>
  <c r="B656" i="6"/>
  <c r="A656" i="6"/>
  <c r="G655" i="6"/>
  <c r="B655" i="6"/>
  <c r="A655" i="6"/>
  <c r="F650" i="6"/>
  <c r="G650" i="6" s="1"/>
  <c r="B650" i="6"/>
  <c r="A650" i="6"/>
  <c r="E649" i="6"/>
  <c r="B649" i="6"/>
  <c r="A649" i="6"/>
  <c r="A648" i="6"/>
  <c r="A647" i="6"/>
  <c r="A646" i="6"/>
  <c r="F645" i="6"/>
  <c r="F646" i="6" s="1"/>
  <c r="A645" i="6"/>
  <c r="F640" i="6"/>
  <c r="E640" i="6"/>
  <c r="B640" i="6"/>
  <c r="A640" i="6"/>
  <c r="F639" i="6"/>
  <c r="E639" i="6"/>
  <c r="B639" i="6"/>
  <c r="A639" i="6"/>
  <c r="F638" i="6"/>
  <c r="E638" i="6"/>
  <c r="B638" i="6"/>
  <c r="A638" i="6"/>
  <c r="F637" i="6"/>
  <c r="E637" i="6"/>
  <c r="B637" i="6"/>
  <c r="A637" i="6"/>
  <c r="F636" i="6"/>
  <c r="E636" i="6"/>
  <c r="B636" i="6"/>
  <c r="A636" i="6"/>
  <c r="A635" i="6"/>
  <c r="A634" i="6"/>
  <c r="A633" i="6"/>
  <c r="A632" i="6"/>
  <c r="F631" i="6"/>
  <c r="F632" i="6" s="1"/>
  <c r="F633" i="6" s="1"/>
  <c r="F634" i="6" s="1"/>
  <c r="F635" i="6" s="1"/>
  <c r="A631" i="6"/>
  <c r="F622" i="6"/>
  <c r="G622" i="6" s="1"/>
  <c r="E622"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A598" i="6"/>
  <c r="G595" i="6"/>
  <c r="B595" i="6"/>
  <c r="A595" i="6"/>
  <c r="G594" i="6"/>
  <c r="B594" i="6"/>
  <c r="A594" i="6"/>
  <c r="G589" i="6"/>
  <c r="B589" i="6"/>
  <c r="A589" i="6"/>
  <c r="G588" i="6"/>
  <c r="B588" i="6"/>
  <c r="A588" i="6"/>
  <c r="G587" i="6"/>
  <c r="B587" i="6"/>
  <c r="A587" i="6"/>
  <c r="G586" i="6"/>
  <c r="B586" i="6"/>
  <c r="A586" i="6"/>
  <c r="G585" i="6"/>
  <c r="B585" i="6"/>
  <c r="A585" i="6"/>
  <c r="G584" i="6"/>
  <c r="B584" i="6"/>
  <c r="A584" i="6"/>
  <c r="G583" i="6"/>
  <c r="B583" i="6"/>
  <c r="A583" i="6"/>
  <c r="G582" i="6"/>
  <c r="B582" i="6"/>
  <c r="A582" i="6"/>
  <c r="G581" i="6"/>
  <c r="B581" i="6"/>
  <c r="A581" i="6"/>
  <c r="G580" i="6"/>
  <c r="B580" i="6"/>
  <c r="A580" i="6"/>
  <c r="F575" i="6"/>
  <c r="G575" i="6" s="1"/>
  <c r="B575" i="6"/>
  <c r="A575" i="6"/>
  <c r="E574" i="6"/>
  <c r="B574" i="6"/>
  <c r="A574" i="6"/>
  <c r="A573" i="6"/>
  <c r="A572" i="6"/>
  <c r="A571" i="6"/>
  <c r="F570" i="6"/>
  <c r="G570" i="6" s="1"/>
  <c r="A570" i="6"/>
  <c r="F565" i="6"/>
  <c r="E565" i="6"/>
  <c r="B565" i="6"/>
  <c r="A565" i="6"/>
  <c r="F564" i="6"/>
  <c r="E564" i="6"/>
  <c r="B564" i="6"/>
  <c r="A564" i="6"/>
  <c r="F563" i="6"/>
  <c r="E563" i="6"/>
  <c r="B563" i="6"/>
  <c r="A563" i="6"/>
  <c r="F562" i="6"/>
  <c r="E562" i="6"/>
  <c r="B562" i="6"/>
  <c r="A562" i="6"/>
  <c r="F561" i="6"/>
  <c r="E561" i="6"/>
  <c r="B561" i="6"/>
  <c r="A561" i="6"/>
  <c r="A560" i="6"/>
  <c r="A559" i="6"/>
  <c r="A558" i="6"/>
  <c r="A557" i="6"/>
  <c r="F556" i="6"/>
  <c r="F557" i="6" s="1"/>
  <c r="F558" i="6" s="1"/>
  <c r="F559" i="6" s="1"/>
  <c r="F560" i="6" s="1"/>
  <c r="A556" i="6"/>
  <c r="F547" i="6"/>
  <c r="G547" i="6" s="1"/>
  <c r="E547"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A523" i="6"/>
  <c r="G520" i="6"/>
  <c r="B520" i="6"/>
  <c r="A520" i="6"/>
  <c r="G519" i="6"/>
  <c r="B519" i="6"/>
  <c r="A519" i="6"/>
  <c r="G514" i="6"/>
  <c r="B514" i="6"/>
  <c r="A514" i="6"/>
  <c r="G513" i="6"/>
  <c r="B513" i="6"/>
  <c r="A513" i="6"/>
  <c r="G512" i="6"/>
  <c r="B512" i="6"/>
  <c r="A512" i="6"/>
  <c r="G511" i="6"/>
  <c r="B511" i="6"/>
  <c r="A511" i="6"/>
  <c r="G510" i="6"/>
  <c r="B510" i="6"/>
  <c r="A510" i="6"/>
  <c r="G509" i="6"/>
  <c r="B509" i="6"/>
  <c r="A509" i="6"/>
  <c r="G508" i="6"/>
  <c r="B508" i="6"/>
  <c r="A508" i="6"/>
  <c r="G507" i="6"/>
  <c r="B507" i="6"/>
  <c r="A507" i="6"/>
  <c r="G506" i="6"/>
  <c r="B506" i="6"/>
  <c r="A506" i="6"/>
  <c r="G505" i="6"/>
  <c r="B505" i="6"/>
  <c r="A505" i="6"/>
  <c r="F500" i="6"/>
  <c r="G500" i="6" s="1"/>
  <c r="B500" i="6"/>
  <c r="A500" i="6"/>
  <c r="E499" i="6"/>
  <c r="B499" i="6"/>
  <c r="A499" i="6"/>
  <c r="A498" i="6"/>
  <c r="A497" i="6"/>
  <c r="A496" i="6"/>
  <c r="F495" i="6"/>
  <c r="F496" i="6" s="1"/>
  <c r="A495" i="6"/>
  <c r="F490" i="6"/>
  <c r="E490" i="6"/>
  <c r="B490" i="6"/>
  <c r="A490" i="6"/>
  <c r="F489" i="6"/>
  <c r="E489" i="6"/>
  <c r="B489" i="6"/>
  <c r="A489" i="6"/>
  <c r="F488" i="6"/>
  <c r="E488" i="6"/>
  <c r="B488" i="6"/>
  <c r="A488" i="6"/>
  <c r="F487" i="6"/>
  <c r="E487" i="6"/>
  <c r="B487" i="6"/>
  <c r="A487" i="6"/>
  <c r="F486" i="6"/>
  <c r="E486" i="6"/>
  <c r="B486" i="6"/>
  <c r="A486" i="6"/>
  <c r="A485" i="6"/>
  <c r="A484" i="6"/>
  <c r="A483" i="6"/>
  <c r="A482" i="6"/>
  <c r="F481" i="6"/>
  <c r="F482" i="6" s="1"/>
  <c r="F483" i="6" s="1"/>
  <c r="F484" i="6" s="1"/>
  <c r="F485" i="6" s="1"/>
  <c r="A481" i="6"/>
  <c r="F472" i="6"/>
  <c r="G472" i="6" s="1"/>
  <c r="E472"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A448" i="6"/>
  <c r="G445" i="6"/>
  <c r="B445" i="6"/>
  <c r="A445" i="6"/>
  <c r="G444" i="6"/>
  <c r="B444" i="6"/>
  <c r="A444" i="6"/>
  <c r="G439" i="6"/>
  <c r="B439" i="6"/>
  <c r="A439" i="6"/>
  <c r="G438" i="6"/>
  <c r="B438" i="6"/>
  <c r="A438" i="6"/>
  <c r="G437" i="6"/>
  <c r="B437" i="6"/>
  <c r="A437" i="6"/>
  <c r="G436" i="6"/>
  <c r="B436" i="6"/>
  <c r="A436" i="6"/>
  <c r="G435" i="6"/>
  <c r="B435" i="6"/>
  <c r="A435" i="6"/>
  <c r="G434" i="6"/>
  <c r="B434" i="6"/>
  <c r="A434" i="6"/>
  <c r="G433" i="6"/>
  <c r="B433" i="6"/>
  <c r="A433" i="6"/>
  <c r="G432" i="6"/>
  <c r="B432" i="6"/>
  <c r="A432" i="6"/>
  <c r="G431" i="6"/>
  <c r="B431" i="6"/>
  <c r="A431" i="6"/>
  <c r="G430" i="6"/>
  <c r="B430" i="6"/>
  <c r="A430" i="6"/>
  <c r="F425" i="6"/>
  <c r="G425" i="6" s="1"/>
  <c r="B425" i="6"/>
  <c r="A425" i="6"/>
  <c r="E424" i="6"/>
  <c r="B424" i="6"/>
  <c r="A424" i="6"/>
  <c r="A423" i="6"/>
  <c r="A422" i="6"/>
  <c r="A421" i="6"/>
  <c r="F420" i="6"/>
  <c r="G420" i="6" s="1"/>
  <c r="A420" i="6"/>
  <c r="F415" i="6"/>
  <c r="E415" i="6"/>
  <c r="B415" i="6"/>
  <c r="A415" i="6"/>
  <c r="F414" i="6"/>
  <c r="E414" i="6"/>
  <c r="B414" i="6"/>
  <c r="A414" i="6"/>
  <c r="F413" i="6"/>
  <c r="E413" i="6"/>
  <c r="B413" i="6"/>
  <c r="A413" i="6"/>
  <c r="F412" i="6"/>
  <c r="E412" i="6"/>
  <c r="B412" i="6"/>
  <c r="A412" i="6"/>
  <c r="F411" i="6"/>
  <c r="E411" i="6"/>
  <c r="B411" i="6"/>
  <c r="A411" i="6"/>
  <c r="A410" i="6"/>
  <c r="A409" i="6"/>
  <c r="A408" i="6"/>
  <c r="A407" i="6"/>
  <c r="F406" i="6"/>
  <c r="F407" i="6" s="1"/>
  <c r="F408" i="6" s="1"/>
  <c r="F409" i="6" s="1"/>
  <c r="F410" i="6" s="1"/>
  <c r="A406" i="6"/>
  <c r="F397" i="6"/>
  <c r="G397" i="6" s="1"/>
  <c r="E397"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A373" i="6"/>
  <c r="G370" i="6"/>
  <c r="B370" i="6"/>
  <c r="A370" i="6"/>
  <c r="G369" i="6"/>
  <c r="B369" i="6"/>
  <c r="A369" i="6"/>
  <c r="G364" i="6"/>
  <c r="B364" i="6"/>
  <c r="A364" i="6"/>
  <c r="G363" i="6"/>
  <c r="B363" i="6"/>
  <c r="A363" i="6"/>
  <c r="G362" i="6"/>
  <c r="B362" i="6"/>
  <c r="A362" i="6"/>
  <c r="G361" i="6"/>
  <c r="B361" i="6"/>
  <c r="A361" i="6"/>
  <c r="G360" i="6"/>
  <c r="B360" i="6"/>
  <c r="A360" i="6"/>
  <c r="G359" i="6"/>
  <c r="B359" i="6"/>
  <c r="A359" i="6"/>
  <c r="G358" i="6"/>
  <c r="B358" i="6"/>
  <c r="A358" i="6"/>
  <c r="G357" i="6"/>
  <c r="B357" i="6"/>
  <c r="A357" i="6"/>
  <c r="G356" i="6"/>
  <c r="B356" i="6"/>
  <c r="A356" i="6"/>
  <c r="G355" i="6"/>
  <c r="B355" i="6"/>
  <c r="A355" i="6"/>
  <c r="F350" i="6"/>
  <c r="G350" i="6" s="1"/>
  <c r="B350" i="6"/>
  <c r="A350" i="6"/>
  <c r="E349" i="6"/>
  <c r="B349" i="6"/>
  <c r="A349" i="6"/>
  <c r="A348" i="6"/>
  <c r="A347" i="6"/>
  <c r="A346" i="6"/>
  <c r="F345" i="6"/>
  <c r="A345" i="6"/>
  <c r="F340" i="6"/>
  <c r="E340" i="6"/>
  <c r="B340" i="6"/>
  <c r="A340" i="6"/>
  <c r="F339" i="6"/>
  <c r="E339" i="6"/>
  <c r="B339" i="6"/>
  <c r="A339" i="6"/>
  <c r="F338" i="6"/>
  <c r="E338" i="6"/>
  <c r="B338" i="6"/>
  <c r="A338" i="6"/>
  <c r="F337" i="6"/>
  <c r="E337" i="6"/>
  <c r="B337" i="6"/>
  <c r="A337" i="6"/>
  <c r="F336" i="6"/>
  <c r="E336" i="6"/>
  <c r="B336" i="6"/>
  <c r="A336" i="6"/>
  <c r="A335" i="6"/>
  <c r="A334" i="6"/>
  <c r="A333" i="6"/>
  <c r="A332" i="6"/>
  <c r="F331" i="6"/>
  <c r="F332" i="6" s="1"/>
  <c r="F333" i="6" s="1"/>
  <c r="F334" i="6" s="1"/>
  <c r="F335" i="6" s="1"/>
  <c r="A331" i="6"/>
  <c r="F322" i="6"/>
  <c r="G322" i="6" s="1"/>
  <c r="E322"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C306" i="6"/>
  <c r="B305" i="6"/>
  <c r="G304" i="6"/>
  <c r="B304" i="6"/>
  <c r="B303" i="6"/>
  <c r="B302" i="6"/>
  <c r="A298" i="6"/>
  <c r="G295" i="6"/>
  <c r="B295" i="6"/>
  <c r="A295" i="6"/>
  <c r="G294" i="6"/>
  <c r="B294" i="6"/>
  <c r="A294" i="6"/>
  <c r="G289" i="6"/>
  <c r="B289" i="6"/>
  <c r="A289" i="6"/>
  <c r="G288" i="6"/>
  <c r="B288" i="6"/>
  <c r="A288" i="6"/>
  <c r="G287" i="6"/>
  <c r="B287" i="6"/>
  <c r="A287" i="6"/>
  <c r="G286" i="6"/>
  <c r="B286" i="6"/>
  <c r="A286" i="6"/>
  <c r="G285" i="6"/>
  <c r="B285" i="6"/>
  <c r="A285" i="6"/>
  <c r="G284" i="6"/>
  <c r="B284" i="6"/>
  <c r="A284" i="6"/>
  <c r="G283" i="6"/>
  <c r="B283" i="6"/>
  <c r="A283" i="6"/>
  <c r="G282" i="6"/>
  <c r="B282" i="6"/>
  <c r="A282" i="6"/>
  <c r="G281" i="6"/>
  <c r="B281" i="6"/>
  <c r="A281" i="6"/>
  <c r="G280" i="6"/>
  <c r="B280" i="6"/>
  <c r="A280" i="6"/>
  <c r="F275" i="6"/>
  <c r="G275" i="6" s="1"/>
  <c r="B275" i="6"/>
  <c r="A275" i="6"/>
  <c r="E274" i="6"/>
  <c r="B274" i="6"/>
  <c r="A274" i="6"/>
  <c r="A273" i="6"/>
  <c r="A272" i="6"/>
  <c r="A271" i="6"/>
  <c r="F270" i="6"/>
  <c r="G270" i="6" s="1"/>
  <c r="A270" i="6"/>
  <c r="F265" i="6"/>
  <c r="E265" i="6"/>
  <c r="B265" i="6"/>
  <c r="A265" i="6"/>
  <c r="F264" i="6"/>
  <c r="E264" i="6"/>
  <c r="B264" i="6"/>
  <c r="A264" i="6"/>
  <c r="F263" i="6"/>
  <c r="E263" i="6"/>
  <c r="B263" i="6"/>
  <c r="A263" i="6"/>
  <c r="F262" i="6"/>
  <c r="E262" i="6"/>
  <c r="B262" i="6"/>
  <c r="A262" i="6"/>
  <c r="F261" i="6"/>
  <c r="E261" i="6"/>
  <c r="B261" i="6"/>
  <c r="A261" i="6"/>
  <c r="A260" i="6"/>
  <c r="A259" i="6"/>
  <c r="A258" i="6"/>
  <c r="A257" i="6"/>
  <c r="F256" i="6"/>
  <c r="F257" i="6" s="1"/>
  <c r="F258" i="6" s="1"/>
  <c r="F259" i="6" s="1"/>
  <c r="F260" i="6" s="1"/>
  <c r="A256" i="6"/>
  <c r="F247" i="6"/>
  <c r="G247" i="6" s="1"/>
  <c r="E247"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C231" i="6"/>
  <c r="B230" i="6"/>
  <c r="G229" i="6"/>
  <c r="B229" i="6"/>
  <c r="B228" i="6"/>
  <c r="B227" i="6"/>
  <c r="A223" i="6"/>
  <c r="G220" i="6"/>
  <c r="B220" i="6"/>
  <c r="A220" i="6"/>
  <c r="G219" i="6"/>
  <c r="B219" i="6"/>
  <c r="A219" i="6"/>
  <c r="G214" i="6"/>
  <c r="B214" i="6"/>
  <c r="A214" i="6"/>
  <c r="G213" i="6"/>
  <c r="B213" i="6"/>
  <c r="A213" i="6"/>
  <c r="G212" i="6"/>
  <c r="B212" i="6"/>
  <c r="A212" i="6"/>
  <c r="G211" i="6"/>
  <c r="B211" i="6"/>
  <c r="A211" i="6"/>
  <c r="G210" i="6"/>
  <c r="B210" i="6"/>
  <c r="A210" i="6"/>
  <c r="G209" i="6"/>
  <c r="B209" i="6"/>
  <c r="A209" i="6"/>
  <c r="G208" i="6"/>
  <c r="B208" i="6"/>
  <c r="A208" i="6"/>
  <c r="G207" i="6"/>
  <c r="B207" i="6"/>
  <c r="A207" i="6"/>
  <c r="G206" i="6"/>
  <c r="B206" i="6"/>
  <c r="A206" i="6"/>
  <c r="G205" i="6"/>
  <c r="B205" i="6"/>
  <c r="A205" i="6"/>
  <c r="F200" i="6"/>
  <c r="G200" i="6" s="1"/>
  <c r="B200" i="6"/>
  <c r="A200" i="6"/>
  <c r="E199" i="6"/>
  <c r="B199" i="6"/>
  <c r="A199" i="6"/>
  <c r="A198" i="6"/>
  <c r="A197" i="6"/>
  <c r="A196" i="6"/>
  <c r="F195" i="6"/>
  <c r="A195" i="6"/>
  <c r="F190" i="6"/>
  <c r="E190" i="6"/>
  <c r="B190" i="6"/>
  <c r="A190" i="6"/>
  <c r="F189" i="6"/>
  <c r="E189" i="6"/>
  <c r="B189" i="6"/>
  <c r="A189" i="6"/>
  <c r="F188" i="6"/>
  <c r="E188" i="6"/>
  <c r="B188" i="6"/>
  <c r="A188" i="6"/>
  <c r="F187" i="6"/>
  <c r="E187" i="6"/>
  <c r="B187" i="6"/>
  <c r="A187" i="6"/>
  <c r="F186" i="6"/>
  <c r="E186" i="6"/>
  <c r="B186" i="6"/>
  <c r="A186" i="6"/>
  <c r="A185" i="6"/>
  <c r="A184" i="6"/>
  <c r="A183" i="6"/>
  <c r="A182" i="6"/>
  <c r="F181" i="6"/>
  <c r="F182" i="6" s="1"/>
  <c r="F183" i="6" s="1"/>
  <c r="F184" i="6" s="1"/>
  <c r="F185" i="6" s="1"/>
  <c r="A181" i="6"/>
  <c r="F172" i="6"/>
  <c r="G172" i="6" s="1"/>
  <c r="E172"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90" i="6"/>
  <c r="G90" i="6" s="1"/>
  <c r="E90" i="6"/>
  <c r="F14" i="6"/>
  <c r="G14" i="6" s="1"/>
  <c r="E14" i="6"/>
  <c r="A148" i="6"/>
  <c r="G145" i="6"/>
  <c r="B145" i="6"/>
  <c r="A145" i="6"/>
  <c r="G144" i="6"/>
  <c r="B144" i="6"/>
  <c r="A144" i="6"/>
  <c r="G139" i="6"/>
  <c r="B139" i="6"/>
  <c r="A139" i="6"/>
  <c r="G138" i="6"/>
  <c r="B138" i="6"/>
  <c r="A138" i="6"/>
  <c r="G137" i="6"/>
  <c r="B137" i="6"/>
  <c r="A137" i="6"/>
  <c r="G136" i="6"/>
  <c r="B136" i="6"/>
  <c r="A136" i="6"/>
  <c r="G135" i="6"/>
  <c r="B135" i="6"/>
  <c r="A135" i="6"/>
  <c r="G134" i="6"/>
  <c r="B134" i="6"/>
  <c r="A134" i="6"/>
  <c r="G133" i="6"/>
  <c r="B133" i="6"/>
  <c r="A133" i="6"/>
  <c r="G132" i="6"/>
  <c r="B132" i="6"/>
  <c r="A132" i="6"/>
  <c r="B131" i="6"/>
  <c r="A131" i="6"/>
  <c r="G130" i="6"/>
  <c r="B130" i="6"/>
  <c r="A130" i="6"/>
  <c r="F125" i="6"/>
  <c r="G125" i="6" s="1"/>
  <c r="B125" i="6"/>
  <c r="A125" i="6"/>
  <c r="E124" i="6"/>
  <c r="B124" i="6"/>
  <c r="A124" i="6"/>
  <c r="A123" i="6"/>
  <c r="A122" i="6"/>
  <c r="A121" i="6"/>
  <c r="F120" i="6"/>
  <c r="G120" i="6" s="1"/>
  <c r="A120" i="6"/>
  <c r="F115" i="6"/>
  <c r="E115" i="6"/>
  <c r="B115" i="6"/>
  <c r="A115" i="6"/>
  <c r="F114" i="6"/>
  <c r="E114" i="6"/>
  <c r="B114" i="6"/>
  <c r="A114" i="6"/>
  <c r="F113" i="6"/>
  <c r="E113" i="6"/>
  <c r="B113" i="6"/>
  <c r="A113" i="6"/>
  <c r="F112" i="6"/>
  <c r="E112" i="6"/>
  <c r="B112" i="6"/>
  <c r="A112" i="6"/>
  <c r="F111" i="6"/>
  <c r="E111" i="6"/>
  <c r="B111" i="6"/>
  <c r="A111" i="6"/>
  <c r="A110" i="6"/>
  <c r="A109" i="6"/>
  <c r="A108" i="6"/>
  <c r="A107" i="6"/>
  <c r="F106" i="6"/>
  <c r="F107" i="6" s="1"/>
  <c r="F108" i="6" s="1"/>
  <c r="F109" i="6" s="1"/>
  <c r="F110" i="6" s="1"/>
  <c r="A106" i="6"/>
  <c r="F97" i="6"/>
  <c r="G97" i="6" s="1"/>
  <c r="E97" i="6"/>
  <c r="F96" i="6"/>
  <c r="G96" i="6" s="1"/>
  <c r="E96" i="6"/>
  <c r="F95" i="6"/>
  <c r="G95" i="6" s="1"/>
  <c r="E95" i="6"/>
  <c r="F94" i="6"/>
  <c r="G94" i="6" s="1"/>
  <c r="E94" i="6"/>
  <c r="F93" i="6"/>
  <c r="G93" i="6" s="1"/>
  <c r="E93" i="6"/>
  <c r="F92" i="6"/>
  <c r="G92" i="6" s="1"/>
  <c r="E92" i="6"/>
  <c r="F91" i="6"/>
  <c r="G91" i="6" s="1"/>
  <c r="E91" i="6"/>
  <c r="F89" i="6"/>
  <c r="G89" i="6" s="1"/>
  <c r="E89" i="6"/>
  <c r="F88" i="6"/>
  <c r="G88" i="6" s="1"/>
  <c r="E88" i="6"/>
  <c r="F87" i="6"/>
  <c r="G87" i="6" s="1"/>
  <c r="E87" i="6"/>
  <c r="B80" i="6"/>
  <c r="G79" i="6"/>
  <c r="B79" i="6"/>
  <c r="B78" i="6"/>
  <c r="B77" i="6"/>
  <c r="F16" i="6"/>
  <c r="F17" i="6"/>
  <c r="F18" i="6"/>
  <c r="F19" i="6"/>
  <c r="F20" i="6"/>
  <c r="F21" i="6"/>
  <c r="F22" i="6"/>
  <c r="G70" i="6"/>
  <c r="G69" i="6"/>
  <c r="F50" i="6"/>
  <c r="G50" i="6" s="1"/>
  <c r="F45" i="6"/>
  <c r="F46" i="6" s="1"/>
  <c r="F47" i="6" s="1"/>
  <c r="F48" i="6" s="1"/>
  <c r="E40" i="6"/>
  <c r="E39" i="6"/>
  <c r="E38" i="6"/>
  <c r="E37" i="6"/>
  <c r="E36" i="6"/>
  <c r="F36" i="6"/>
  <c r="F37" i="6"/>
  <c r="F38" i="6"/>
  <c r="F39" i="6"/>
  <c r="F40" i="6"/>
  <c r="F31" i="6"/>
  <c r="F32" i="6" s="1"/>
  <c r="F33" i="6" s="1"/>
  <c r="F34" i="6" s="1"/>
  <c r="F35" i="6" s="1"/>
  <c r="G1237" i="6" l="1"/>
  <c r="G1238" i="6"/>
  <c r="G1239" i="6"/>
  <c r="G1240" i="6"/>
  <c r="G1241" i="6"/>
  <c r="G146" i="6"/>
  <c r="G221" i="6"/>
  <c r="G296" i="6"/>
  <c r="G1190" i="6"/>
  <c r="G446" i="6"/>
  <c r="G563" i="6"/>
  <c r="G564" i="6"/>
  <c r="G565" i="6"/>
  <c r="G713" i="6"/>
  <c r="G371" i="6"/>
  <c r="G896" i="6"/>
  <c r="G939" i="6"/>
  <c r="G945" i="6"/>
  <c r="G411" i="6"/>
  <c r="G412" i="6"/>
  <c r="G413" i="6"/>
  <c r="G414" i="6"/>
  <c r="G636" i="6"/>
  <c r="G637" i="6"/>
  <c r="G638" i="6"/>
  <c r="G740" i="6"/>
  <c r="G789" i="6"/>
  <c r="E924" i="6"/>
  <c r="E935" i="6" s="1"/>
  <c r="G938" i="6"/>
  <c r="G965" i="6"/>
  <c r="G1121" i="6"/>
  <c r="G1163" i="6"/>
  <c r="G1164" i="6"/>
  <c r="G1165" i="6"/>
  <c r="G1040" i="6"/>
  <c r="G590" i="6"/>
  <c r="G815" i="6"/>
  <c r="G1014" i="6"/>
  <c r="G338" i="6"/>
  <c r="G488" i="6"/>
  <c r="G490" i="6"/>
  <c r="G639" i="6"/>
  <c r="G645" i="6"/>
  <c r="E1149" i="6"/>
  <c r="G714" i="6"/>
  <c r="E174" i="6"/>
  <c r="E184" i="6" s="1"/>
  <c r="G140" i="6"/>
  <c r="G215" i="6"/>
  <c r="F346" i="6"/>
  <c r="G345" i="6"/>
  <c r="G186" i="6"/>
  <c r="G187" i="6"/>
  <c r="G188" i="6"/>
  <c r="F196" i="6"/>
  <c r="G196" i="6" s="1"/>
  <c r="G195" i="6"/>
  <c r="G189" i="6"/>
  <c r="G290" i="6"/>
  <c r="G440" i="6"/>
  <c r="G596" i="6"/>
  <c r="G746" i="6"/>
  <c r="G821" i="6"/>
  <c r="G863" i="6"/>
  <c r="G864" i="6"/>
  <c r="G865" i="6"/>
  <c r="G936" i="6"/>
  <c r="G937" i="6"/>
  <c r="G971" i="6"/>
  <c r="G1046" i="6"/>
  <c r="G1088" i="6"/>
  <c r="G1089" i="6"/>
  <c r="G1090" i="6"/>
  <c r="G1196" i="6"/>
  <c r="G263" i="6"/>
  <c r="G264" i="6"/>
  <c r="G265" i="6"/>
  <c r="G336" i="6"/>
  <c r="G337" i="6"/>
  <c r="G515" i="6"/>
  <c r="E624" i="6"/>
  <c r="E635" i="6" s="1"/>
  <c r="G665" i="6"/>
  <c r="G786" i="6"/>
  <c r="G787" i="6"/>
  <c r="G788" i="6"/>
  <c r="G1011" i="6"/>
  <c r="G1012" i="6"/>
  <c r="G1013" i="6"/>
  <c r="E324" i="6"/>
  <c r="E334" i="6" s="1"/>
  <c r="G339" i="6"/>
  <c r="G365" i="6"/>
  <c r="G521" i="6"/>
  <c r="G671" i="6"/>
  <c r="G795" i="6"/>
  <c r="G890" i="6"/>
  <c r="G1115" i="6"/>
  <c r="G1272" i="6"/>
  <c r="E1225" i="6"/>
  <c r="E1235" i="6" s="1"/>
  <c r="G1266" i="6"/>
  <c r="G174" i="6"/>
  <c r="E181" i="6" s="1"/>
  <c r="E249" i="6"/>
  <c r="G489" i="6"/>
  <c r="G495" i="6"/>
  <c r="E549" i="6"/>
  <c r="E560" i="6" s="1"/>
  <c r="G711" i="6"/>
  <c r="G712" i="6"/>
  <c r="E849" i="6"/>
  <c r="G111" i="6"/>
  <c r="G112" i="6"/>
  <c r="G113" i="6"/>
  <c r="G114" i="6"/>
  <c r="G115" i="6"/>
  <c r="G190" i="6"/>
  <c r="G340" i="6"/>
  <c r="E474" i="6"/>
  <c r="G640" i="6"/>
  <c r="E774" i="6"/>
  <c r="G790" i="6"/>
  <c r="G849" i="6"/>
  <c r="G940" i="6"/>
  <c r="E1074" i="6"/>
  <c r="E1084" i="6" s="1"/>
  <c r="G1095" i="6"/>
  <c r="G1161" i="6"/>
  <c r="G1162" i="6"/>
  <c r="G261" i="6"/>
  <c r="G262" i="6"/>
  <c r="E399" i="6"/>
  <c r="G415" i="6"/>
  <c r="G474" i="6"/>
  <c r="E483" i="6" s="1"/>
  <c r="G486" i="6"/>
  <c r="G487" i="6"/>
  <c r="G561" i="6"/>
  <c r="G562" i="6"/>
  <c r="E699" i="6"/>
  <c r="E709" i="6" s="1"/>
  <c r="G715" i="6"/>
  <c r="G774" i="6"/>
  <c r="E782" i="6" s="1"/>
  <c r="G861" i="6"/>
  <c r="G862" i="6"/>
  <c r="E999" i="6"/>
  <c r="E1010" i="6" s="1"/>
  <c r="G1015" i="6"/>
  <c r="G1086" i="6"/>
  <c r="G1087" i="6"/>
  <c r="G1225" i="6"/>
  <c r="E1232" i="6" s="1"/>
  <c r="F1247" i="6"/>
  <c r="E1236" i="6"/>
  <c r="G1096" i="6"/>
  <c r="F1097" i="6"/>
  <c r="G1149" i="6"/>
  <c r="G1074" i="6"/>
  <c r="E1160" i="6"/>
  <c r="E1159" i="6"/>
  <c r="F1171" i="6"/>
  <c r="G946" i="6"/>
  <c r="F947" i="6"/>
  <c r="E934" i="6"/>
  <c r="G999" i="6"/>
  <c r="G924" i="6"/>
  <c r="F1021" i="6"/>
  <c r="E859" i="6"/>
  <c r="E860" i="6"/>
  <c r="E785" i="6"/>
  <c r="E784" i="6"/>
  <c r="G796" i="6"/>
  <c r="F797" i="6"/>
  <c r="E857" i="6"/>
  <c r="E858" i="6"/>
  <c r="E856" i="6"/>
  <c r="F871" i="6"/>
  <c r="G646" i="6"/>
  <c r="F647" i="6"/>
  <c r="E710" i="6"/>
  <c r="E634" i="6"/>
  <c r="G699" i="6"/>
  <c r="G624" i="6"/>
  <c r="F721" i="6"/>
  <c r="G496" i="6"/>
  <c r="F497" i="6"/>
  <c r="E485" i="6"/>
  <c r="E484" i="6"/>
  <c r="G549" i="6"/>
  <c r="F571" i="6"/>
  <c r="G346" i="6"/>
  <c r="F347" i="6"/>
  <c r="E409" i="6"/>
  <c r="E410" i="6"/>
  <c r="E335" i="6"/>
  <c r="G399" i="6"/>
  <c r="G324" i="6"/>
  <c r="F421" i="6"/>
  <c r="E183" i="6"/>
  <c r="E259" i="6"/>
  <c r="E260" i="6"/>
  <c r="G249" i="6"/>
  <c r="F271" i="6"/>
  <c r="E99" i="6"/>
  <c r="E109" i="6" s="1"/>
  <c r="G99" i="6"/>
  <c r="F121" i="6"/>
  <c r="G37" i="6"/>
  <c r="G39" i="6"/>
  <c r="G36" i="6"/>
  <c r="G40" i="6"/>
  <c r="G38" i="6"/>
  <c r="F49" i="6"/>
  <c r="E482" i="6" l="1"/>
  <c r="E1009" i="6"/>
  <c r="E559" i="6"/>
  <c r="E481" i="6"/>
  <c r="E781" i="6"/>
  <c r="E1234" i="6"/>
  <c r="E1085" i="6"/>
  <c r="E1233" i="6"/>
  <c r="F197" i="6"/>
  <c r="G197" i="6" s="1"/>
  <c r="E182" i="6"/>
  <c r="E185" i="6"/>
  <c r="E783" i="6"/>
  <c r="C1056" i="6"/>
  <c r="C981" i="6"/>
  <c r="C907" i="6"/>
  <c r="B973" i="6" s="1"/>
  <c r="C982" i="6"/>
  <c r="B1048" i="6" s="1"/>
  <c r="C756" i="6"/>
  <c r="C606" i="6"/>
  <c r="C681" i="6"/>
  <c r="C757" i="6"/>
  <c r="B823" i="6" s="1"/>
  <c r="C682" i="6"/>
  <c r="B748" i="6" s="1"/>
  <c r="G1247" i="6"/>
  <c r="F1248" i="6"/>
  <c r="E1158" i="6"/>
  <c r="E1156" i="6"/>
  <c r="E1157" i="6"/>
  <c r="G1097" i="6"/>
  <c r="F1098" i="6"/>
  <c r="G1171" i="6"/>
  <c r="F1172" i="6"/>
  <c r="E1083" i="6"/>
  <c r="E1081" i="6"/>
  <c r="E1082" i="6"/>
  <c r="G1021" i="6"/>
  <c r="F1022" i="6"/>
  <c r="E1007" i="6"/>
  <c r="E1008" i="6"/>
  <c r="E1006" i="6"/>
  <c r="G947" i="6"/>
  <c r="F948" i="6"/>
  <c r="E933" i="6"/>
  <c r="E931" i="6"/>
  <c r="E932" i="6"/>
  <c r="G871" i="6"/>
  <c r="F872" i="6"/>
  <c r="G797" i="6"/>
  <c r="F798" i="6"/>
  <c r="G721" i="6"/>
  <c r="F722" i="6"/>
  <c r="E707" i="6"/>
  <c r="E708" i="6"/>
  <c r="E706" i="6"/>
  <c r="G647" i="6"/>
  <c r="F648" i="6"/>
  <c r="E633" i="6"/>
  <c r="E631" i="6"/>
  <c r="E632" i="6"/>
  <c r="E557" i="6"/>
  <c r="E558" i="6"/>
  <c r="E556" i="6"/>
  <c r="G571" i="6"/>
  <c r="F572" i="6"/>
  <c r="G497" i="6"/>
  <c r="F498" i="6"/>
  <c r="G421" i="6"/>
  <c r="F422" i="6"/>
  <c r="E407" i="6"/>
  <c r="E408" i="6"/>
  <c r="E406" i="6"/>
  <c r="G347" i="6"/>
  <c r="F348" i="6"/>
  <c r="E333" i="6"/>
  <c r="E331" i="6"/>
  <c r="E332" i="6"/>
  <c r="E257" i="6"/>
  <c r="E258" i="6"/>
  <c r="E256" i="6"/>
  <c r="F198" i="6"/>
  <c r="G271" i="6"/>
  <c r="F272" i="6"/>
  <c r="E110" i="6"/>
  <c r="E107" i="6"/>
  <c r="E108" i="6"/>
  <c r="E106" i="6"/>
  <c r="G121" i="6"/>
  <c r="F122" i="6"/>
  <c r="D34" i="6"/>
  <c r="E49" i="6"/>
  <c r="E52" i="22"/>
  <c r="E49" i="22"/>
  <c r="E46" i="22"/>
  <c r="E43" i="22"/>
  <c r="E37" i="22"/>
  <c r="D23" i="22"/>
  <c r="D20" i="22"/>
  <c r="D33" i="6"/>
  <c r="G33" i="6" s="1"/>
  <c r="D32" i="6"/>
  <c r="G32" i="6" s="1"/>
  <c r="B5" i="22"/>
  <c r="G4" i="22"/>
  <c r="B4" i="22"/>
  <c r="B3" i="22"/>
  <c r="B2" i="22"/>
  <c r="D1234" i="6" l="1"/>
  <c r="G1234" i="6" s="1"/>
  <c r="D933" i="6"/>
  <c r="G933" i="6" s="1"/>
  <c r="D1083" i="6"/>
  <c r="D1158" i="6"/>
  <c r="G1158" i="6" s="1"/>
  <c r="D708" i="6"/>
  <c r="G708" i="6" s="1"/>
  <c r="D408" i="6"/>
  <c r="G408" i="6" s="1"/>
  <c r="D108" i="6"/>
  <c r="G108" i="6" s="1"/>
  <c r="D1008" i="6"/>
  <c r="G1008" i="6" s="1"/>
  <c r="D783" i="6"/>
  <c r="G783" i="6" s="1"/>
  <c r="D483" i="6"/>
  <c r="G483" i="6" s="1"/>
  <c r="D183" i="6"/>
  <c r="G183" i="6" s="1"/>
  <c r="D558" i="6"/>
  <c r="G558" i="6" s="1"/>
  <c r="D258" i="6"/>
  <c r="D858" i="6"/>
  <c r="G858" i="6" s="1"/>
  <c r="D633" i="6"/>
  <c r="G633" i="6" s="1"/>
  <c r="D333" i="6"/>
  <c r="G333" i="6" s="1"/>
  <c r="D1084" i="6"/>
  <c r="G1084" i="6" s="1"/>
  <c r="D1235" i="6"/>
  <c r="G1235" i="6" s="1"/>
  <c r="D934" i="6"/>
  <c r="G934" i="6" s="1"/>
  <c r="D559" i="6"/>
  <c r="G559" i="6" s="1"/>
  <c r="D259" i="6"/>
  <c r="G259" i="6" s="1"/>
  <c r="D859" i="6"/>
  <c r="G859" i="6" s="1"/>
  <c r="D634" i="6"/>
  <c r="G634" i="6" s="1"/>
  <c r="D334" i="6"/>
  <c r="G334" i="6" s="1"/>
  <c r="D109" i="6"/>
  <c r="G109" i="6" s="1"/>
  <c r="D1159" i="6"/>
  <c r="G1159" i="6" s="1"/>
  <c r="D709" i="6"/>
  <c r="G709" i="6" s="1"/>
  <c r="D409" i="6"/>
  <c r="G409" i="6" s="1"/>
  <c r="D1009" i="6"/>
  <c r="G1009" i="6" s="1"/>
  <c r="D784" i="6"/>
  <c r="G784" i="6" s="1"/>
  <c r="D484" i="6"/>
  <c r="G484" i="6" s="1"/>
  <c r="D184" i="6"/>
  <c r="G184" i="6" s="1"/>
  <c r="D1156" i="6"/>
  <c r="G1156" i="6" s="1"/>
  <c r="D856" i="6"/>
  <c r="G856" i="6" s="1"/>
  <c r="D1232" i="6"/>
  <c r="G1232" i="6" s="1"/>
  <c r="D1006" i="6"/>
  <c r="G1006" i="6" s="1"/>
  <c r="D631" i="6"/>
  <c r="D331" i="6"/>
  <c r="G331" i="6" s="1"/>
  <c r="D931" i="6"/>
  <c r="G931" i="6" s="1"/>
  <c r="D706" i="6"/>
  <c r="G706" i="6" s="1"/>
  <c r="D406" i="6"/>
  <c r="G406" i="6" s="1"/>
  <c r="D106" i="6"/>
  <c r="G106" i="6" s="1"/>
  <c r="D781" i="6"/>
  <c r="G781" i="6" s="1"/>
  <c r="D481" i="6"/>
  <c r="G481" i="6" s="1"/>
  <c r="D181" i="6"/>
  <c r="G181" i="6" s="1"/>
  <c r="D1081" i="6"/>
  <c r="D556" i="6"/>
  <c r="D256" i="6"/>
  <c r="G256" i="6" s="1"/>
  <c r="D1236" i="6"/>
  <c r="G1236" i="6" s="1"/>
  <c r="D935" i="6"/>
  <c r="G935" i="6" s="1"/>
  <c r="D1085" i="6"/>
  <c r="G1085" i="6" s="1"/>
  <c r="D1160" i="6"/>
  <c r="G1160" i="6" s="1"/>
  <c r="D710" i="6"/>
  <c r="G710" i="6" s="1"/>
  <c r="D410" i="6"/>
  <c r="G410" i="6" s="1"/>
  <c r="D110" i="6"/>
  <c r="G110" i="6" s="1"/>
  <c r="D1010" i="6"/>
  <c r="G1010" i="6" s="1"/>
  <c r="D785" i="6"/>
  <c r="G785" i="6" s="1"/>
  <c r="D485" i="6"/>
  <c r="G485" i="6" s="1"/>
  <c r="D185" i="6"/>
  <c r="G185" i="6" s="1"/>
  <c r="D560" i="6"/>
  <c r="G560" i="6" s="1"/>
  <c r="D260" i="6"/>
  <c r="G260" i="6" s="1"/>
  <c r="D860" i="6"/>
  <c r="G860" i="6" s="1"/>
  <c r="D635" i="6"/>
  <c r="G635" i="6" s="1"/>
  <c r="D335" i="6"/>
  <c r="G335" i="6" s="1"/>
  <c r="D31" i="6"/>
  <c r="G31" i="6" s="1"/>
  <c r="G1081" i="6"/>
  <c r="D1082" i="6"/>
  <c r="G1082" i="6" s="1"/>
  <c r="D1233" i="6"/>
  <c r="G1233" i="6" s="1"/>
  <c r="D557" i="6"/>
  <c r="G557" i="6" s="1"/>
  <c r="D257" i="6"/>
  <c r="G257" i="6" s="1"/>
  <c r="D857" i="6"/>
  <c r="G857" i="6" s="1"/>
  <c r="D632" i="6"/>
  <c r="G632" i="6" s="1"/>
  <c r="D332" i="6"/>
  <c r="G332" i="6" s="1"/>
  <c r="D1157" i="6"/>
  <c r="G1157" i="6" s="1"/>
  <c r="D932" i="6"/>
  <c r="G932" i="6" s="1"/>
  <c r="D707" i="6"/>
  <c r="G707" i="6" s="1"/>
  <c r="D407" i="6"/>
  <c r="G407" i="6" s="1"/>
  <c r="D107" i="6"/>
  <c r="G107" i="6" s="1"/>
  <c r="D1007" i="6"/>
  <c r="G1007" i="6" s="1"/>
  <c r="D782" i="6"/>
  <c r="G782" i="6" s="1"/>
  <c r="D482" i="6"/>
  <c r="G482" i="6" s="1"/>
  <c r="D182" i="6"/>
  <c r="G182" i="6" s="1"/>
  <c r="D35" i="6"/>
  <c r="G258" i="6"/>
  <c r="G1083" i="6"/>
  <c r="G556" i="6"/>
  <c r="G631" i="6"/>
  <c r="G1248" i="6"/>
  <c r="F1249" i="6"/>
  <c r="F1099" i="6"/>
  <c r="G1099" i="6" s="1"/>
  <c r="G1098" i="6"/>
  <c r="G1172" i="6"/>
  <c r="F1173" i="6"/>
  <c r="F949" i="6"/>
  <c r="G949" i="6" s="1"/>
  <c r="G948" i="6"/>
  <c r="G1022" i="6"/>
  <c r="F1023" i="6"/>
  <c r="F799" i="6"/>
  <c r="G799" i="6" s="1"/>
  <c r="G798" i="6"/>
  <c r="G872" i="6"/>
  <c r="F873" i="6"/>
  <c r="F649" i="6"/>
  <c r="G649" i="6" s="1"/>
  <c r="G648" i="6"/>
  <c r="G722" i="6"/>
  <c r="F723" i="6"/>
  <c r="F499" i="6"/>
  <c r="G499" i="6" s="1"/>
  <c r="G498" i="6"/>
  <c r="G572" i="6"/>
  <c r="F573" i="6"/>
  <c r="F349" i="6"/>
  <c r="G349" i="6" s="1"/>
  <c r="G348" i="6"/>
  <c r="G422" i="6"/>
  <c r="F423" i="6"/>
  <c r="G272" i="6"/>
  <c r="F273" i="6"/>
  <c r="F199" i="6"/>
  <c r="G199" i="6" s="1"/>
  <c r="G198" i="6"/>
  <c r="G122" i="6"/>
  <c r="F123" i="6"/>
  <c r="E16" i="6"/>
  <c r="E17" i="6"/>
  <c r="E18" i="6"/>
  <c r="E19" i="6"/>
  <c r="E20" i="6"/>
  <c r="E21" i="6"/>
  <c r="E22" i="6"/>
  <c r="E13" i="6"/>
  <c r="F13" i="6"/>
  <c r="E15" i="6"/>
  <c r="F15" i="6"/>
  <c r="F12" i="6"/>
  <c r="E12" i="6"/>
  <c r="G416" i="6" l="1"/>
  <c r="G1016" i="6"/>
  <c r="G1091" i="6"/>
  <c r="G266" i="6"/>
  <c r="G116" i="6"/>
  <c r="G641" i="6"/>
  <c r="G1166" i="6"/>
  <c r="G566" i="6"/>
  <c r="G716" i="6"/>
  <c r="G341" i="6"/>
  <c r="G941" i="6"/>
  <c r="G1242" i="6"/>
  <c r="G191" i="6"/>
  <c r="G866" i="6"/>
  <c r="G491" i="6"/>
  <c r="G791" i="6"/>
  <c r="G351" i="6"/>
  <c r="G373" i="6" s="1"/>
  <c r="G801" i="6"/>
  <c r="G951" i="6"/>
  <c r="G501" i="6"/>
  <c r="G1101" i="6"/>
  <c r="F1250" i="6"/>
  <c r="G1250" i="6" s="1"/>
  <c r="G1249" i="6"/>
  <c r="F1174" i="6"/>
  <c r="G1174" i="6" s="1"/>
  <c r="G1173" i="6"/>
  <c r="F1024" i="6"/>
  <c r="G1024" i="6" s="1"/>
  <c r="G1023" i="6"/>
  <c r="F874" i="6"/>
  <c r="G874" i="6" s="1"/>
  <c r="G873" i="6"/>
  <c r="F724" i="6"/>
  <c r="G724" i="6" s="1"/>
  <c r="G723" i="6"/>
  <c r="G651" i="6"/>
  <c r="G673" i="6" s="1"/>
  <c r="F574" i="6"/>
  <c r="G574" i="6" s="1"/>
  <c r="G573" i="6"/>
  <c r="F424" i="6"/>
  <c r="G424" i="6" s="1"/>
  <c r="G423" i="6"/>
  <c r="F274" i="6"/>
  <c r="G274" i="6" s="1"/>
  <c r="G273" i="6"/>
  <c r="G201" i="6"/>
  <c r="F124" i="6"/>
  <c r="G124" i="6" s="1"/>
  <c r="G123" i="6"/>
  <c r="G823" i="6" l="1"/>
  <c r="G973" i="6"/>
  <c r="G223" i="6"/>
  <c r="G523" i="6"/>
  <c r="G1123" i="6"/>
  <c r="G576" i="6"/>
  <c r="G276" i="6"/>
  <c r="G298" i="6" s="1"/>
  <c r="G426" i="6"/>
  <c r="G448" i="6" s="1"/>
  <c r="G876" i="6"/>
  <c r="G898" i="6" s="1"/>
  <c r="G1252" i="6"/>
  <c r="G1274" i="6" s="1"/>
  <c r="G1176" i="6"/>
  <c r="G1198" i="6" s="1"/>
  <c r="G1026" i="6"/>
  <c r="G1048" i="6" s="1"/>
  <c r="G726" i="6"/>
  <c r="G748" i="6" s="1"/>
  <c r="G598" i="6"/>
  <c r="G126" i="6"/>
  <c r="G148" i="6" s="1"/>
  <c r="B70" i="6" l="1"/>
  <c r="B69" i="6"/>
  <c r="B64" i="6"/>
  <c r="A64" i="6"/>
  <c r="B63" i="6"/>
  <c r="A63" i="6"/>
  <c r="B62" i="6"/>
  <c r="A62" i="6"/>
  <c r="B61" i="6"/>
  <c r="A61" i="6"/>
  <c r="B60" i="6"/>
  <c r="A60" i="6"/>
  <c r="B59" i="6"/>
  <c r="A59" i="6"/>
  <c r="B58" i="6"/>
  <c r="A58" i="6"/>
  <c r="B57" i="6"/>
  <c r="A57" i="6"/>
  <c r="B56" i="6"/>
  <c r="A56" i="6"/>
  <c r="B55" i="6"/>
  <c r="A55" i="6"/>
  <c r="B50" i="6"/>
  <c r="A50" i="6"/>
  <c r="A49" i="6"/>
  <c r="A48" i="6"/>
  <c r="A47" i="6"/>
  <c r="A46" i="6"/>
  <c r="A45" i="6"/>
  <c r="A32" i="6"/>
  <c r="A33" i="6"/>
  <c r="A34" i="6"/>
  <c r="A35" i="6"/>
  <c r="A36" i="6"/>
  <c r="B36" i="6"/>
  <c r="A37" i="6"/>
  <c r="B37" i="6"/>
  <c r="A38" i="6"/>
  <c r="B38" i="6"/>
  <c r="A39" i="6"/>
  <c r="B39" i="6"/>
  <c r="A40" i="6"/>
  <c r="B40" i="6"/>
  <c r="A73" i="6"/>
  <c r="A70" i="6"/>
  <c r="A69" i="6"/>
  <c r="G64" i="6"/>
  <c r="G63" i="6"/>
  <c r="G62" i="6"/>
  <c r="G61" i="6"/>
  <c r="G60" i="6"/>
  <c r="G59" i="6"/>
  <c r="G58" i="6"/>
  <c r="A31" i="6"/>
  <c r="E24" i="6"/>
  <c r="G22" i="6"/>
  <c r="G21" i="6"/>
  <c r="G20" i="6"/>
  <c r="G19" i="6"/>
  <c r="G18" i="6"/>
  <c r="G17" i="6"/>
  <c r="G16" i="6"/>
  <c r="G15" i="6"/>
  <c r="G13" i="6"/>
  <c r="G12" i="6"/>
  <c r="B5" i="6"/>
  <c r="G4" i="6"/>
  <c r="B4" i="6"/>
  <c r="B3" i="6"/>
  <c r="B2" i="6"/>
  <c r="E35" i="6" l="1"/>
  <c r="G35" i="6" s="1"/>
  <c r="E34" i="6"/>
  <c r="G34" i="6" s="1"/>
  <c r="G71" i="6"/>
  <c r="G24" i="6"/>
  <c r="G65" i="6"/>
  <c r="G51" i="6"/>
  <c r="F60" i="2"/>
  <c r="F61" i="2"/>
  <c r="E31" i="6" l="1"/>
  <c r="E33" i="6"/>
  <c r="E32" i="6"/>
  <c r="D97" i="9"/>
  <c r="D98" i="9"/>
  <c r="D99" i="9"/>
  <c r="C12" i="2"/>
  <c r="G41" i="6" l="1"/>
  <c r="A21" i="9"/>
  <c r="A22" i="9"/>
  <c r="A23" i="9"/>
  <c r="A24" i="9"/>
  <c r="A25" i="9"/>
  <c r="A26" i="9"/>
  <c r="A27" i="9"/>
  <c r="A28" i="9"/>
  <c r="A29" i="9"/>
  <c r="A30" i="9"/>
  <c r="A31" i="9"/>
  <c r="A32" i="9"/>
  <c r="A33" i="9"/>
  <c r="A34" i="9"/>
  <c r="A35" i="9"/>
  <c r="A36" i="9"/>
  <c r="A37" i="9"/>
  <c r="A96" i="9"/>
  <c r="A20" i="9"/>
  <c r="A16" i="19"/>
  <c r="D16" i="19" s="1"/>
  <c r="B49" i="6" l="1"/>
  <c r="B10" i="19"/>
  <c r="D35" i="19"/>
  <c r="D34" i="19"/>
  <c r="D33" i="19"/>
  <c r="D32" i="19"/>
  <c r="D31" i="19"/>
  <c r="D30" i="19"/>
  <c r="D29" i="19"/>
  <c r="D28" i="19"/>
  <c r="D27" i="19"/>
  <c r="D26" i="19"/>
  <c r="D25" i="19"/>
  <c r="D22" i="19"/>
  <c r="D21" i="19"/>
  <c r="D19" i="19"/>
  <c r="D18" i="19"/>
  <c r="D17" i="19" l="1"/>
  <c r="D20" i="19"/>
  <c r="D23" i="19"/>
  <c r="D24" i="19"/>
  <c r="E93" i="2" l="1"/>
  <c r="E94" i="2"/>
  <c r="E95" i="2"/>
  <c r="E96" i="2"/>
  <c r="C10" i="2"/>
  <c r="C9" i="2"/>
  <c r="C8" i="2"/>
  <c r="C6" i="2"/>
  <c r="C7" i="2"/>
  <c r="C4" i="2"/>
  <c r="C2" i="2"/>
  <c r="C1" i="2"/>
  <c r="B32" i="2"/>
  <c r="B36" i="2"/>
  <c r="E61" i="2"/>
  <c r="G61" i="2" s="1"/>
  <c r="B83" i="2"/>
  <c r="F84" i="2"/>
  <c r="A86" i="2"/>
  <c r="A87" i="2"/>
  <c r="A88" i="2"/>
  <c r="F88" i="2" s="1"/>
  <c r="A89" i="2"/>
  <c r="A90" i="2"/>
  <c r="A91" i="2"/>
  <c r="A92" i="2"/>
  <c r="F92" i="2" s="1"/>
  <c r="A20" i="2"/>
  <c r="E20" i="2" s="1"/>
  <c r="C2089" i="18"/>
  <c r="C2039" i="18"/>
  <c r="C1989" i="18"/>
  <c r="C1939" i="18"/>
  <c r="C1889" i="18"/>
  <c r="C1839" i="18"/>
  <c r="C1789" i="18"/>
  <c r="C1739" i="18"/>
  <c r="C1689" i="18"/>
  <c r="C1639" i="18"/>
  <c r="C1589" i="18"/>
  <c r="C1539" i="18"/>
  <c r="C1489" i="18"/>
  <c r="C1439" i="18"/>
  <c r="C1389" i="18"/>
  <c r="C1339" i="18"/>
  <c r="C1289" i="18"/>
  <c r="C1239" i="18"/>
  <c r="C1189" i="18"/>
  <c r="C1139" i="18"/>
  <c r="C1089" i="18"/>
  <c r="C1039" i="18"/>
  <c r="E28" i="2" l="1"/>
  <c r="F80" i="2"/>
  <c r="F76" i="2"/>
  <c r="F72" i="2"/>
  <c r="F68" i="2"/>
  <c r="F64" i="2"/>
  <c r="E59" i="2"/>
  <c r="E55" i="2"/>
  <c r="E51" i="2"/>
  <c r="E47" i="2"/>
  <c r="E43" i="2"/>
  <c r="E39" i="2"/>
  <c r="E35" i="2"/>
  <c r="B35" i="2"/>
  <c r="E31" i="2"/>
  <c r="B31" i="2"/>
  <c r="E27" i="2"/>
  <c r="E23" i="2"/>
  <c r="E58" i="2"/>
  <c r="E54" i="2"/>
  <c r="E50" i="2"/>
  <c r="B50" i="2"/>
  <c r="E46" i="2"/>
  <c r="E42" i="2"/>
  <c r="E38" i="2"/>
  <c r="E34" i="2"/>
  <c r="B34" i="2"/>
  <c r="E30" i="2"/>
  <c r="B30" i="2"/>
  <c r="E26" i="2"/>
  <c r="E22" i="2"/>
  <c r="E57" i="2"/>
  <c r="E53" i="2"/>
  <c r="E49" i="2"/>
  <c r="B49" i="2"/>
  <c r="E45" i="2"/>
  <c r="E41" i="2"/>
  <c r="E37" i="2"/>
  <c r="B37" i="2"/>
  <c r="E33" i="2"/>
  <c r="B33" i="2"/>
  <c r="E29" i="2"/>
  <c r="E25" i="2"/>
  <c r="E21" i="2"/>
  <c r="E89" i="2"/>
  <c r="G89" i="2" s="1"/>
  <c r="F89" i="2"/>
  <c r="E85" i="2"/>
  <c r="F85" i="2"/>
  <c r="E81" i="2"/>
  <c r="F81" i="2"/>
  <c r="E77" i="2"/>
  <c r="F77" i="2"/>
  <c r="E73" i="2"/>
  <c r="F73" i="2"/>
  <c r="E91" i="2"/>
  <c r="G91" i="2" s="1"/>
  <c r="F91" i="2"/>
  <c r="E87" i="2"/>
  <c r="G87" i="2" s="1"/>
  <c r="F87" i="2"/>
  <c r="E83" i="2"/>
  <c r="F83" i="2"/>
  <c r="E79" i="2"/>
  <c r="F79" i="2"/>
  <c r="E75" i="2"/>
  <c r="F75" i="2"/>
  <c r="E71" i="2"/>
  <c r="F71" i="2"/>
  <c r="E90" i="2"/>
  <c r="G90" i="2" s="1"/>
  <c r="F90" i="2"/>
  <c r="E86" i="2"/>
  <c r="G86" i="2" s="1"/>
  <c r="F86" i="2"/>
  <c r="E82" i="2"/>
  <c r="F82" i="2"/>
  <c r="E78" i="2"/>
  <c r="F78" i="2"/>
  <c r="E74" i="2"/>
  <c r="F74" i="2"/>
  <c r="E70" i="2"/>
  <c r="F70" i="2"/>
  <c r="E69" i="2"/>
  <c r="F69" i="2"/>
  <c r="E65" i="2"/>
  <c r="F65" i="2"/>
  <c r="E67" i="2"/>
  <c r="F67" i="2"/>
  <c r="E66" i="2"/>
  <c r="F66" i="2"/>
  <c r="E63" i="2"/>
  <c r="F63" i="2"/>
  <c r="E62" i="2"/>
  <c r="F62" i="2"/>
  <c r="E92" i="2"/>
  <c r="G92" i="2" s="1"/>
  <c r="E88" i="2"/>
  <c r="G88" i="2" s="1"/>
  <c r="E84" i="2"/>
  <c r="G84" i="2" s="1"/>
  <c r="E80" i="2"/>
  <c r="E76" i="2"/>
  <c r="E72" i="2"/>
  <c r="E68" i="2"/>
  <c r="E64" i="2"/>
  <c r="E60" i="2"/>
  <c r="G60" i="2" s="1"/>
  <c r="E56" i="2"/>
  <c r="E52" i="2"/>
  <c r="E48" i="2"/>
  <c r="E44" i="2"/>
  <c r="E40" i="2"/>
  <c r="E36" i="2"/>
  <c r="E32" i="2"/>
  <c r="E24" i="2"/>
  <c r="A2999" i="16"/>
  <c r="G2996" i="16"/>
  <c r="B2996" i="16"/>
  <c r="G2995" i="16"/>
  <c r="B2995" i="16"/>
  <c r="G2990" i="16"/>
  <c r="B2990" i="16"/>
  <c r="G2989" i="16"/>
  <c r="B2989" i="16"/>
  <c r="G2988" i="16"/>
  <c r="B2988" i="16"/>
  <c r="G2987" i="16"/>
  <c r="B2987" i="16"/>
  <c r="G2986" i="16"/>
  <c r="B2986" i="16"/>
  <c r="G2985" i="16"/>
  <c r="B2985" i="16"/>
  <c r="G2984" i="16"/>
  <c r="B2984" i="16"/>
  <c r="G2983" i="16"/>
  <c r="B2983" i="16"/>
  <c r="G2982" i="16"/>
  <c r="B2982" i="16"/>
  <c r="G2981" i="16"/>
  <c r="B2981" i="16"/>
  <c r="G2980" i="16"/>
  <c r="B2980" i="16"/>
  <c r="F2975" i="16"/>
  <c r="G2975" i="16" s="1"/>
  <c r="B2975" i="16"/>
  <c r="F2974" i="16"/>
  <c r="G2974" i="16" s="1"/>
  <c r="E2974" i="16"/>
  <c r="B2974" i="16"/>
  <c r="F2973" i="16"/>
  <c r="G2973" i="16" s="1"/>
  <c r="B2973" i="16"/>
  <c r="F2972" i="16"/>
  <c r="G2972" i="16" s="1"/>
  <c r="B2972" i="16"/>
  <c r="F2971" i="16"/>
  <c r="G2971" i="16" s="1"/>
  <c r="B2971" i="16"/>
  <c r="F2970" i="16"/>
  <c r="G2970" i="16" s="1"/>
  <c r="B2970" i="16"/>
  <c r="G2969" i="16"/>
  <c r="F2969" i="16"/>
  <c r="B2969" i="16"/>
  <c r="F2964" i="16"/>
  <c r="G2964" i="16" s="1"/>
  <c r="B2964" i="16"/>
  <c r="F2963" i="16"/>
  <c r="G2963" i="16" s="1"/>
  <c r="B2963" i="16"/>
  <c r="F2962" i="16"/>
  <c r="G2962" i="16" s="1"/>
  <c r="B2962" i="16"/>
  <c r="F2961" i="16"/>
  <c r="G2961" i="16" s="1"/>
  <c r="B2961" i="16"/>
  <c r="F2960" i="16"/>
  <c r="G2960" i="16" s="1"/>
  <c r="B2960" i="16"/>
  <c r="F2959" i="16"/>
  <c r="G2959" i="16" s="1"/>
  <c r="B2959" i="16"/>
  <c r="F2958" i="16"/>
  <c r="G2958" i="16" s="1"/>
  <c r="B2958" i="16"/>
  <c r="F2957" i="16"/>
  <c r="G2957" i="16" s="1"/>
  <c r="B2957" i="16"/>
  <c r="F2956" i="16"/>
  <c r="G2956" i="16" s="1"/>
  <c r="B2956" i="16"/>
  <c r="F2955" i="16"/>
  <c r="G2955" i="16" s="1"/>
  <c r="B2955" i="16"/>
  <c r="E2948" i="16"/>
  <c r="G2946" i="16"/>
  <c r="G2945" i="16"/>
  <c r="G2944" i="16"/>
  <c r="G2943" i="16"/>
  <c r="G2942" i="16"/>
  <c r="G2941" i="16"/>
  <c r="G2940" i="16"/>
  <c r="G2939" i="16"/>
  <c r="G2938" i="16"/>
  <c r="G2937" i="16"/>
  <c r="G2932" i="16"/>
  <c r="F2999" i="16" s="1"/>
  <c r="C2932" i="16"/>
  <c r="B2999" i="16" s="1"/>
  <c r="G2929" i="16"/>
  <c r="B2929" i="16"/>
  <c r="B2928" i="16"/>
  <c r="B2927" i="16"/>
  <c r="A3074" i="16"/>
  <c r="G3071" i="16"/>
  <c r="B3071" i="16"/>
  <c r="G3070" i="16"/>
  <c r="B3070" i="16"/>
  <c r="G3065" i="16"/>
  <c r="B3065" i="16"/>
  <c r="G3064" i="16"/>
  <c r="B3064" i="16"/>
  <c r="G3063" i="16"/>
  <c r="B3063" i="16"/>
  <c r="G3062" i="16"/>
  <c r="B3062" i="16"/>
  <c r="G3061" i="16"/>
  <c r="B3061" i="16"/>
  <c r="G3060" i="16"/>
  <c r="B3060" i="16"/>
  <c r="G3059" i="16"/>
  <c r="B3059" i="16"/>
  <c r="G3058" i="16"/>
  <c r="B3058" i="16"/>
  <c r="G3057" i="16"/>
  <c r="B3057" i="16"/>
  <c r="G3056" i="16"/>
  <c r="B3056" i="16"/>
  <c r="G3055" i="16"/>
  <c r="B3055" i="16"/>
  <c r="F3050" i="16"/>
  <c r="G3050" i="16" s="1"/>
  <c r="B3050" i="16"/>
  <c r="F3049" i="16"/>
  <c r="G3049" i="16" s="1"/>
  <c r="E3049" i="16"/>
  <c r="B3049" i="16"/>
  <c r="F3048" i="16"/>
  <c r="G3048" i="16" s="1"/>
  <c r="B3048" i="16"/>
  <c r="F3047" i="16"/>
  <c r="G3047" i="16" s="1"/>
  <c r="B3047" i="16"/>
  <c r="F3046" i="16"/>
  <c r="G3046" i="16" s="1"/>
  <c r="B3046" i="16"/>
  <c r="F3045" i="16"/>
  <c r="G3045" i="16" s="1"/>
  <c r="B3045" i="16"/>
  <c r="F3044" i="16"/>
  <c r="G3044" i="16" s="1"/>
  <c r="B3044" i="16"/>
  <c r="F3039" i="16"/>
  <c r="G3039" i="16" s="1"/>
  <c r="B3039" i="16"/>
  <c r="F3038" i="16"/>
  <c r="G3038" i="16" s="1"/>
  <c r="B3038" i="16"/>
  <c r="F3037" i="16"/>
  <c r="G3037" i="16" s="1"/>
  <c r="B3037" i="16"/>
  <c r="F3036" i="16"/>
  <c r="G3036" i="16" s="1"/>
  <c r="B3036" i="16"/>
  <c r="F3035" i="16"/>
  <c r="G3035" i="16" s="1"/>
  <c r="B3035" i="16"/>
  <c r="F3034" i="16"/>
  <c r="G3034" i="16" s="1"/>
  <c r="B3034" i="16"/>
  <c r="F3033" i="16"/>
  <c r="G3033" i="16" s="1"/>
  <c r="B3033" i="16"/>
  <c r="F3032" i="16"/>
  <c r="G3032" i="16" s="1"/>
  <c r="B3032" i="16"/>
  <c r="F3031" i="16"/>
  <c r="G3031" i="16" s="1"/>
  <c r="B3031" i="16"/>
  <c r="F3030" i="16"/>
  <c r="G3030" i="16" s="1"/>
  <c r="B3030" i="16"/>
  <c r="E3023" i="16"/>
  <c r="G3021" i="16"/>
  <c r="G3020" i="16"/>
  <c r="G3019" i="16"/>
  <c r="G3018" i="16"/>
  <c r="G3017" i="16"/>
  <c r="G3016" i="16"/>
  <c r="G3015" i="16"/>
  <c r="G3014" i="16"/>
  <c r="G3013" i="16"/>
  <c r="G3012" i="16"/>
  <c r="G3007" i="16"/>
  <c r="F3074" i="16" s="1"/>
  <c r="C3007" i="16"/>
  <c r="B3074" i="16" s="1"/>
  <c r="G3004" i="16"/>
  <c r="B3004" i="16"/>
  <c r="B3003" i="16"/>
  <c r="B3002" i="16"/>
  <c r="A3149" i="16"/>
  <c r="G3146" i="16"/>
  <c r="B3146" i="16"/>
  <c r="G3145" i="16"/>
  <c r="B3145" i="16"/>
  <c r="G3140" i="16"/>
  <c r="B3140" i="16"/>
  <c r="G3139" i="16"/>
  <c r="B3139" i="16"/>
  <c r="G3138" i="16"/>
  <c r="B3138" i="16"/>
  <c r="G3137" i="16"/>
  <c r="B3137" i="16"/>
  <c r="G3136" i="16"/>
  <c r="B3136" i="16"/>
  <c r="G3135" i="16"/>
  <c r="B3135" i="16"/>
  <c r="G3134" i="16"/>
  <c r="B3134" i="16"/>
  <c r="G3133" i="16"/>
  <c r="B3133" i="16"/>
  <c r="G3132" i="16"/>
  <c r="B3132" i="16"/>
  <c r="G3131" i="16"/>
  <c r="B3131" i="16"/>
  <c r="G3130" i="16"/>
  <c r="B3130" i="16"/>
  <c r="F3125" i="16"/>
  <c r="G3125" i="16" s="1"/>
  <c r="B3125" i="16"/>
  <c r="F3124" i="16"/>
  <c r="G3124" i="16" s="1"/>
  <c r="E3124" i="16"/>
  <c r="B3124" i="16"/>
  <c r="F3123" i="16"/>
  <c r="G3123" i="16" s="1"/>
  <c r="B3123" i="16"/>
  <c r="F3122" i="16"/>
  <c r="G3122" i="16" s="1"/>
  <c r="B3122" i="16"/>
  <c r="F3121" i="16"/>
  <c r="G3121" i="16" s="1"/>
  <c r="B3121" i="16"/>
  <c r="F3120" i="16"/>
  <c r="G3120" i="16" s="1"/>
  <c r="B3120" i="16"/>
  <c r="F3119" i="16"/>
  <c r="G3119" i="16" s="1"/>
  <c r="B3119" i="16"/>
  <c r="F3114" i="16"/>
  <c r="G3114" i="16" s="1"/>
  <c r="B3114" i="16"/>
  <c r="F3113" i="16"/>
  <c r="G3113" i="16" s="1"/>
  <c r="B3113" i="16"/>
  <c r="F3112" i="16"/>
  <c r="G3112" i="16" s="1"/>
  <c r="B3112" i="16"/>
  <c r="F3111" i="16"/>
  <c r="G3111" i="16" s="1"/>
  <c r="B3111" i="16"/>
  <c r="F3110" i="16"/>
  <c r="G3110" i="16" s="1"/>
  <c r="B3110" i="16"/>
  <c r="F3109" i="16"/>
  <c r="G3109" i="16" s="1"/>
  <c r="B3109" i="16"/>
  <c r="F3108" i="16"/>
  <c r="G3108" i="16" s="1"/>
  <c r="B3108" i="16"/>
  <c r="F3107" i="16"/>
  <c r="G3107" i="16" s="1"/>
  <c r="B3107" i="16"/>
  <c r="F3106" i="16"/>
  <c r="G3106" i="16" s="1"/>
  <c r="B3106" i="16"/>
  <c r="F3105" i="16"/>
  <c r="G3105" i="16" s="1"/>
  <c r="B3105" i="16"/>
  <c r="E3098" i="16"/>
  <c r="G3096" i="16"/>
  <c r="G3095" i="16"/>
  <c r="G3094" i="16"/>
  <c r="G3093" i="16"/>
  <c r="G3092" i="16"/>
  <c r="G3091" i="16"/>
  <c r="G3090" i="16"/>
  <c r="G3089" i="16"/>
  <c r="G3088" i="16"/>
  <c r="G3087" i="16"/>
  <c r="G3082" i="16"/>
  <c r="F3149" i="16" s="1"/>
  <c r="C3082" i="16"/>
  <c r="B3149" i="16" s="1"/>
  <c r="G3079" i="16"/>
  <c r="B3079" i="16"/>
  <c r="B3078" i="16"/>
  <c r="B3077" i="16"/>
  <c r="G3147" i="16" l="1"/>
  <c r="G3066" i="16"/>
  <c r="G3072" i="16"/>
  <c r="G2997" i="16"/>
  <c r="G3126" i="16"/>
  <c r="G3051" i="16"/>
  <c r="G68" i="2"/>
  <c r="G76" i="2"/>
  <c r="G85" i="2"/>
  <c r="G63" i="2"/>
  <c r="G69" i="2"/>
  <c r="G79" i="2"/>
  <c r="G80" i="2"/>
  <c r="G72" i="2"/>
  <c r="G64" i="2"/>
  <c r="G71" i="2"/>
  <c r="G62" i="2"/>
  <c r="G66" i="2"/>
  <c r="G65" i="2"/>
  <c r="G70" i="2"/>
  <c r="G78" i="2"/>
  <c r="G82" i="2"/>
  <c r="G75" i="2"/>
  <c r="G73" i="2"/>
  <c r="G81" i="2"/>
  <c r="G67" i="2"/>
  <c r="G74" i="2"/>
  <c r="G83" i="2"/>
  <c r="G77" i="2"/>
  <c r="G3098" i="16"/>
  <c r="G2948" i="16"/>
  <c r="G2991" i="16"/>
  <c r="G3141" i="16"/>
  <c r="G3023" i="16"/>
  <c r="G2965" i="16"/>
  <c r="G2976" i="16"/>
  <c r="E2950" i="16"/>
  <c r="G3040" i="16"/>
  <c r="G3074" i="16" s="1"/>
  <c r="E3025" i="16"/>
  <c r="G3115" i="16"/>
  <c r="G3149" i="16" s="1"/>
  <c r="E3100" i="16"/>
  <c r="G2999" i="16" l="1"/>
  <c r="A1199" i="16"/>
  <c r="G1196" i="16"/>
  <c r="B1196" i="16"/>
  <c r="G1195" i="16"/>
  <c r="G1197" i="16" s="1"/>
  <c r="B1195" i="16"/>
  <c r="G1190" i="16"/>
  <c r="B1190" i="16"/>
  <c r="G1189" i="16"/>
  <c r="B1189" i="16"/>
  <c r="G1188" i="16"/>
  <c r="B1188" i="16"/>
  <c r="G1187" i="16"/>
  <c r="B1187" i="16"/>
  <c r="G1186" i="16"/>
  <c r="B1186" i="16"/>
  <c r="G1185" i="16"/>
  <c r="B1185" i="16"/>
  <c r="G1184" i="16"/>
  <c r="B1184" i="16"/>
  <c r="G1183" i="16"/>
  <c r="B1183" i="16"/>
  <c r="G1182" i="16"/>
  <c r="B1182" i="16"/>
  <c r="G1181" i="16"/>
  <c r="B1181" i="16"/>
  <c r="G1180" i="16"/>
  <c r="B1180" i="16"/>
  <c r="F1175" i="16"/>
  <c r="G1175" i="16" s="1"/>
  <c r="B1175" i="16"/>
  <c r="F1174" i="16"/>
  <c r="G1174" i="16" s="1"/>
  <c r="E1174" i="16"/>
  <c r="B1174" i="16"/>
  <c r="F1173" i="16"/>
  <c r="G1173" i="16" s="1"/>
  <c r="B1173" i="16"/>
  <c r="F1172" i="16"/>
  <c r="G1172" i="16" s="1"/>
  <c r="B1172" i="16"/>
  <c r="F1171" i="16"/>
  <c r="G1171" i="16" s="1"/>
  <c r="B1171" i="16"/>
  <c r="F1170" i="16"/>
  <c r="G1170" i="16" s="1"/>
  <c r="B1170" i="16"/>
  <c r="F1169" i="16"/>
  <c r="G1169" i="16" s="1"/>
  <c r="B1169" i="16"/>
  <c r="F1164" i="16"/>
  <c r="G1164" i="16" s="1"/>
  <c r="B1164" i="16"/>
  <c r="F1163" i="16"/>
  <c r="G1163" i="16" s="1"/>
  <c r="B1163" i="16"/>
  <c r="F1162" i="16"/>
  <c r="G1162" i="16" s="1"/>
  <c r="B1162" i="16"/>
  <c r="F1161" i="16"/>
  <c r="G1161" i="16" s="1"/>
  <c r="B1161" i="16"/>
  <c r="F1160" i="16"/>
  <c r="G1160" i="16" s="1"/>
  <c r="B1160" i="16"/>
  <c r="F1159" i="16"/>
  <c r="G1159" i="16" s="1"/>
  <c r="B1159" i="16"/>
  <c r="F1158" i="16"/>
  <c r="G1158" i="16" s="1"/>
  <c r="B1158" i="16"/>
  <c r="F1157" i="16"/>
  <c r="G1157" i="16" s="1"/>
  <c r="B1157" i="16"/>
  <c r="F1156" i="16"/>
  <c r="G1156" i="16" s="1"/>
  <c r="B1156" i="16"/>
  <c r="F1155" i="16"/>
  <c r="G1155" i="16" s="1"/>
  <c r="B1155" i="16"/>
  <c r="E1148" i="16"/>
  <c r="G1146" i="16"/>
  <c r="G1145" i="16"/>
  <c r="G1144" i="16"/>
  <c r="G1143" i="16"/>
  <c r="G1142" i="16"/>
  <c r="G1141" i="16"/>
  <c r="G1140" i="16"/>
  <c r="G1139" i="16"/>
  <c r="G1138" i="16"/>
  <c r="G1137" i="16"/>
  <c r="G1132" i="16"/>
  <c r="F1199" i="16" s="1"/>
  <c r="C1132" i="16"/>
  <c r="B1199" i="16" s="1"/>
  <c r="G1129" i="16"/>
  <c r="B1129" i="16"/>
  <c r="B1128" i="16"/>
  <c r="B1127" i="16"/>
  <c r="A1124" i="16"/>
  <c r="G1121" i="16"/>
  <c r="B1121" i="16"/>
  <c r="G1120" i="16"/>
  <c r="B1120" i="16"/>
  <c r="G1115" i="16"/>
  <c r="B1115" i="16"/>
  <c r="G1114" i="16"/>
  <c r="B1114" i="16"/>
  <c r="G1113" i="16"/>
  <c r="B1113" i="16"/>
  <c r="G1112" i="16"/>
  <c r="B1112" i="16"/>
  <c r="G1111" i="16"/>
  <c r="B1111" i="16"/>
  <c r="G1110" i="16"/>
  <c r="B1110" i="16"/>
  <c r="G1109" i="16"/>
  <c r="B1109" i="16"/>
  <c r="G1108" i="16"/>
  <c r="B1108" i="16"/>
  <c r="G1107" i="16"/>
  <c r="B1107" i="16"/>
  <c r="G1106" i="16"/>
  <c r="B1106" i="16"/>
  <c r="G1105" i="16"/>
  <c r="B1105" i="16"/>
  <c r="F1100" i="16"/>
  <c r="G1100" i="16" s="1"/>
  <c r="B1100" i="16"/>
  <c r="F1099" i="16"/>
  <c r="G1099" i="16" s="1"/>
  <c r="E1099" i="16"/>
  <c r="B1099" i="16"/>
  <c r="F1098" i="16"/>
  <c r="G1098" i="16" s="1"/>
  <c r="B1098" i="16"/>
  <c r="F1097" i="16"/>
  <c r="G1097" i="16" s="1"/>
  <c r="B1097" i="16"/>
  <c r="F1096" i="16"/>
  <c r="G1096" i="16" s="1"/>
  <c r="B1096" i="16"/>
  <c r="F1095" i="16"/>
  <c r="G1095" i="16" s="1"/>
  <c r="B1095" i="16"/>
  <c r="F1094" i="16"/>
  <c r="G1094" i="16" s="1"/>
  <c r="B1094" i="16"/>
  <c r="F1089" i="16"/>
  <c r="G1089" i="16" s="1"/>
  <c r="B1089" i="16"/>
  <c r="F1088" i="16"/>
  <c r="G1088" i="16" s="1"/>
  <c r="B1088" i="16"/>
  <c r="F1087" i="16"/>
  <c r="G1087" i="16" s="1"/>
  <c r="B1087" i="16"/>
  <c r="F1086" i="16"/>
  <c r="G1086" i="16" s="1"/>
  <c r="B1086" i="16"/>
  <c r="F1085" i="16"/>
  <c r="G1085" i="16" s="1"/>
  <c r="B1085" i="16"/>
  <c r="F1084" i="16"/>
  <c r="G1084" i="16" s="1"/>
  <c r="B1084" i="16"/>
  <c r="F1083" i="16"/>
  <c r="G1083" i="16" s="1"/>
  <c r="B1083" i="16"/>
  <c r="F1082" i="16"/>
  <c r="G1082" i="16" s="1"/>
  <c r="B1082" i="16"/>
  <c r="F1081" i="16"/>
  <c r="G1081" i="16" s="1"/>
  <c r="B1081" i="16"/>
  <c r="F1080" i="16"/>
  <c r="G1080" i="16" s="1"/>
  <c r="B1080" i="16"/>
  <c r="E1073" i="16"/>
  <c r="G1071" i="16"/>
  <c r="G1070" i="16"/>
  <c r="G1069" i="16"/>
  <c r="G1068" i="16"/>
  <c r="G1067" i="16"/>
  <c r="G1066" i="16"/>
  <c r="G1065" i="16"/>
  <c r="G1064" i="16"/>
  <c r="G1063" i="16"/>
  <c r="G1062" i="16"/>
  <c r="G1057" i="16"/>
  <c r="F1124" i="16" s="1"/>
  <c r="C1057" i="16"/>
  <c r="B1124" i="16" s="1"/>
  <c r="G1054" i="16"/>
  <c r="B1054" i="16"/>
  <c r="B1053" i="16"/>
  <c r="B1052" i="16"/>
  <c r="A1049" i="16"/>
  <c r="G1046" i="16"/>
  <c r="B1046" i="16"/>
  <c r="G1045" i="16"/>
  <c r="B1045" i="16"/>
  <c r="G1040" i="16"/>
  <c r="B1040" i="16"/>
  <c r="G1039" i="16"/>
  <c r="B1039" i="16"/>
  <c r="G1038" i="16"/>
  <c r="B1038" i="16"/>
  <c r="G1037" i="16"/>
  <c r="B1037" i="16"/>
  <c r="G1036" i="16"/>
  <c r="B1036" i="16"/>
  <c r="G1035" i="16"/>
  <c r="B1035" i="16"/>
  <c r="G1034" i="16"/>
  <c r="B1034" i="16"/>
  <c r="G1033" i="16"/>
  <c r="B1033" i="16"/>
  <c r="G1032" i="16"/>
  <c r="B1032" i="16"/>
  <c r="G1031" i="16"/>
  <c r="B1031" i="16"/>
  <c r="G1030" i="16"/>
  <c r="B1030" i="16"/>
  <c r="F1025" i="16"/>
  <c r="G1025" i="16" s="1"/>
  <c r="B1025" i="16"/>
  <c r="F1024" i="16"/>
  <c r="G1024" i="16" s="1"/>
  <c r="E1024" i="16"/>
  <c r="B1024" i="16"/>
  <c r="F1023" i="16"/>
  <c r="G1023" i="16" s="1"/>
  <c r="B1023" i="16"/>
  <c r="F1022" i="16"/>
  <c r="G1022" i="16" s="1"/>
  <c r="B1022" i="16"/>
  <c r="F1021" i="16"/>
  <c r="G1021" i="16" s="1"/>
  <c r="B1021" i="16"/>
  <c r="F1020" i="16"/>
  <c r="G1020" i="16" s="1"/>
  <c r="B1020" i="16"/>
  <c r="F1019" i="16"/>
  <c r="G1019" i="16" s="1"/>
  <c r="B1019" i="16"/>
  <c r="F1014" i="16"/>
  <c r="G1014" i="16" s="1"/>
  <c r="B1014" i="16"/>
  <c r="F1013" i="16"/>
  <c r="G1013" i="16" s="1"/>
  <c r="B1013" i="16"/>
  <c r="F1012" i="16"/>
  <c r="G1012" i="16" s="1"/>
  <c r="B1012" i="16"/>
  <c r="F1011" i="16"/>
  <c r="G1011" i="16" s="1"/>
  <c r="B1011" i="16"/>
  <c r="F1010" i="16"/>
  <c r="G1010" i="16" s="1"/>
  <c r="B1010" i="16"/>
  <c r="F1009" i="16"/>
  <c r="G1009" i="16" s="1"/>
  <c r="B1009" i="16"/>
  <c r="F1008" i="16"/>
  <c r="G1008" i="16" s="1"/>
  <c r="B1008" i="16"/>
  <c r="F1007" i="16"/>
  <c r="G1007" i="16" s="1"/>
  <c r="B1007" i="16"/>
  <c r="F1006" i="16"/>
  <c r="G1006" i="16" s="1"/>
  <c r="B1006" i="16"/>
  <c r="F1005" i="16"/>
  <c r="G1005" i="16" s="1"/>
  <c r="B1005" i="16"/>
  <c r="E998" i="16"/>
  <c r="G996" i="16"/>
  <c r="G995" i="16"/>
  <c r="G994" i="16"/>
  <c r="G993" i="16"/>
  <c r="G992" i="16"/>
  <c r="G991" i="16"/>
  <c r="G990" i="16"/>
  <c r="G989" i="16"/>
  <c r="G988" i="16"/>
  <c r="G987" i="16"/>
  <c r="G982" i="16"/>
  <c r="E1000" i="16" s="1"/>
  <c r="C982" i="16"/>
  <c r="B1049" i="16" s="1"/>
  <c r="C981" i="16"/>
  <c r="G979" i="16"/>
  <c r="B979" i="16"/>
  <c r="B978" i="16"/>
  <c r="B977" i="16"/>
  <c r="A974" i="16"/>
  <c r="G971" i="16"/>
  <c r="B971" i="16"/>
  <c r="G970" i="16"/>
  <c r="B970" i="16"/>
  <c r="G965" i="16"/>
  <c r="B965" i="16"/>
  <c r="G964" i="16"/>
  <c r="B964" i="16"/>
  <c r="G963" i="16"/>
  <c r="B963" i="16"/>
  <c r="G962" i="16"/>
  <c r="B962" i="16"/>
  <c r="G961" i="16"/>
  <c r="B961" i="16"/>
  <c r="G960" i="16"/>
  <c r="B960" i="16"/>
  <c r="G959" i="16"/>
  <c r="B959" i="16"/>
  <c r="G958" i="16"/>
  <c r="B958" i="16"/>
  <c r="G957" i="16"/>
  <c r="B957" i="16"/>
  <c r="G956" i="16"/>
  <c r="B956" i="16"/>
  <c r="G955" i="16"/>
  <c r="B955" i="16"/>
  <c r="F950" i="16"/>
  <c r="G950" i="16" s="1"/>
  <c r="B950" i="16"/>
  <c r="F949" i="16"/>
  <c r="G949" i="16" s="1"/>
  <c r="E949" i="16"/>
  <c r="B949" i="16"/>
  <c r="F948" i="16"/>
  <c r="G948" i="16" s="1"/>
  <c r="B948" i="16"/>
  <c r="F947" i="16"/>
  <c r="G947" i="16" s="1"/>
  <c r="B947" i="16"/>
  <c r="F946" i="16"/>
  <c r="G946" i="16" s="1"/>
  <c r="B946" i="16"/>
  <c r="F945" i="16"/>
  <c r="G945" i="16" s="1"/>
  <c r="B945" i="16"/>
  <c r="F944" i="16"/>
  <c r="G944" i="16" s="1"/>
  <c r="B944" i="16"/>
  <c r="F939" i="16"/>
  <c r="G939" i="16" s="1"/>
  <c r="B939" i="16"/>
  <c r="F938" i="16"/>
  <c r="G938" i="16" s="1"/>
  <c r="B938" i="16"/>
  <c r="F937" i="16"/>
  <c r="G937" i="16" s="1"/>
  <c r="B937" i="16"/>
  <c r="F936" i="16"/>
  <c r="G936" i="16" s="1"/>
  <c r="B936" i="16"/>
  <c r="F935" i="16"/>
  <c r="G935" i="16" s="1"/>
  <c r="B935" i="16"/>
  <c r="F934" i="16"/>
  <c r="G934" i="16" s="1"/>
  <c r="B934" i="16"/>
  <c r="F933" i="16"/>
  <c r="G933" i="16" s="1"/>
  <c r="B933" i="16"/>
  <c r="F932" i="16"/>
  <c r="G932" i="16" s="1"/>
  <c r="B932" i="16"/>
  <c r="F931" i="16"/>
  <c r="G931" i="16" s="1"/>
  <c r="B931" i="16"/>
  <c r="F930" i="16"/>
  <c r="G930" i="16" s="1"/>
  <c r="B930" i="16"/>
  <c r="E923" i="16"/>
  <c r="G921" i="16"/>
  <c r="G920" i="16"/>
  <c r="G919" i="16"/>
  <c r="G918" i="16"/>
  <c r="G917" i="16"/>
  <c r="G916" i="16"/>
  <c r="G915" i="16"/>
  <c r="G914" i="16"/>
  <c r="G913" i="16"/>
  <c r="G912" i="16"/>
  <c r="G907" i="16"/>
  <c r="F974" i="16" s="1"/>
  <c r="C907" i="16"/>
  <c r="B974" i="16" s="1"/>
  <c r="C906" i="16"/>
  <c r="G904" i="16"/>
  <c r="B904" i="16"/>
  <c r="B903" i="16"/>
  <c r="B902" i="16"/>
  <c r="A899" i="16"/>
  <c r="G896" i="16"/>
  <c r="B896" i="16"/>
  <c r="G895" i="16"/>
  <c r="B895" i="16"/>
  <c r="G890" i="16"/>
  <c r="B890" i="16"/>
  <c r="G889" i="16"/>
  <c r="B889" i="16"/>
  <c r="G888" i="16"/>
  <c r="B888" i="16"/>
  <c r="G887" i="16"/>
  <c r="B887" i="16"/>
  <c r="G886" i="16"/>
  <c r="B886" i="16"/>
  <c r="G885" i="16"/>
  <c r="B885" i="16"/>
  <c r="G884" i="16"/>
  <c r="B884" i="16"/>
  <c r="G883" i="16"/>
  <c r="B883" i="16"/>
  <c r="G882" i="16"/>
  <c r="B882" i="16"/>
  <c r="G881" i="16"/>
  <c r="B881" i="16"/>
  <c r="G880" i="16"/>
  <c r="B880" i="16"/>
  <c r="F875" i="16"/>
  <c r="G875" i="16" s="1"/>
  <c r="B875" i="16"/>
  <c r="F874" i="16"/>
  <c r="G874" i="16" s="1"/>
  <c r="E874" i="16"/>
  <c r="B874" i="16"/>
  <c r="F873" i="16"/>
  <c r="G873" i="16" s="1"/>
  <c r="B873" i="16"/>
  <c r="F872" i="16"/>
  <c r="G872" i="16" s="1"/>
  <c r="B872" i="16"/>
  <c r="F871" i="16"/>
  <c r="G871" i="16" s="1"/>
  <c r="B871" i="16"/>
  <c r="F870" i="16"/>
  <c r="G870" i="16" s="1"/>
  <c r="B870" i="16"/>
  <c r="F869" i="16"/>
  <c r="G869" i="16" s="1"/>
  <c r="B869" i="16"/>
  <c r="F864" i="16"/>
  <c r="G864" i="16" s="1"/>
  <c r="B864" i="16"/>
  <c r="F863" i="16"/>
  <c r="G863" i="16" s="1"/>
  <c r="B863" i="16"/>
  <c r="F862" i="16"/>
  <c r="G862" i="16" s="1"/>
  <c r="B862" i="16"/>
  <c r="F861" i="16"/>
  <c r="G861" i="16" s="1"/>
  <c r="B861" i="16"/>
  <c r="F860" i="16"/>
  <c r="G860" i="16" s="1"/>
  <c r="B860" i="16"/>
  <c r="F859" i="16"/>
  <c r="G859" i="16" s="1"/>
  <c r="B859" i="16"/>
  <c r="F858" i="16"/>
  <c r="G858" i="16" s="1"/>
  <c r="B858" i="16"/>
  <c r="F857" i="16"/>
  <c r="G857" i="16" s="1"/>
  <c r="B857" i="16"/>
  <c r="F856" i="16"/>
  <c r="G856" i="16" s="1"/>
  <c r="B856" i="16"/>
  <c r="F855" i="16"/>
  <c r="G855" i="16" s="1"/>
  <c r="B855" i="16"/>
  <c r="E848" i="16"/>
  <c r="G846" i="16"/>
  <c r="G845" i="16"/>
  <c r="G844" i="16"/>
  <c r="G843" i="16"/>
  <c r="G842" i="16"/>
  <c r="G841" i="16"/>
  <c r="G840" i="16"/>
  <c r="G839" i="16"/>
  <c r="G838" i="16"/>
  <c r="G837" i="16"/>
  <c r="G832" i="16"/>
  <c r="F899" i="16" s="1"/>
  <c r="C832" i="16"/>
  <c r="B899" i="16" s="1"/>
  <c r="C831" i="16"/>
  <c r="G829" i="16"/>
  <c r="B829" i="16"/>
  <c r="B828" i="16"/>
  <c r="B827" i="16"/>
  <c r="A824" i="16"/>
  <c r="G821" i="16"/>
  <c r="B821" i="16"/>
  <c r="G820" i="16"/>
  <c r="B820" i="16"/>
  <c r="G815" i="16"/>
  <c r="B815" i="16"/>
  <c r="G814" i="16"/>
  <c r="B814" i="16"/>
  <c r="G813" i="16"/>
  <c r="B813" i="16"/>
  <c r="G812" i="16"/>
  <c r="B812" i="16"/>
  <c r="G811" i="16"/>
  <c r="B811" i="16"/>
  <c r="G810" i="16"/>
  <c r="B810" i="16"/>
  <c r="G809" i="16"/>
  <c r="B809" i="16"/>
  <c r="G808" i="16"/>
  <c r="B808" i="16"/>
  <c r="G807" i="16"/>
  <c r="B807" i="16"/>
  <c r="G806" i="16"/>
  <c r="B806" i="16"/>
  <c r="G805" i="16"/>
  <c r="B805" i="16"/>
  <c r="F800" i="16"/>
  <c r="G800" i="16" s="1"/>
  <c r="B800" i="16"/>
  <c r="F799" i="16"/>
  <c r="G799" i="16" s="1"/>
  <c r="E799" i="16"/>
  <c r="B799" i="16"/>
  <c r="F798" i="16"/>
  <c r="G798" i="16" s="1"/>
  <c r="B798" i="16"/>
  <c r="F797" i="16"/>
  <c r="G797" i="16" s="1"/>
  <c r="B797" i="16"/>
  <c r="F796" i="16"/>
  <c r="G796" i="16" s="1"/>
  <c r="B796" i="16"/>
  <c r="F795" i="16"/>
  <c r="G795" i="16" s="1"/>
  <c r="B795" i="16"/>
  <c r="F794" i="16"/>
  <c r="G794" i="16" s="1"/>
  <c r="B794" i="16"/>
  <c r="F789" i="16"/>
  <c r="G789" i="16" s="1"/>
  <c r="B789" i="16"/>
  <c r="F788" i="16"/>
  <c r="G788" i="16" s="1"/>
  <c r="B788" i="16"/>
  <c r="F787" i="16"/>
  <c r="G787" i="16" s="1"/>
  <c r="B787" i="16"/>
  <c r="F786" i="16"/>
  <c r="G786" i="16" s="1"/>
  <c r="B786" i="16"/>
  <c r="F785" i="16"/>
  <c r="G785" i="16" s="1"/>
  <c r="B785" i="16"/>
  <c r="F784" i="16"/>
  <c r="G784" i="16" s="1"/>
  <c r="B784" i="16"/>
  <c r="F783" i="16"/>
  <c r="G783" i="16" s="1"/>
  <c r="B783" i="16"/>
  <c r="F782" i="16"/>
  <c r="G782" i="16" s="1"/>
  <c r="B782" i="16"/>
  <c r="F781" i="16"/>
  <c r="G781" i="16" s="1"/>
  <c r="B781" i="16"/>
  <c r="F780" i="16"/>
  <c r="G780" i="16" s="1"/>
  <c r="B780" i="16"/>
  <c r="E773" i="16"/>
  <c r="G771" i="16"/>
  <c r="G770" i="16"/>
  <c r="G769" i="16"/>
  <c r="G768" i="16"/>
  <c r="G767" i="16"/>
  <c r="G766" i="16"/>
  <c r="G765" i="16"/>
  <c r="G764" i="16"/>
  <c r="G763" i="16"/>
  <c r="G762" i="16"/>
  <c r="G757" i="16"/>
  <c r="F824" i="16" s="1"/>
  <c r="C757" i="16"/>
  <c r="B824" i="16" s="1"/>
  <c r="C756" i="16"/>
  <c r="G754" i="16"/>
  <c r="B754" i="16"/>
  <c r="B753" i="16"/>
  <c r="B752" i="16"/>
  <c r="A1649" i="16"/>
  <c r="G1646" i="16"/>
  <c r="B1646" i="16"/>
  <c r="G1645" i="16"/>
  <c r="B1645" i="16"/>
  <c r="G1640" i="16"/>
  <c r="B1640" i="16"/>
  <c r="G1639" i="16"/>
  <c r="B1639" i="16"/>
  <c r="G1638" i="16"/>
  <c r="B1638" i="16"/>
  <c r="G1637" i="16"/>
  <c r="B1637" i="16"/>
  <c r="G1636" i="16"/>
  <c r="B1636" i="16"/>
  <c r="G1635" i="16"/>
  <c r="B1635" i="16"/>
  <c r="G1634" i="16"/>
  <c r="B1634" i="16"/>
  <c r="G1633" i="16"/>
  <c r="B1633" i="16"/>
  <c r="G1632" i="16"/>
  <c r="B1632" i="16"/>
  <c r="G1631" i="16"/>
  <c r="B1631" i="16"/>
  <c r="G1630" i="16"/>
  <c r="B1630" i="16"/>
  <c r="F1625" i="16"/>
  <c r="G1625" i="16" s="1"/>
  <c r="B1625" i="16"/>
  <c r="F1624" i="16"/>
  <c r="G1624" i="16" s="1"/>
  <c r="E1624" i="16"/>
  <c r="B1624" i="16"/>
  <c r="F1623" i="16"/>
  <c r="G1623" i="16" s="1"/>
  <c r="B1623" i="16"/>
  <c r="F1622" i="16"/>
  <c r="G1622" i="16" s="1"/>
  <c r="B1622" i="16"/>
  <c r="F1621" i="16"/>
  <c r="G1621" i="16" s="1"/>
  <c r="B1621" i="16"/>
  <c r="F1620" i="16"/>
  <c r="G1620" i="16" s="1"/>
  <c r="B1620" i="16"/>
  <c r="F1619" i="16"/>
  <c r="G1619" i="16" s="1"/>
  <c r="B1619" i="16"/>
  <c r="F1614" i="16"/>
  <c r="G1614" i="16" s="1"/>
  <c r="B1614" i="16"/>
  <c r="F1613" i="16"/>
  <c r="G1613" i="16" s="1"/>
  <c r="B1613" i="16"/>
  <c r="F1612" i="16"/>
  <c r="G1612" i="16" s="1"/>
  <c r="B1612" i="16"/>
  <c r="F1611" i="16"/>
  <c r="G1611" i="16" s="1"/>
  <c r="B1611" i="16"/>
  <c r="F1610" i="16"/>
  <c r="G1610" i="16" s="1"/>
  <c r="B1610" i="16"/>
  <c r="F1609" i="16"/>
  <c r="G1609" i="16" s="1"/>
  <c r="B1609" i="16"/>
  <c r="F1608" i="16"/>
  <c r="G1608" i="16" s="1"/>
  <c r="B1608" i="16"/>
  <c r="F1607" i="16"/>
  <c r="G1607" i="16" s="1"/>
  <c r="B1607" i="16"/>
  <c r="F1606" i="16"/>
  <c r="G1606" i="16" s="1"/>
  <c r="B1606" i="16"/>
  <c r="F1605" i="16"/>
  <c r="G1605" i="16" s="1"/>
  <c r="B1605" i="16"/>
  <c r="E1598" i="16"/>
  <c r="G1596" i="16"/>
  <c r="G1595" i="16"/>
  <c r="G1594" i="16"/>
  <c r="G1593" i="16"/>
  <c r="G1592" i="16"/>
  <c r="G1591" i="16"/>
  <c r="G1590" i="16"/>
  <c r="G1589" i="16"/>
  <c r="G1588" i="16"/>
  <c r="G1587" i="16"/>
  <c r="G1582" i="16"/>
  <c r="F1649" i="16" s="1"/>
  <c r="C1582" i="16"/>
  <c r="B1649" i="16" s="1"/>
  <c r="G1579" i="16"/>
  <c r="B1579" i="16"/>
  <c r="B1578" i="16"/>
  <c r="B1577" i="16"/>
  <c r="A1574" i="16"/>
  <c r="G1571" i="16"/>
  <c r="B1571" i="16"/>
  <c r="G1570" i="16"/>
  <c r="B1570" i="16"/>
  <c r="G1565" i="16"/>
  <c r="B1565" i="16"/>
  <c r="G1564" i="16"/>
  <c r="B1564" i="16"/>
  <c r="G1563" i="16"/>
  <c r="B1563" i="16"/>
  <c r="G1562" i="16"/>
  <c r="B1562" i="16"/>
  <c r="G1561" i="16"/>
  <c r="B1561" i="16"/>
  <c r="G1560" i="16"/>
  <c r="B1560" i="16"/>
  <c r="G1559" i="16"/>
  <c r="B1559" i="16"/>
  <c r="G1558" i="16"/>
  <c r="B1558" i="16"/>
  <c r="G1557" i="16"/>
  <c r="B1557" i="16"/>
  <c r="G1556" i="16"/>
  <c r="B1556" i="16"/>
  <c r="G1555" i="16"/>
  <c r="B1555" i="16"/>
  <c r="F1550" i="16"/>
  <c r="G1550" i="16" s="1"/>
  <c r="B1550" i="16"/>
  <c r="F1549" i="16"/>
  <c r="G1549" i="16" s="1"/>
  <c r="E1549" i="16"/>
  <c r="B1549" i="16"/>
  <c r="F1548" i="16"/>
  <c r="G1548" i="16" s="1"/>
  <c r="B1548" i="16"/>
  <c r="F1547" i="16"/>
  <c r="G1547" i="16" s="1"/>
  <c r="B1547" i="16"/>
  <c r="F1546" i="16"/>
  <c r="G1546" i="16" s="1"/>
  <c r="B1546" i="16"/>
  <c r="F1545" i="16"/>
  <c r="G1545" i="16" s="1"/>
  <c r="B1545" i="16"/>
  <c r="F1544" i="16"/>
  <c r="G1544" i="16" s="1"/>
  <c r="B1544" i="16"/>
  <c r="F1539" i="16"/>
  <c r="G1539" i="16" s="1"/>
  <c r="B1539" i="16"/>
  <c r="F1538" i="16"/>
  <c r="G1538" i="16" s="1"/>
  <c r="B1538" i="16"/>
  <c r="F1537" i="16"/>
  <c r="G1537" i="16" s="1"/>
  <c r="B1537" i="16"/>
  <c r="F1536" i="16"/>
  <c r="G1536" i="16" s="1"/>
  <c r="B1536" i="16"/>
  <c r="F1535" i="16"/>
  <c r="G1535" i="16" s="1"/>
  <c r="B1535" i="16"/>
  <c r="F1534" i="16"/>
  <c r="G1534" i="16" s="1"/>
  <c r="B1534" i="16"/>
  <c r="F1533" i="16"/>
  <c r="G1533" i="16" s="1"/>
  <c r="B1533" i="16"/>
  <c r="F1532" i="16"/>
  <c r="G1532" i="16" s="1"/>
  <c r="B1532" i="16"/>
  <c r="F1531" i="16"/>
  <c r="G1531" i="16" s="1"/>
  <c r="B1531" i="16"/>
  <c r="F1530" i="16"/>
  <c r="G1530" i="16" s="1"/>
  <c r="B1530" i="16"/>
  <c r="E1523" i="16"/>
  <c r="G1521" i="16"/>
  <c r="G1520" i="16"/>
  <c r="G1519" i="16"/>
  <c r="G1518" i="16"/>
  <c r="G1517" i="16"/>
  <c r="G1516" i="16"/>
  <c r="G1515" i="16"/>
  <c r="G1514" i="16"/>
  <c r="G1513" i="16"/>
  <c r="G1512" i="16"/>
  <c r="G1507" i="16"/>
  <c r="F1574" i="16" s="1"/>
  <c r="C1507" i="16"/>
  <c r="B1574" i="16" s="1"/>
  <c r="G1504" i="16"/>
  <c r="B1504" i="16"/>
  <c r="B1503" i="16"/>
  <c r="B1502" i="16"/>
  <c r="A1499" i="16"/>
  <c r="G1496" i="16"/>
  <c r="B1496" i="16"/>
  <c r="G1495" i="16"/>
  <c r="B1495" i="16"/>
  <c r="G1490" i="16"/>
  <c r="B1490" i="16"/>
  <c r="G1489" i="16"/>
  <c r="B1489" i="16"/>
  <c r="G1488" i="16"/>
  <c r="B1488" i="16"/>
  <c r="G1487" i="16"/>
  <c r="B1487" i="16"/>
  <c r="G1486" i="16"/>
  <c r="B1486" i="16"/>
  <c r="G1485" i="16"/>
  <c r="B1485" i="16"/>
  <c r="G1484" i="16"/>
  <c r="B1484" i="16"/>
  <c r="G1483" i="16"/>
  <c r="B1483" i="16"/>
  <c r="G1482" i="16"/>
  <c r="B1482" i="16"/>
  <c r="G1481" i="16"/>
  <c r="B1481" i="16"/>
  <c r="G1480" i="16"/>
  <c r="B1480" i="16"/>
  <c r="F1475" i="16"/>
  <c r="G1475" i="16" s="1"/>
  <c r="B1475" i="16"/>
  <c r="F1474" i="16"/>
  <c r="G1474" i="16" s="1"/>
  <c r="E1474" i="16"/>
  <c r="B1474" i="16"/>
  <c r="F1473" i="16"/>
  <c r="G1473" i="16" s="1"/>
  <c r="B1473" i="16"/>
  <c r="F1472" i="16"/>
  <c r="G1472" i="16" s="1"/>
  <c r="B1472" i="16"/>
  <c r="F1471" i="16"/>
  <c r="G1471" i="16" s="1"/>
  <c r="B1471" i="16"/>
  <c r="F1470" i="16"/>
  <c r="G1470" i="16" s="1"/>
  <c r="B1470" i="16"/>
  <c r="F1469" i="16"/>
  <c r="G1469" i="16" s="1"/>
  <c r="B1469" i="16"/>
  <c r="F1464" i="16"/>
  <c r="G1464" i="16" s="1"/>
  <c r="B1464" i="16"/>
  <c r="F1463" i="16"/>
  <c r="G1463" i="16" s="1"/>
  <c r="B1463" i="16"/>
  <c r="F1462" i="16"/>
  <c r="G1462" i="16" s="1"/>
  <c r="B1462" i="16"/>
  <c r="F1461" i="16"/>
  <c r="G1461" i="16" s="1"/>
  <c r="B1461" i="16"/>
  <c r="F1460" i="16"/>
  <c r="G1460" i="16" s="1"/>
  <c r="B1460" i="16"/>
  <c r="F1459" i="16"/>
  <c r="G1459" i="16" s="1"/>
  <c r="B1459" i="16"/>
  <c r="F1458" i="16"/>
  <c r="G1458" i="16" s="1"/>
  <c r="B1458" i="16"/>
  <c r="F1457" i="16"/>
  <c r="G1457" i="16" s="1"/>
  <c r="B1457" i="16"/>
  <c r="F1456" i="16"/>
  <c r="G1456" i="16" s="1"/>
  <c r="B1456" i="16"/>
  <c r="F1455" i="16"/>
  <c r="G1455" i="16" s="1"/>
  <c r="B1455" i="16"/>
  <c r="E1448" i="16"/>
  <c r="G1446" i="16"/>
  <c r="G1445" i="16"/>
  <c r="G1444" i="16"/>
  <c r="G1443" i="16"/>
  <c r="G1442" i="16"/>
  <c r="G1441" i="16"/>
  <c r="G1440" i="16"/>
  <c r="G1439" i="16"/>
  <c r="G1438" i="16"/>
  <c r="G1437" i="16"/>
  <c r="G1432" i="16"/>
  <c r="E1450" i="16" s="1"/>
  <c r="C1432" i="16"/>
  <c r="B1499" i="16" s="1"/>
  <c r="G1429" i="16"/>
  <c r="B1429" i="16"/>
  <c r="B1428" i="16"/>
  <c r="B1427" i="16"/>
  <c r="A1424" i="16"/>
  <c r="G1421" i="16"/>
  <c r="B1421" i="16"/>
  <c r="G1420" i="16"/>
  <c r="B1420" i="16"/>
  <c r="G1415" i="16"/>
  <c r="B1415" i="16"/>
  <c r="G1414" i="16"/>
  <c r="B1414" i="16"/>
  <c r="G1413" i="16"/>
  <c r="B1413" i="16"/>
  <c r="G1412" i="16"/>
  <c r="B1412" i="16"/>
  <c r="G1411" i="16"/>
  <c r="B1411" i="16"/>
  <c r="G1410" i="16"/>
  <c r="B1410" i="16"/>
  <c r="G1409" i="16"/>
  <c r="B1409" i="16"/>
  <c r="G1408" i="16"/>
  <c r="B1408" i="16"/>
  <c r="G1407" i="16"/>
  <c r="B1407" i="16"/>
  <c r="G1406" i="16"/>
  <c r="B1406" i="16"/>
  <c r="G1405" i="16"/>
  <c r="G1416" i="16" s="1"/>
  <c r="B1405" i="16"/>
  <c r="F1400" i="16"/>
  <c r="G1400" i="16" s="1"/>
  <c r="B1400" i="16"/>
  <c r="F1399" i="16"/>
  <c r="G1399" i="16" s="1"/>
  <c r="E1399" i="16"/>
  <c r="B1399" i="16"/>
  <c r="F1398" i="16"/>
  <c r="G1398" i="16" s="1"/>
  <c r="B1398" i="16"/>
  <c r="F1397" i="16"/>
  <c r="G1397" i="16" s="1"/>
  <c r="B1397" i="16"/>
  <c r="F1396" i="16"/>
  <c r="G1396" i="16" s="1"/>
  <c r="B1396" i="16"/>
  <c r="F1395" i="16"/>
  <c r="G1395" i="16" s="1"/>
  <c r="B1395" i="16"/>
  <c r="F1394" i="16"/>
  <c r="G1394" i="16" s="1"/>
  <c r="B1394" i="16"/>
  <c r="F1389" i="16"/>
  <c r="G1389" i="16" s="1"/>
  <c r="B1389" i="16"/>
  <c r="F1388" i="16"/>
  <c r="G1388" i="16" s="1"/>
  <c r="B1388" i="16"/>
  <c r="F1387" i="16"/>
  <c r="G1387" i="16" s="1"/>
  <c r="B1387" i="16"/>
  <c r="F1386" i="16"/>
  <c r="G1386" i="16" s="1"/>
  <c r="B1386" i="16"/>
  <c r="F1385" i="16"/>
  <c r="G1385" i="16" s="1"/>
  <c r="B1385" i="16"/>
  <c r="F1384" i="16"/>
  <c r="G1384" i="16" s="1"/>
  <c r="B1384" i="16"/>
  <c r="F1383" i="16"/>
  <c r="G1383" i="16" s="1"/>
  <c r="B1383" i="16"/>
  <c r="F1382" i="16"/>
  <c r="G1382" i="16" s="1"/>
  <c r="B1382" i="16"/>
  <c r="F1381" i="16"/>
  <c r="G1381" i="16" s="1"/>
  <c r="B1381" i="16"/>
  <c r="F1380" i="16"/>
  <c r="G1380" i="16" s="1"/>
  <c r="B1380" i="16"/>
  <c r="E1373" i="16"/>
  <c r="G1371" i="16"/>
  <c r="G1370" i="16"/>
  <c r="G1369" i="16"/>
  <c r="G1368" i="16"/>
  <c r="G1367" i="16"/>
  <c r="G1366" i="16"/>
  <c r="G1365" i="16"/>
  <c r="G1364" i="16"/>
  <c r="G1363" i="16"/>
  <c r="G1362" i="16"/>
  <c r="G1357" i="16"/>
  <c r="F1424" i="16" s="1"/>
  <c r="C1357" i="16"/>
  <c r="B1424" i="16" s="1"/>
  <c r="G1354" i="16"/>
  <c r="B1354" i="16"/>
  <c r="B1353" i="16"/>
  <c r="B1352" i="16"/>
  <c r="A1349" i="16"/>
  <c r="G1346" i="16"/>
  <c r="B1346" i="16"/>
  <c r="G1345" i="16"/>
  <c r="B1345" i="16"/>
  <c r="G1340" i="16"/>
  <c r="B1340" i="16"/>
  <c r="G1339" i="16"/>
  <c r="B1339" i="16"/>
  <c r="G1338" i="16"/>
  <c r="B1338" i="16"/>
  <c r="G1337" i="16"/>
  <c r="B1337" i="16"/>
  <c r="G1336" i="16"/>
  <c r="B1336" i="16"/>
  <c r="G1335" i="16"/>
  <c r="B1335" i="16"/>
  <c r="G1334" i="16"/>
  <c r="B1334" i="16"/>
  <c r="G1333" i="16"/>
  <c r="B1333" i="16"/>
  <c r="G1332" i="16"/>
  <c r="B1332" i="16"/>
  <c r="G1331" i="16"/>
  <c r="B1331" i="16"/>
  <c r="G1330" i="16"/>
  <c r="G1341" i="16" s="1"/>
  <c r="B1330" i="16"/>
  <c r="F1325" i="16"/>
  <c r="G1325" i="16" s="1"/>
  <c r="B1325" i="16"/>
  <c r="F1324" i="16"/>
  <c r="G1324" i="16" s="1"/>
  <c r="E1324" i="16"/>
  <c r="B1324" i="16"/>
  <c r="F1323" i="16"/>
  <c r="G1323" i="16" s="1"/>
  <c r="B1323" i="16"/>
  <c r="F1322" i="16"/>
  <c r="G1322" i="16" s="1"/>
  <c r="B1322" i="16"/>
  <c r="F1321" i="16"/>
  <c r="G1321" i="16" s="1"/>
  <c r="B1321" i="16"/>
  <c r="F1320" i="16"/>
  <c r="G1320" i="16" s="1"/>
  <c r="B1320" i="16"/>
  <c r="F1319" i="16"/>
  <c r="G1319" i="16" s="1"/>
  <c r="B1319" i="16"/>
  <c r="F1314" i="16"/>
  <c r="G1314" i="16" s="1"/>
  <c r="B1314" i="16"/>
  <c r="F1313" i="16"/>
  <c r="G1313" i="16" s="1"/>
  <c r="B1313" i="16"/>
  <c r="F1312" i="16"/>
  <c r="G1312" i="16" s="1"/>
  <c r="B1312" i="16"/>
  <c r="F1311" i="16"/>
  <c r="G1311" i="16" s="1"/>
  <c r="B1311" i="16"/>
  <c r="F1310" i="16"/>
  <c r="G1310" i="16" s="1"/>
  <c r="B1310" i="16"/>
  <c r="F1309" i="16"/>
  <c r="G1309" i="16" s="1"/>
  <c r="B1309" i="16"/>
  <c r="F1308" i="16"/>
  <c r="G1308" i="16" s="1"/>
  <c r="B1308" i="16"/>
  <c r="F1307" i="16"/>
  <c r="G1307" i="16" s="1"/>
  <c r="B1307" i="16"/>
  <c r="F1306" i="16"/>
  <c r="G1306" i="16" s="1"/>
  <c r="B1306" i="16"/>
  <c r="F1305" i="16"/>
  <c r="G1305" i="16" s="1"/>
  <c r="B1305" i="16"/>
  <c r="E1298" i="16"/>
  <c r="G1296" i="16"/>
  <c r="G1295" i="16"/>
  <c r="G1294" i="16"/>
  <c r="G1293" i="16"/>
  <c r="G1292" i="16"/>
  <c r="G1291" i="16"/>
  <c r="G1290" i="16"/>
  <c r="G1289" i="16"/>
  <c r="G1288" i="16"/>
  <c r="G1287" i="16"/>
  <c r="G1282" i="16"/>
  <c r="F1349" i="16" s="1"/>
  <c r="C1282" i="16"/>
  <c r="B1349" i="16" s="1"/>
  <c r="G1279" i="16"/>
  <c r="B1279" i="16"/>
  <c r="B1278" i="16"/>
  <c r="B1277" i="16"/>
  <c r="A1274" i="16"/>
  <c r="G1271" i="16"/>
  <c r="B1271" i="16"/>
  <c r="G1270" i="16"/>
  <c r="B1270" i="16"/>
  <c r="G1265" i="16"/>
  <c r="B1265" i="16"/>
  <c r="G1264" i="16"/>
  <c r="B1264" i="16"/>
  <c r="G1263" i="16"/>
  <c r="B1263" i="16"/>
  <c r="G1262" i="16"/>
  <c r="B1262" i="16"/>
  <c r="G1261" i="16"/>
  <c r="B1261" i="16"/>
  <c r="G1260" i="16"/>
  <c r="B1260" i="16"/>
  <c r="G1259" i="16"/>
  <c r="B1259" i="16"/>
  <c r="G1258" i="16"/>
  <c r="B1258" i="16"/>
  <c r="G1257" i="16"/>
  <c r="B1257" i="16"/>
  <c r="G1256" i="16"/>
  <c r="B1256" i="16"/>
  <c r="G1255" i="16"/>
  <c r="B1255" i="16"/>
  <c r="F1250" i="16"/>
  <c r="G1250" i="16" s="1"/>
  <c r="B1250" i="16"/>
  <c r="F1249" i="16"/>
  <c r="G1249" i="16" s="1"/>
  <c r="E1249" i="16"/>
  <c r="B1249" i="16"/>
  <c r="F1248" i="16"/>
  <c r="G1248" i="16" s="1"/>
  <c r="B1248" i="16"/>
  <c r="F1247" i="16"/>
  <c r="G1247" i="16" s="1"/>
  <c r="B1247" i="16"/>
  <c r="F1246" i="16"/>
  <c r="G1246" i="16" s="1"/>
  <c r="B1246" i="16"/>
  <c r="F1245" i="16"/>
  <c r="G1245" i="16" s="1"/>
  <c r="B1245" i="16"/>
  <c r="F1244" i="16"/>
  <c r="G1244" i="16" s="1"/>
  <c r="B1244" i="16"/>
  <c r="F1239" i="16"/>
  <c r="G1239" i="16" s="1"/>
  <c r="B1239" i="16"/>
  <c r="F1238" i="16"/>
  <c r="G1238" i="16" s="1"/>
  <c r="B1238" i="16"/>
  <c r="F1237" i="16"/>
  <c r="G1237" i="16" s="1"/>
  <c r="B1237" i="16"/>
  <c r="F1236" i="16"/>
  <c r="G1236" i="16" s="1"/>
  <c r="B1236" i="16"/>
  <c r="F1235" i="16"/>
  <c r="G1235" i="16" s="1"/>
  <c r="B1235" i="16"/>
  <c r="F1234" i="16"/>
  <c r="G1234" i="16" s="1"/>
  <c r="B1234" i="16"/>
  <c r="F1233" i="16"/>
  <c r="G1233" i="16" s="1"/>
  <c r="B1233" i="16"/>
  <c r="F1232" i="16"/>
  <c r="G1232" i="16" s="1"/>
  <c r="B1232" i="16"/>
  <c r="F1231" i="16"/>
  <c r="G1231" i="16" s="1"/>
  <c r="B1231" i="16"/>
  <c r="F1230" i="16"/>
  <c r="G1230" i="16" s="1"/>
  <c r="B1230" i="16"/>
  <c r="E1223" i="16"/>
  <c r="G1221" i="16"/>
  <c r="G1220" i="16"/>
  <c r="G1219" i="16"/>
  <c r="G1218" i="16"/>
  <c r="G1217" i="16"/>
  <c r="G1216" i="16"/>
  <c r="G1215" i="16"/>
  <c r="G1214" i="16"/>
  <c r="G1213" i="16"/>
  <c r="G1212" i="16"/>
  <c r="G1207" i="16"/>
  <c r="F1274" i="16" s="1"/>
  <c r="C1207" i="16"/>
  <c r="B1274" i="16" s="1"/>
  <c r="G1204" i="16"/>
  <c r="B1204" i="16"/>
  <c r="B1203" i="16"/>
  <c r="B1202" i="16"/>
  <c r="A2099" i="16"/>
  <c r="G2096" i="16"/>
  <c r="B2096" i="16"/>
  <c r="G2095" i="16"/>
  <c r="B2095" i="16"/>
  <c r="G2090" i="16"/>
  <c r="B2090" i="16"/>
  <c r="G2089" i="16"/>
  <c r="B2089" i="16"/>
  <c r="G2088" i="16"/>
  <c r="B2088" i="16"/>
  <c r="G2087" i="16"/>
  <c r="B2087" i="16"/>
  <c r="G2086" i="16"/>
  <c r="B2086" i="16"/>
  <c r="G2085" i="16"/>
  <c r="B2085" i="16"/>
  <c r="G2084" i="16"/>
  <c r="B2084" i="16"/>
  <c r="G2083" i="16"/>
  <c r="B2083" i="16"/>
  <c r="G2082" i="16"/>
  <c r="B2082" i="16"/>
  <c r="G2081" i="16"/>
  <c r="B2081" i="16"/>
  <c r="G2080" i="16"/>
  <c r="B2080" i="16"/>
  <c r="F2075" i="16"/>
  <c r="G2075" i="16" s="1"/>
  <c r="B2075" i="16"/>
  <c r="F2074" i="16"/>
  <c r="G2074" i="16" s="1"/>
  <c r="E2074" i="16"/>
  <c r="B2074" i="16"/>
  <c r="F2073" i="16"/>
  <c r="G2073" i="16" s="1"/>
  <c r="B2073" i="16"/>
  <c r="F2072" i="16"/>
  <c r="G2072" i="16" s="1"/>
  <c r="B2072" i="16"/>
  <c r="F2071" i="16"/>
  <c r="G2071" i="16" s="1"/>
  <c r="B2071" i="16"/>
  <c r="F2070" i="16"/>
  <c r="G2070" i="16" s="1"/>
  <c r="B2070" i="16"/>
  <c r="F2069" i="16"/>
  <c r="G2069" i="16" s="1"/>
  <c r="B2069" i="16"/>
  <c r="F2064" i="16"/>
  <c r="G2064" i="16" s="1"/>
  <c r="B2064" i="16"/>
  <c r="F2063" i="16"/>
  <c r="G2063" i="16" s="1"/>
  <c r="B2063" i="16"/>
  <c r="F2062" i="16"/>
  <c r="G2062" i="16" s="1"/>
  <c r="B2062" i="16"/>
  <c r="F2061" i="16"/>
  <c r="G2061" i="16" s="1"/>
  <c r="B2061" i="16"/>
  <c r="F2060" i="16"/>
  <c r="G2060" i="16" s="1"/>
  <c r="B2060" i="16"/>
  <c r="F2059" i="16"/>
  <c r="G2059" i="16" s="1"/>
  <c r="B2059" i="16"/>
  <c r="F2058" i="16"/>
  <c r="G2058" i="16" s="1"/>
  <c r="B2058" i="16"/>
  <c r="F2057" i="16"/>
  <c r="G2057" i="16" s="1"/>
  <c r="B2057" i="16"/>
  <c r="F2056" i="16"/>
  <c r="G2056" i="16" s="1"/>
  <c r="B2056" i="16"/>
  <c r="F2055" i="16"/>
  <c r="G2055" i="16" s="1"/>
  <c r="B2055" i="16"/>
  <c r="E2048" i="16"/>
  <c r="G2046" i="16"/>
  <c r="G2045" i="16"/>
  <c r="G2044" i="16"/>
  <c r="G2043" i="16"/>
  <c r="G2042" i="16"/>
  <c r="G2041" i="16"/>
  <c r="G2040" i="16"/>
  <c r="G2039" i="16"/>
  <c r="G2038" i="16"/>
  <c r="G2037" i="16"/>
  <c r="G2032" i="16"/>
  <c r="F2099" i="16" s="1"/>
  <c r="C2032" i="16"/>
  <c r="B2099" i="16" s="1"/>
  <c r="G2029" i="16"/>
  <c r="B2029" i="16"/>
  <c r="B2028" i="16"/>
  <c r="B2027" i="16"/>
  <c r="A2024" i="16"/>
  <c r="G2021" i="16"/>
  <c r="B2021" i="16"/>
  <c r="G2020" i="16"/>
  <c r="B2020" i="16"/>
  <c r="G2015" i="16"/>
  <c r="B2015" i="16"/>
  <c r="G2014" i="16"/>
  <c r="B2014" i="16"/>
  <c r="G2013" i="16"/>
  <c r="B2013" i="16"/>
  <c r="G2012" i="16"/>
  <c r="B2012" i="16"/>
  <c r="G2011" i="16"/>
  <c r="B2011" i="16"/>
  <c r="G2010" i="16"/>
  <c r="B2010" i="16"/>
  <c r="G2009" i="16"/>
  <c r="B2009" i="16"/>
  <c r="G2008" i="16"/>
  <c r="B2008" i="16"/>
  <c r="G2007" i="16"/>
  <c r="B2007" i="16"/>
  <c r="G2006" i="16"/>
  <c r="B2006" i="16"/>
  <c r="G2005" i="16"/>
  <c r="B2005" i="16"/>
  <c r="F2000" i="16"/>
  <c r="G2000" i="16" s="1"/>
  <c r="B2000" i="16"/>
  <c r="F1999" i="16"/>
  <c r="G1999" i="16" s="1"/>
  <c r="E1999" i="16"/>
  <c r="B1999" i="16"/>
  <c r="F1998" i="16"/>
  <c r="G1998" i="16" s="1"/>
  <c r="B1998" i="16"/>
  <c r="F1997" i="16"/>
  <c r="G1997" i="16" s="1"/>
  <c r="B1997" i="16"/>
  <c r="F1996" i="16"/>
  <c r="G1996" i="16" s="1"/>
  <c r="B1996" i="16"/>
  <c r="F1995" i="16"/>
  <c r="G1995" i="16" s="1"/>
  <c r="B1995" i="16"/>
  <c r="F1994" i="16"/>
  <c r="G1994" i="16" s="1"/>
  <c r="B1994" i="16"/>
  <c r="F1989" i="16"/>
  <c r="G1989" i="16" s="1"/>
  <c r="B1989" i="16"/>
  <c r="F1988" i="16"/>
  <c r="G1988" i="16" s="1"/>
  <c r="B1988" i="16"/>
  <c r="F1987" i="16"/>
  <c r="G1987" i="16" s="1"/>
  <c r="B1987" i="16"/>
  <c r="F1986" i="16"/>
  <c r="G1986" i="16" s="1"/>
  <c r="B1986" i="16"/>
  <c r="F1985" i="16"/>
  <c r="G1985" i="16" s="1"/>
  <c r="B1985" i="16"/>
  <c r="F1984" i="16"/>
  <c r="G1984" i="16" s="1"/>
  <c r="B1984" i="16"/>
  <c r="F1983" i="16"/>
  <c r="G1983" i="16" s="1"/>
  <c r="B1983" i="16"/>
  <c r="F1982" i="16"/>
  <c r="G1982" i="16" s="1"/>
  <c r="B1982" i="16"/>
  <c r="F1981" i="16"/>
  <c r="G1981" i="16" s="1"/>
  <c r="B1981" i="16"/>
  <c r="F1980" i="16"/>
  <c r="G1980" i="16" s="1"/>
  <c r="B1980" i="16"/>
  <c r="E1973" i="16"/>
  <c r="G1971" i="16"/>
  <c r="G1970" i="16"/>
  <c r="G1969" i="16"/>
  <c r="G1968" i="16"/>
  <c r="G1967" i="16"/>
  <c r="G1966" i="16"/>
  <c r="G1965" i="16"/>
  <c r="G1964" i="16"/>
  <c r="G1963" i="16"/>
  <c r="G1962" i="16"/>
  <c r="G1957" i="16"/>
  <c r="F2024" i="16" s="1"/>
  <c r="C1957" i="16"/>
  <c r="B2024" i="16" s="1"/>
  <c r="G1954" i="16"/>
  <c r="B1954" i="16"/>
  <c r="B1953" i="16"/>
  <c r="B1952" i="16"/>
  <c r="A1949" i="16"/>
  <c r="G1946" i="16"/>
  <c r="B1946" i="16"/>
  <c r="G1945" i="16"/>
  <c r="B1945" i="16"/>
  <c r="G1940" i="16"/>
  <c r="B1940" i="16"/>
  <c r="G1939" i="16"/>
  <c r="B1939" i="16"/>
  <c r="G1938" i="16"/>
  <c r="B1938" i="16"/>
  <c r="G1937" i="16"/>
  <c r="B1937" i="16"/>
  <c r="G1936" i="16"/>
  <c r="B1936" i="16"/>
  <c r="G1935" i="16"/>
  <c r="B1935" i="16"/>
  <c r="G1934" i="16"/>
  <c r="B1934" i="16"/>
  <c r="G1933" i="16"/>
  <c r="B1933" i="16"/>
  <c r="G1932" i="16"/>
  <c r="B1932" i="16"/>
  <c r="G1931" i="16"/>
  <c r="B1931" i="16"/>
  <c r="G1930" i="16"/>
  <c r="B1930" i="16"/>
  <c r="F1925" i="16"/>
  <c r="G1925" i="16" s="1"/>
  <c r="B1925" i="16"/>
  <c r="F1924" i="16"/>
  <c r="G1924" i="16" s="1"/>
  <c r="E1924" i="16"/>
  <c r="B1924" i="16"/>
  <c r="F1923" i="16"/>
  <c r="G1923" i="16" s="1"/>
  <c r="B1923" i="16"/>
  <c r="F1922" i="16"/>
  <c r="G1922" i="16" s="1"/>
  <c r="B1922" i="16"/>
  <c r="F1921" i="16"/>
  <c r="G1921" i="16" s="1"/>
  <c r="B1921" i="16"/>
  <c r="F1920" i="16"/>
  <c r="G1920" i="16" s="1"/>
  <c r="B1920" i="16"/>
  <c r="F1919" i="16"/>
  <c r="G1919" i="16" s="1"/>
  <c r="B1919" i="16"/>
  <c r="F1914" i="16"/>
  <c r="G1914" i="16" s="1"/>
  <c r="B1914" i="16"/>
  <c r="F1913" i="16"/>
  <c r="G1913" i="16" s="1"/>
  <c r="B1913" i="16"/>
  <c r="F1912" i="16"/>
  <c r="G1912" i="16" s="1"/>
  <c r="B1912" i="16"/>
  <c r="F1911" i="16"/>
  <c r="G1911" i="16" s="1"/>
  <c r="B1911" i="16"/>
  <c r="F1910" i="16"/>
  <c r="G1910" i="16" s="1"/>
  <c r="B1910" i="16"/>
  <c r="F1909" i="16"/>
  <c r="G1909" i="16" s="1"/>
  <c r="B1909" i="16"/>
  <c r="F1908" i="16"/>
  <c r="G1908" i="16" s="1"/>
  <c r="B1908" i="16"/>
  <c r="F1907" i="16"/>
  <c r="G1907" i="16" s="1"/>
  <c r="B1907" i="16"/>
  <c r="F1906" i="16"/>
  <c r="G1906" i="16" s="1"/>
  <c r="B1906" i="16"/>
  <c r="F1905" i="16"/>
  <c r="G1905" i="16" s="1"/>
  <c r="B1905" i="16"/>
  <c r="E1898" i="16"/>
  <c r="G1896" i="16"/>
  <c r="G1895" i="16"/>
  <c r="G1894" i="16"/>
  <c r="G1893" i="16"/>
  <c r="G1892" i="16"/>
  <c r="G1891" i="16"/>
  <c r="G1890" i="16"/>
  <c r="G1889" i="16"/>
  <c r="G1888" i="16"/>
  <c r="G1887" i="16"/>
  <c r="G1882" i="16"/>
  <c r="E1900" i="16" s="1"/>
  <c r="C1882" i="16"/>
  <c r="B1949" i="16" s="1"/>
  <c r="G1879" i="16"/>
  <c r="B1879" i="16"/>
  <c r="B1878" i="16"/>
  <c r="B1877" i="16"/>
  <c r="A1874" i="16"/>
  <c r="G1871" i="16"/>
  <c r="B1871" i="16"/>
  <c r="G1870" i="16"/>
  <c r="B1870" i="16"/>
  <c r="G1865" i="16"/>
  <c r="B1865" i="16"/>
  <c r="G1864" i="16"/>
  <c r="B1864" i="16"/>
  <c r="G1863" i="16"/>
  <c r="B1863" i="16"/>
  <c r="G1862" i="16"/>
  <c r="B1862" i="16"/>
  <c r="G1861" i="16"/>
  <c r="B1861" i="16"/>
  <c r="G1860" i="16"/>
  <c r="B1860" i="16"/>
  <c r="G1859" i="16"/>
  <c r="B1859" i="16"/>
  <c r="G1858" i="16"/>
  <c r="B1858" i="16"/>
  <c r="G1857" i="16"/>
  <c r="B1857" i="16"/>
  <c r="G1856" i="16"/>
  <c r="B1856" i="16"/>
  <c r="G1855" i="16"/>
  <c r="B1855" i="16"/>
  <c r="F1850" i="16"/>
  <c r="G1850" i="16" s="1"/>
  <c r="B1850" i="16"/>
  <c r="F1849" i="16"/>
  <c r="G1849" i="16" s="1"/>
  <c r="E1849" i="16"/>
  <c r="B1849" i="16"/>
  <c r="F1848" i="16"/>
  <c r="G1848" i="16" s="1"/>
  <c r="B1848" i="16"/>
  <c r="F1847" i="16"/>
  <c r="G1847" i="16" s="1"/>
  <c r="B1847" i="16"/>
  <c r="F1846" i="16"/>
  <c r="G1846" i="16" s="1"/>
  <c r="B1846" i="16"/>
  <c r="F1845" i="16"/>
  <c r="G1845" i="16" s="1"/>
  <c r="B1845" i="16"/>
  <c r="F1844" i="16"/>
  <c r="G1844" i="16" s="1"/>
  <c r="B1844" i="16"/>
  <c r="F1839" i="16"/>
  <c r="G1839" i="16" s="1"/>
  <c r="B1839" i="16"/>
  <c r="F1838" i="16"/>
  <c r="G1838" i="16" s="1"/>
  <c r="B1838" i="16"/>
  <c r="F1837" i="16"/>
  <c r="G1837" i="16" s="1"/>
  <c r="B1837" i="16"/>
  <c r="F1836" i="16"/>
  <c r="G1836" i="16" s="1"/>
  <c r="B1836" i="16"/>
  <c r="F1835" i="16"/>
  <c r="G1835" i="16" s="1"/>
  <c r="B1835" i="16"/>
  <c r="F1834" i="16"/>
  <c r="G1834" i="16" s="1"/>
  <c r="B1834" i="16"/>
  <c r="F1833" i="16"/>
  <c r="G1833" i="16" s="1"/>
  <c r="B1833" i="16"/>
  <c r="F1832" i="16"/>
  <c r="G1832" i="16" s="1"/>
  <c r="B1832" i="16"/>
  <c r="F1831" i="16"/>
  <c r="G1831" i="16" s="1"/>
  <c r="B1831" i="16"/>
  <c r="F1830" i="16"/>
  <c r="G1830" i="16" s="1"/>
  <c r="B1830" i="16"/>
  <c r="E1823" i="16"/>
  <c r="G1821" i="16"/>
  <c r="G1820" i="16"/>
  <c r="G1819" i="16"/>
  <c r="G1818" i="16"/>
  <c r="G1817" i="16"/>
  <c r="G1816" i="16"/>
  <c r="G1815" i="16"/>
  <c r="G1814" i="16"/>
  <c r="G1813" i="16"/>
  <c r="G1812" i="16"/>
  <c r="G1807" i="16"/>
  <c r="F1874" i="16" s="1"/>
  <c r="C1807" i="16"/>
  <c r="B1874" i="16" s="1"/>
  <c r="G1804" i="16"/>
  <c r="B1804" i="16"/>
  <c r="B1803" i="16"/>
  <c r="B1802" i="16"/>
  <c r="A1799" i="16"/>
  <c r="G1796" i="16"/>
  <c r="B1796" i="16"/>
  <c r="G1795" i="16"/>
  <c r="G1797" i="16" s="1"/>
  <c r="B1795" i="16"/>
  <c r="G1790" i="16"/>
  <c r="B1790" i="16"/>
  <c r="G1789" i="16"/>
  <c r="B1789" i="16"/>
  <c r="G1788" i="16"/>
  <c r="B1788" i="16"/>
  <c r="G1787" i="16"/>
  <c r="B1787" i="16"/>
  <c r="G1786" i="16"/>
  <c r="B1786" i="16"/>
  <c r="G1785" i="16"/>
  <c r="B1785" i="16"/>
  <c r="G1784" i="16"/>
  <c r="B1784" i="16"/>
  <c r="G1783" i="16"/>
  <c r="B1783" i="16"/>
  <c r="G1782" i="16"/>
  <c r="B1782" i="16"/>
  <c r="G1781" i="16"/>
  <c r="B1781" i="16"/>
  <c r="G1780" i="16"/>
  <c r="B1780" i="16"/>
  <c r="F1775" i="16"/>
  <c r="G1775" i="16" s="1"/>
  <c r="B1775" i="16"/>
  <c r="F1774" i="16"/>
  <c r="G1774" i="16" s="1"/>
  <c r="E1774" i="16"/>
  <c r="B1774" i="16"/>
  <c r="F1773" i="16"/>
  <c r="G1773" i="16" s="1"/>
  <c r="B1773" i="16"/>
  <c r="F1772" i="16"/>
  <c r="G1772" i="16" s="1"/>
  <c r="B1772" i="16"/>
  <c r="F1771" i="16"/>
  <c r="G1771" i="16" s="1"/>
  <c r="B1771" i="16"/>
  <c r="F1770" i="16"/>
  <c r="G1770" i="16" s="1"/>
  <c r="B1770" i="16"/>
  <c r="F1769" i="16"/>
  <c r="G1769" i="16" s="1"/>
  <c r="B1769" i="16"/>
  <c r="F1764" i="16"/>
  <c r="G1764" i="16" s="1"/>
  <c r="B1764" i="16"/>
  <c r="F1763" i="16"/>
  <c r="G1763" i="16" s="1"/>
  <c r="B1763" i="16"/>
  <c r="F1762" i="16"/>
  <c r="G1762" i="16" s="1"/>
  <c r="B1762" i="16"/>
  <c r="F1761" i="16"/>
  <c r="G1761" i="16" s="1"/>
  <c r="B1761" i="16"/>
  <c r="F1760" i="16"/>
  <c r="G1760" i="16" s="1"/>
  <c r="B1760" i="16"/>
  <c r="F1759" i="16"/>
  <c r="G1759" i="16" s="1"/>
  <c r="B1759" i="16"/>
  <c r="F1758" i="16"/>
  <c r="G1758" i="16" s="1"/>
  <c r="B1758" i="16"/>
  <c r="F1757" i="16"/>
  <c r="G1757" i="16" s="1"/>
  <c r="B1757" i="16"/>
  <c r="F1756" i="16"/>
  <c r="G1756" i="16" s="1"/>
  <c r="B1756" i="16"/>
  <c r="F1755" i="16"/>
  <c r="G1755" i="16" s="1"/>
  <c r="B1755" i="16"/>
  <c r="E1748" i="16"/>
  <c r="G1746" i="16"/>
  <c r="G1745" i="16"/>
  <c r="G1744" i="16"/>
  <c r="G1743" i="16"/>
  <c r="G1742" i="16"/>
  <c r="G1741" i="16"/>
  <c r="G1740" i="16"/>
  <c r="G1739" i="16"/>
  <c r="G1738" i="16"/>
  <c r="G1737" i="16"/>
  <c r="G1732" i="16"/>
  <c r="F1799" i="16" s="1"/>
  <c r="C1732" i="16"/>
  <c r="B1799" i="16" s="1"/>
  <c r="G1729" i="16"/>
  <c r="B1729" i="16"/>
  <c r="B1728" i="16"/>
  <c r="B1727" i="16"/>
  <c r="A1724" i="16"/>
  <c r="G1721" i="16"/>
  <c r="B1721" i="16"/>
  <c r="G1720" i="16"/>
  <c r="B1720" i="16"/>
  <c r="G1715" i="16"/>
  <c r="B1715" i="16"/>
  <c r="G1714" i="16"/>
  <c r="B1714" i="16"/>
  <c r="G1713" i="16"/>
  <c r="B1713" i="16"/>
  <c r="G1712" i="16"/>
  <c r="B1712" i="16"/>
  <c r="G1711" i="16"/>
  <c r="B1711" i="16"/>
  <c r="G1710" i="16"/>
  <c r="B1710" i="16"/>
  <c r="G1709" i="16"/>
  <c r="B1709" i="16"/>
  <c r="G1708" i="16"/>
  <c r="B1708" i="16"/>
  <c r="G1707" i="16"/>
  <c r="B1707" i="16"/>
  <c r="G1706" i="16"/>
  <c r="B1706" i="16"/>
  <c r="G1705" i="16"/>
  <c r="B1705" i="16"/>
  <c r="F1700" i="16"/>
  <c r="G1700" i="16" s="1"/>
  <c r="B1700" i="16"/>
  <c r="F1699" i="16"/>
  <c r="G1699" i="16" s="1"/>
  <c r="E1699" i="16"/>
  <c r="B1699" i="16"/>
  <c r="F1698" i="16"/>
  <c r="G1698" i="16" s="1"/>
  <c r="B1698" i="16"/>
  <c r="F1697" i="16"/>
  <c r="G1697" i="16" s="1"/>
  <c r="B1697" i="16"/>
  <c r="F1696" i="16"/>
  <c r="G1696" i="16" s="1"/>
  <c r="B1696" i="16"/>
  <c r="F1695" i="16"/>
  <c r="G1695" i="16" s="1"/>
  <c r="B1695" i="16"/>
  <c r="F1694" i="16"/>
  <c r="G1694" i="16" s="1"/>
  <c r="B1694" i="16"/>
  <c r="F1689" i="16"/>
  <c r="G1689" i="16" s="1"/>
  <c r="B1689" i="16"/>
  <c r="F1688" i="16"/>
  <c r="G1688" i="16" s="1"/>
  <c r="B1688" i="16"/>
  <c r="F1687" i="16"/>
  <c r="G1687" i="16" s="1"/>
  <c r="B1687" i="16"/>
  <c r="F1686" i="16"/>
  <c r="G1686" i="16" s="1"/>
  <c r="B1686" i="16"/>
  <c r="F1685" i="16"/>
  <c r="G1685" i="16" s="1"/>
  <c r="B1685" i="16"/>
  <c r="F1684" i="16"/>
  <c r="G1684" i="16" s="1"/>
  <c r="B1684" i="16"/>
  <c r="F1683" i="16"/>
  <c r="G1683" i="16" s="1"/>
  <c r="B1683" i="16"/>
  <c r="F1682" i="16"/>
  <c r="G1682" i="16" s="1"/>
  <c r="B1682" i="16"/>
  <c r="F1681" i="16"/>
  <c r="G1681" i="16" s="1"/>
  <c r="B1681" i="16"/>
  <c r="F1680" i="16"/>
  <c r="G1680" i="16" s="1"/>
  <c r="B1680" i="16"/>
  <c r="E1673" i="16"/>
  <c r="G1671" i="16"/>
  <c r="G1670" i="16"/>
  <c r="G1669" i="16"/>
  <c r="G1668" i="16"/>
  <c r="G1667" i="16"/>
  <c r="G1666" i="16"/>
  <c r="G1665" i="16"/>
  <c r="G1664" i="16"/>
  <c r="G1663" i="16"/>
  <c r="G1662" i="16"/>
  <c r="G1657" i="16"/>
  <c r="F1724" i="16" s="1"/>
  <c r="C1657" i="16"/>
  <c r="B1724" i="16" s="1"/>
  <c r="G1654" i="16"/>
  <c r="B1654" i="16"/>
  <c r="B1653" i="16"/>
  <c r="B1652" i="16"/>
  <c r="A2549" i="16"/>
  <c r="G2546" i="16"/>
  <c r="B2546" i="16"/>
  <c r="G2545" i="16"/>
  <c r="B2545" i="16"/>
  <c r="G2540" i="16"/>
  <c r="B2540" i="16"/>
  <c r="G2539" i="16"/>
  <c r="B2539" i="16"/>
  <c r="G2538" i="16"/>
  <c r="B2538" i="16"/>
  <c r="G2537" i="16"/>
  <c r="B2537" i="16"/>
  <c r="G2536" i="16"/>
  <c r="B2536" i="16"/>
  <c r="G2535" i="16"/>
  <c r="B2535" i="16"/>
  <c r="G2534" i="16"/>
  <c r="B2534" i="16"/>
  <c r="G2533" i="16"/>
  <c r="B2533" i="16"/>
  <c r="G2532" i="16"/>
  <c r="B2532" i="16"/>
  <c r="G2531" i="16"/>
  <c r="B2531" i="16"/>
  <c r="G2530" i="16"/>
  <c r="B2530" i="16"/>
  <c r="F2525" i="16"/>
  <c r="G2525" i="16" s="1"/>
  <c r="B2525" i="16"/>
  <c r="F2524" i="16"/>
  <c r="G2524" i="16" s="1"/>
  <c r="E2524" i="16"/>
  <c r="B2524" i="16"/>
  <c r="F2523" i="16"/>
  <c r="G2523" i="16" s="1"/>
  <c r="B2523" i="16"/>
  <c r="F2522" i="16"/>
  <c r="G2522" i="16" s="1"/>
  <c r="B2522" i="16"/>
  <c r="F2521" i="16"/>
  <c r="G2521" i="16" s="1"/>
  <c r="B2521" i="16"/>
  <c r="F2520" i="16"/>
  <c r="G2520" i="16" s="1"/>
  <c r="B2520" i="16"/>
  <c r="F2519" i="16"/>
  <c r="G2519" i="16" s="1"/>
  <c r="B2519" i="16"/>
  <c r="F2514" i="16"/>
  <c r="G2514" i="16" s="1"/>
  <c r="B2514" i="16"/>
  <c r="F2513" i="16"/>
  <c r="G2513" i="16" s="1"/>
  <c r="B2513" i="16"/>
  <c r="F2512" i="16"/>
  <c r="G2512" i="16" s="1"/>
  <c r="B2512" i="16"/>
  <c r="F2511" i="16"/>
  <c r="G2511" i="16" s="1"/>
  <c r="B2511" i="16"/>
  <c r="F2510" i="16"/>
  <c r="G2510" i="16" s="1"/>
  <c r="B2510" i="16"/>
  <c r="F2509" i="16"/>
  <c r="G2509" i="16" s="1"/>
  <c r="B2509" i="16"/>
  <c r="F2508" i="16"/>
  <c r="G2508" i="16" s="1"/>
  <c r="B2508" i="16"/>
  <c r="F2507" i="16"/>
  <c r="G2507" i="16" s="1"/>
  <c r="B2507" i="16"/>
  <c r="F2506" i="16"/>
  <c r="G2506" i="16" s="1"/>
  <c r="B2506" i="16"/>
  <c r="F2505" i="16"/>
  <c r="G2505" i="16" s="1"/>
  <c r="B2505" i="16"/>
  <c r="E2498" i="16"/>
  <c r="G2496" i="16"/>
  <c r="G2495" i="16"/>
  <c r="G2494" i="16"/>
  <c r="G2493" i="16"/>
  <c r="G2492" i="16"/>
  <c r="G2491" i="16"/>
  <c r="G2490" i="16"/>
  <c r="G2489" i="16"/>
  <c r="G2488" i="16"/>
  <c r="G2487" i="16"/>
  <c r="G2482" i="16"/>
  <c r="F2549" i="16" s="1"/>
  <c r="C2482" i="16"/>
  <c r="B2549" i="16" s="1"/>
  <c r="G2479" i="16"/>
  <c r="B2479" i="16"/>
  <c r="B2478" i="16"/>
  <c r="B2477" i="16"/>
  <c r="A2474" i="16"/>
  <c r="G2471" i="16"/>
  <c r="B2471" i="16"/>
  <c r="G2470" i="16"/>
  <c r="G2472" i="16" s="1"/>
  <c r="B2470" i="16"/>
  <c r="G2465" i="16"/>
  <c r="B2465" i="16"/>
  <c r="G2464" i="16"/>
  <c r="B2464" i="16"/>
  <c r="G2463" i="16"/>
  <c r="B2463" i="16"/>
  <c r="G2462" i="16"/>
  <c r="B2462" i="16"/>
  <c r="G2461" i="16"/>
  <c r="B2461" i="16"/>
  <c r="G2460" i="16"/>
  <c r="B2460" i="16"/>
  <c r="G2459" i="16"/>
  <c r="B2459" i="16"/>
  <c r="G2458" i="16"/>
  <c r="B2458" i="16"/>
  <c r="G2457" i="16"/>
  <c r="B2457" i="16"/>
  <c r="G2456" i="16"/>
  <c r="B2456" i="16"/>
  <c r="G2455" i="16"/>
  <c r="B2455" i="16"/>
  <c r="F2450" i="16"/>
  <c r="G2450" i="16" s="1"/>
  <c r="B2450" i="16"/>
  <c r="F2449" i="16"/>
  <c r="G2449" i="16" s="1"/>
  <c r="E2449" i="16"/>
  <c r="B2449" i="16"/>
  <c r="F2448" i="16"/>
  <c r="G2448" i="16" s="1"/>
  <c r="B2448" i="16"/>
  <c r="F2447" i="16"/>
  <c r="G2447" i="16" s="1"/>
  <c r="B2447" i="16"/>
  <c r="F2446" i="16"/>
  <c r="G2446" i="16" s="1"/>
  <c r="B2446" i="16"/>
  <c r="F2445" i="16"/>
  <c r="G2445" i="16" s="1"/>
  <c r="B2445" i="16"/>
  <c r="F2444" i="16"/>
  <c r="G2444" i="16" s="1"/>
  <c r="B2444" i="16"/>
  <c r="F2439" i="16"/>
  <c r="G2439" i="16" s="1"/>
  <c r="B2439" i="16"/>
  <c r="F2438" i="16"/>
  <c r="G2438" i="16" s="1"/>
  <c r="B2438" i="16"/>
  <c r="F2437" i="16"/>
  <c r="G2437" i="16" s="1"/>
  <c r="B2437" i="16"/>
  <c r="F2436" i="16"/>
  <c r="G2436" i="16" s="1"/>
  <c r="B2436" i="16"/>
  <c r="F2435" i="16"/>
  <c r="G2435" i="16" s="1"/>
  <c r="B2435" i="16"/>
  <c r="F2434" i="16"/>
  <c r="G2434" i="16" s="1"/>
  <c r="B2434" i="16"/>
  <c r="F2433" i="16"/>
  <c r="G2433" i="16" s="1"/>
  <c r="B2433" i="16"/>
  <c r="F2432" i="16"/>
  <c r="G2432" i="16" s="1"/>
  <c r="B2432" i="16"/>
  <c r="F2431" i="16"/>
  <c r="G2431" i="16" s="1"/>
  <c r="B2431" i="16"/>
  <c r="F2430" i="16"/>
  <c r="G2430" i="16" s="1"/>
  <c r="B2430" i="16"/>
  <c r="E2423" i="16"/>
  <c r="G2421" i="16"/>
  <c r="G2420" i="16"/>
  <c r="G2419" i="16"/>
  <c r="G2418" i="16"/>
  <c r="G2417" i="16"/>
  <c r="G2416" i="16"/>
  <c r="G2415" i="16"/>
  <c r="G2414" i="16"/>
  <c r="G2413" i="16"/>
  <c r="G2412" i="16"/>
  <c r="G2407" i="16"/>
  <c r="F2474" i="16" s="1"/>
  <c r="C2407" i="16"/>
  <c r="B2474" i="16" s="1"/>
  <c r="G2404" i="16"/>
  <c r="B2404" i="16"/>
  <c r="B2403" i="16"/>
  <c r="B2402" i="16"/>
  <c r="A2399" i="16"/>
  <c r="G2396" i="16"/>
  <c r="B2396" i="16"/>
  <c r="G2395" i="16"/>
  <c r="G2397" i="16" s="1"/>
  <c r="B2395" i="16"/>
  <c r="G2390" i="16"/>
  <c r="B2390" i="16"/>
  <c r="G2389" i="16"/>
  <c r="B2389" i="16"/>
  <c r="G2388" i="16"/>
  <c r="B2388" i="16"/>
  <c r="G2387" i="16"/>
  <c r="B2387" i="16"/>
  <c r="G2386" i="16"/>
  <c r="B2386" i="16"/>
  <c r="G2385" i="16"/>
  <c r="B2385" i="16"/>
  <c r="G2384" i="16"/>
  <c r="B2384" i="16"/>
  <c r="G2383" i="16"/>
  <c r="B2383" i="16"/>
  <c r="G2382" i="16"/>
  <c r="B2382" i="16"/>
  <c r="G2381" i="16"/>
  <c r="B2381" i="16"/>
  <c r="G2380" i="16"/>
  <c r="B2380" i="16"/>
  <c r="F2375" i="16"/>
  <c r="G2375" i="16" s="1"/>
  <c r="B2375" i="16"/>
  <c r="F2374" i="16"/>
  <c r="G2374" i="16" s="1"/>
  <c r="E2374" i="16"/>
  <c r="B2374" i="16"/>
  <c r="F2373" i="16"/>
  <c r="G2373" i="16" s="1"/>
  <c r="B2373" i="16"/>
  <c r="F2372" i="16"/>
  <c r="G2372" i="16" s="1"/>
  <c r="B2372" i="16"/>
  <c r="G2371" i="16"/>
  <c r="F2371" i="16"/>
  <c r="B2371" i="16"/>
  <c r="F2370" i="16"/>
  <c r="G2370" i="16" s="1"/>
  <c r="B2370" i="16"/>
  <c r="F2369" i="16"/>
  <c r="G2369" i="16" s="1"/>
  <c r="B2369" i="16"/>
  <c r="F2364" i="16"/>
  <c r="G2364" i="16" s="1"/>
  <c r="B2364" i="16"/>
  <c r="F2363" i="16"/>
  <c r="G2363" i="16" s="1"/>
  <c r="B2363" i="16"/>
  <c r="F2362" i="16"/>
  <c r="G2362" i="16" s="1"/>
  <c r="B2362" i="16"/>
  <c r="F2361" i="16"/>
  <c r="G2361" i="16" s="1"/>
  <c r="B2361" i="16"/>
  <c r="F2360" i="16"/>
  <c r="G2360" i="16" s="1"/>
  <c r="B2360" i="16"/>
  <c r="F2359" i="16"/>
  <c r="G2359" i="16" s="1"/>
  <c r="B2359" i="16"/>
  <c r="F2358" i="16"/>
  <c r="G2358" i="16" s="1"/>
  <c r="B2358" i="16"/>
  <c r="F2357" i="16"/>
  <c r="G2357" i="16" s="1"/>
  <c r="B2357" i="16"/>
  <c r="F2356" i="16"/>
  <c r="G2356" i="16" s="1"/>
  <c r="B2356" i="16"/>
  <c r="F2355" i="16"/>
  <c r="G2355" i="16" s="1"/>
  <c r="B2355" i="16"/>
  <c r="E2348" i="16"/>
  <c r="G2346" i="16"/>
  <c r="G2345" i="16"/>
  <c r="G2344" i="16"/>
  <c r="G2343" i="16"/>
  <c r="G2342" i="16"/>
  <c r="G2341" i="16"/>
  <c r="G2340" i="16"/>
  <c r="G2339" i="16"/>
  <c r="G2338" i="16"/>
  <c r="G2337" i="16"/>
  <c r="G2332" i="16"/>
  <c r="E2350" i="16" s="1"/>
  <c r="C2332" i="16"/>
  <c r="B2399" i="16" s="1"/>
  <c r="G2329" i="16"/>
  <c r="B2329" i="16"/>
  <c r="B2328" i="16"/>
  <c r="B2327" i="16"/>
  <c r="A2324" i="16"/>
  <c r="G2321" i="16"/>
  <c r="B2321" i="16"/>
  <c r="G2320" i="16"/>
  <c r="B2320" i="16"/>
  <c r="G2315" i="16"/>
  <c r="B2315" i="16"/>
  <c r="G2314" i="16"/>
  <c r="B2314" i="16"/>
  <c r="G2313" i="16"/>
  <c r="B2313" i="16"/>
  <c r="G2312" i="16"/>
  <c r="B2312" i="16"/>
  <c r="G2311" i="16"/>
  <c r="B2311" i="16"/>
  <c r="G2310" i="16"/>
  <c r="B2310" i="16"/>
  <c r="G2309" i="16"/>
  <c r="B2309" i="16"/>
  <c r="G2308" i="16"/>
  <c r="B2308" i="16"/>
  <c r="G2307" i="16"/>
  <c r="B2307" i="16"/>
  <c r="G2306" i="16"/>
  <c r="B2306" i="16"/>
  <c r="G2305" i="16"/>
  <c r="B2305" i="16"/>
  <c r="F2300" i="16"/>
  <c r="G2300" i="16" s="1"/>
  <c r="B2300" i="16"/>
  <c r="F2299" i="16"/>
  <c r="G2299" i="16" s="1"/>
  <c r="E2299" i="16"/>
  <c r="B2299" i="16"/>
  <c r="F2298" i="16"/>
  <c r="G2298" i="16" s="1"/>
  <c r="B2298" i="16"/>
  <c r="F2297" i="16"/>
  <c r="G2297" i="16" s="1"/>
  <c r="B2297" i="16"/>
  <c r="F2296" i="16"/>
  <c r="G2296" i="16" s="1"/>
  <c r="B2296" i="16"/>
  <c r="F2295" i="16"/>
  <c r="G2295" i="16" s="1"/>
  <c r="B2295" i="16"/>
  <c r="F2294" i="16"/>
  <c r="G2294" i="16" s="1"/>
  <c r="B2294" i="16"/>
  <c r="F2289" i="16"/>
  <c r="G2289" i="16" s="1"/>
  <c r="B2289" i="16"/>
  <c r="F2288" i="16"/>
  <c r="G2288" i="16" s="1"/>
  <c r="B2288" i="16"/>
  <c r="F2287" i="16"/>
  <c r="G2287" i="16" s="1"/>
  <c r="B2287" i="16"/>
  <c r="F2286" i="16"/>
  <c r="G2286" i="16" s="1"/>
  <c r="B2286" i="16"/>
  <c r="F2285" i="16"/>
  <c r="G2285" i="16" s="1"/>
  <c r="B2285" i="16"/>
  <c r="F2284" i="16"/>
  <c r="G2284" i="16" s="1"/>
  <c r="B2284" i="16"/>
  <c r="F2283" i="16"/>
  <c r="G2283" i="16" s="1"/>
  <c r="B2283" i="16"/>
  <c r="F2282" i="16"/>
  <c r="G2282" i="16" s="1"/>
  <c r="B2282" i="16"/>
  <c r="F2281" i="16"/>
  <c r="G2281" i="16" s="1"/>
  <c r="B2281" i="16"/>
  <c r="F2280" i="16"/>
  <c r="G2280" i="16" s="1"/>
  <c r="B2280" i="16"/>
  <c r="E2273" i="16"/>
  <c r="G2271" i="16"/>
  <c r="G2270" i="16"/>
  <c r="G2269" i="16"/>
  <c r="G2268" i="16"/>
  <c r="G2267" i="16"/>
  <c r="G2266" i="16"/>
  <c r="G2265" i="16"/>
  <c r="G2264" i="16"/>
  <c r="G2263" i="16"/>
  <c r="G2262" i="16"/>
  <c r="G2257" i="16"/>
  <c r="F2324" i="16" s="1"/>
  <c r="C2257" i="16"/>
  <c r="B2324" i="16" s="1"/>
  <c r="G2254" i="16"/>
  <c r="B2254" i="16"/>
  <c r="B2253" i="16"/>
  <c r="B2252" i="16"/>
  <c r="A2249" i="16"/>
  <c r="G2246" i="16"/>
  <c r="B2246" i="16"/>
  <c r="G2245" i="16"/>
  <c r="B2245" i="16"/>
  <c r="G2240" i="16"/>
  <c r="B2240" i="16"/>
  <c r="G2239" i="16"/>
  <c r="B2239" i="16"/>
  <c r="G2238" i="16"/>
  <c r="B2238" i="16"/>
  <c r="G2237" i="16"/>
  <c r="B2237" i="16"/>
  <c r="G2236" i="16"/>
  <c r="B2236" i="16"/>
  <c r="G2235" i="16"/>
  <c r="B2235" i="16"/>
  <c r="G2234" i="16"/>
  <c r="B2234" i="16"/>
  <c r="G2233" i="16"/>
  <c r="B2233" i="16"/>
  <c r="G2232" i="16"/>
  <c r="B2232" i="16"/>
  <c r="G2231" i="16"/>
  <c r="B2231" i="16"/>
  <c r="G2230" i="16"/>
  <c r="B2230" i="16"/>
  <c r="F2225" i="16"/>
  <c r="G2225" i="16" s="1"/>
  <c r="B2225" i="16"/>
  <c r="F2224" i="16"/>
  <c r="G2224" i="16" s="1"/>
  <c r="E2224" i="16"/>
  <c r="B2224" i="16"/>
  <c r="F2223" i="16"/>
  <c r="G2223" i="16" s="1"/>
  <c r="B2223" i="16"/>
  <c r="F2222" i="16"/>
  <c r="G2222" i="16" s="1"/>
  <c r="B2222" i="16"/>
  <c r="F2221" i="16"/>
  <c r="G2221" i="16" s="1"/>
  <c r="B2221" i="16"/>
  <c r="F2220" i="16"/>
  <c r="G2220" i="16" s="1"/>
  <c r="B2220" i="16"/>
  <c r="F2219" i="16"/>
  <c r="G2219" i="16" s="1"/>
  <c r="B2219" i="16"/>
  <c r="F2214" i="16"/>
  <c r="G2214" i="16" s="1"/>
  <c r="B2214" i="16"/>
  <c r="F2213" i="16"/>
  <c r="G2213" i="16" s="1"/>
  <c r="B2213" i="16"/>
  <c r="F2212" i="16"/>
  <c r="G2212" i="16" s="1"/>
  <c r="B2212" i="16"/>
  <c r="F2211" i="16"/>
  <c r="G2211" i="16" s="1"/>
  <c r="B2211" i="16"/>
  <c r="F2210" i="16"/>
  <c r="G2210" i="16" s="1"/>
  <c r="B2210" i="16"/>
  <c r="F2209" i="16"/>
  <c r="G2209" i="16" s="1"/>
  <c r="B2209" i="16"/>
  <c r="F2208" i="16"/>
  <c r="G2208" i="16" s="1"/>
  <c r="B2208" i="16"/>
  <c r="F2207" i="16"/>
  <c r="G2207" i="16" s="1"/>
  <c r="B2207" i="16"/>
  <c r="F2206" i="16"/>
  <c r="G2206" i="16" s="1"/>
  <c r="B2206" i="16"/>
  <c r="F2205" i="16"/>
  <c r="G2205" i="16" s="1"/>
  <c r="B2205" i="16"/>
  <c r="E2198" i="16"/>
  <c r="G2196" i="16"/>
  <c r="G2195" i="16"/>
  <c r="G2194" i="16"/>
  <c r="G2193" i="16"/>
  <c r="G2192" i="16"/>
  <c r="G2191" i="16"/>
  <c r="G2190" i="16"/>
  <c r="G2189" i="16"/>
  <c r="G2188" i="16"/>
  <c r="G2187" i="16"/>
  <c r="G2182" i="16"/>
  <c r="F2249" i="16" s="1"/>
  <c r="C2182" i="16"/>
  <c r="B2249" i="16" s="1"/>
  <c r="G2179" i="16"/>
  <c r="B2179" i="16"/>
  <c r="B2178" i="16"/>
  <c r="B2177" i="16"/>
  <c r="A2174" i="16"/>
  <c r="G2171" i="16"/>
  <c r="B2171" i="16"/>
  <c r="G2170" i="16"/>
  <c r="B2170" i="16"/>
  <c r="G2165" i="16"/>
  <c r="B2165" i="16"/>
  <c r="G2164" i="16"/>
  <c r="B2164" i="16"/>
  <c r="G2163" i="16"/>
  <c r="B2163" i="16"/>
  <c r="G2162" i="16"/>
  <c r="B2162" i="16"/>
  <c r="G2161" i="16"/>
  <c r="B2161" i="16"/>
  <c r="G2160" i="16"/>
  <c r="B2160" i="16"/>
  <c r="G2159" i="16"/>
  <c r="B2159" i="16"/>
  <c r="G2158" i="16"/>
  <c r="B2158" i="16"/>
  <c r="G2157" i="16"/>
  <c r="B2157" i="16"/>
  <c r="G2156" i="16"/>
  <c r="B2156" i="16"/>
  <c r="G2155" i="16"/>
  <c r="B2155" i="16"/>
  <c r="F2150" i="16"/>
  <c r="G2150" i="16" s="1"/>
  <c r="B2150" i="16"/>
  <c r="F2149" i="16"/>
  <c r="G2149" i="16" s="1"/>
  <c r="E2149" i="16"/>
  <c r="B2149" i="16"/>
  <c r="F2148" i="16"/>
  <c r="G2148" i="16" s="1"/>
  <c r="B2148" i="16"/>
  <c r="F2147" i="16"/>
  <c r="G2147" i="16" s="1"/>
  <c r="B2147" i="16"/>
  <c r="F2146" i="16"/>
  <c r="G2146" i="16" s="1"/>
  <c r="B2146" i="16"/>
  <c r="F2145" i="16"/>
  <c r="G2145" i="16" s="1"/>
  <c r="B2145" i="16"/>
  <c r="F2144" i="16"/>
  <c r="G2144" i="16" s="1"/>
  <c r="B2144" i="16"/>
  <c r="F2139" i="16"/>
  <c r="G2139" i="16" s="1"/>
  <c r="B2139" i="16"/>
  <c r="F2138" i="16"/>
  <c r="G2138" i="16" s="1"/>
  <c r="B2138" i="16"/>
  <c r="F2137" i="16"/>
  <c r="G2137" i="16" s="1"/>
  <c r="B2137" i="16"/>
  <c r="F2136" i="16"/>
  <c r="G2136" i="16" s="1"/>
  <c r="B2136" i="16"/>
  <c r="F2135" i="16"/>
  <c r="G2135" i="16" s="1"/>
  <c r="B2135" i="16"/>
  <c r="F2134" i="16"/>
  <c r="G2134" i="16" s="1"/>
  <c r="B2134" i="16"/>
  <c r="F2133" i="16"/>
  <c r="G2133" i="16" s="1"/>
  <c r="B2133" i="16"/>
  <c r="F2132" i="16"/>
  <c r="G2132" i="16" s="1"/>
  <c r="B2132" i="16"/>
  <c r="F2131" i="16"/>
  <c r="G2131" i="16" s="1"/>
  <c r="B2131" i="16"/>
  <c r="F2130" i="16"/>
  <c r="G2130" i="16" s="1"/>
  <c r="B2130" i="16"/>
  <c r="E2123" i="16"/>
  <c r="G2121" i="16"/>
  <c r="G2120" i="16"/>
  <c r="G2119" i="16"/>
  <c r="G2118" i="16"/>
  <c r="G2117" i="16"/>
  <c r="G2116" i="16"/>
  <c r="G2115" i="16"/>
  <c r="G2114" i="16"/>
  <c r="G2113" i="16"/>
  <c r="G2112" i="16"/>
  <c r="G2107" i="16"/>
  <c r="F2174" i="16" s="1"/>
  <c r="C2107" i="16"/>
  <c r="B2174" i="16" s="1"/>
  <c r="G2104" i="16"/>
  <c r="B2104" i="16"/>
  <c r="B2103" i="16"/>
  <c r="B2102" i="16"/>
  <c r="A299" i="16"/>
  <c r="G296" i="16"/>
  <c r="B296" i="16"/>
  <c r="G295" i="16"/>
  <c r="B295" i="16"/>
  <c r="G290" i="16"/>
  <c r="B290" i="16"/>
  <c r="G289" i="16"/>
  <c r="B289" i="16"/>
  <c r="G288" i="16"/>
  <c r="B288" i="16"/>
  <c r="G287" i="16"/>
  <c r="B287" i="16"/>
  <c r="G286" i="16"/>
  <c r="B286" i="16"/>
  <c r="G285" i="16"/>
  <c r="B285" i="16"/>
  <c r="G284" i="16"/>
  <c r="B284" i="16"/>
  <c r="G283" i="16"/>
  <c r="B283" i="16"/>
  <c r="G282" i="16"/>
  <c r="B282" i="16"/>
  <c r="G281" i="16"/>
  <c r="B281" i="16"/>
  <c r="G280" i="16"/>
  <c r="B280" i="16"/>
  <c r="F275" i="16"/>
  <c r="G275" i="16" s="1"/>
  <c r="B275" i="16"/>
  <c r="F274" i="16"/>
  <c r="G274" i="16" s="1"/>
  <c r="E274" i="16"/>
  <c r="B274" i="16"/>
  <c r="F273" i="16"/>
  <c r="G273" i="16" s="1"/>
  <c r="B273" i="16"/>
  <c r="F272" i="16"/>
  <c r="G272" i="16" s="1"/>
  <c r="B272" i="16"/>
  <c r="F271" i="16"/>
  <c r="G271" i="16" s="1"/>
  <c r="B271" i="16"/>
  <c r="F270" i="16"/>
  <c r="G270" i="16" s="1"/>
  <c r="B270" i="16"/>
  <c r="F269" i="16"/>
  <c r="G269" i="16" s="1"/>
  <c r="B269" i="16"/>
  <c r="F264" i="16"/>
  <c r="G264" i="16" s="1"/>
  <c r="B264" i="16"/>
  <c r="F263" i="16"/>
  <c r="G263" i="16" s="1"/>
  <c r="B263" i="16"/>
  <c r="F262" i="16"/>
  <c r="G262" i="16" s="1"/>
  <c r="B262" i="16"/>
  <c r="F261" i="16"/>
  <c r="G261" i="16" s="1"/>
  <c r="B261" i="16"/>
  <c r="F260" i="16"/>
  <c r="G260" i="16" s="1"/>
  <c r="B260" i="16"/>
  <c r="F259" i="16"/>
  <c r="G259" i="16" s="1"/>
  <c r="B259" i="16"/>
  <c r="F258" i="16"/>
  <c r="G258" i="16" s="1"/>
  <c r="B258" i="16"/>
  <c r="F257" i="16"/>
  <c r="G257" i="16" s="1"/>
  <c r="B257" i="16"/>
  <c r="F256" i="16"/>
  <c r="G256" i="16" s="1"/>
  <c r="B256" i="16"/>
  <c r="F255" i="16"/>
  <c r="G255" i="16" s="1"/>
  <c r="B255" i="16"/>
  <c r="E248" i="16"/>
  <c r="G246" i="16"/>
  <c r="G245" i="16"/>
  <c r="G244" i="16"/>
  <c r="G243" i="16"/>
  <c r="G242" i="16"/>
  <c r="G241" i="16"/>
  <c r="G240" i="16"/>
  <c r="G239" i="16"/>
  <c r="G238" i="16"/>
  <c r="G237" i="16"/>
  <c r="G232" i="16"/>
  <c r="F299" i="16" s="1"/>
  <c r="C232" i="16"/>
  <c r="B299" i="16" s="1"/>
  <c r="C231" i="16"/>
  <c r="G229" i="16"/>
  <c r="B229" i="16"/>
  <c r="B228" i="16"/>
  <c r="B227" i="16"/>
  <c r="A224" i="16"/>
  <c r="G221" i="16"/>
  <c r="B221" i="16"/>
  <c r="G220" i="16"/>
  <c r="B220" i="16"/>
  <c r="G215" i="16"/>
  <c r="B215" i="16"/>
  <c r="G214" i="16"/>
  <c r="B214" i="16"/>
  <c r="G213" i="16"/>
  <c r="B213" i="16"/>
  <c r="G212" i="16"/>
  <c r="B212" i="16"/>
  <c r="G211" i="16"/>
  <c r="B211" i="16"/>
  <c r="G210" i="16"/>
  <c r="B210" i="16"/>
  <c r="G209" i="16"/>
  <c r="B209" i="16"/>
  <c r="G208" i="16"/>
  <c r="B208" i="16"/>
  <c r="G207" i="16"/>
  <c r="B207" i="16"/>
  <c r="G206" i="16"/>
  <c r="B206" i="16"/>
  <c r="G205" i="16"/>
  <c r="B205" i="16"/>
  <c r="F200" i="16"/>
  <c r="G200" i="16" s="1"/>
  <c r="B200" i="16"/>
  <c r="F199" i="16"/>
  <c r="G199" i="16" s="1"/>
  <c r="E199" i="16"/>
  <c r="B199" i="16"/>
  <c r="F198" i="16"/>
  <c r="G198" i="16" s="1"/>
  <c r="B198" i="16"/>
  <c r="F197" i="16"/>
  <c r="G197" i="16" s="1"/>
  <c r="B197" i="16"/>
  <c r="F196" i="16"/>
  <c r="G196" i="16" s="1"/>
  <c r="B196" i="16"/>
  <c r="F195" i="16"/>
  <c r="G195" i="16" s="1"/>
  <c r="B195" i="16"/>
  <c r="F194" i="16"/>
  <c r="G194" i="16" s="1"/>
  <c r="B194" i="16"/>
  <c r="F189" i="16"/>
  <c r="G189" i="16" s="1"/>
  <c r="B189" i="16"/>
  <c r="F188" i="16"/>
  <c r="G188" i="16" s="1"/>
  <c r="B188" i="16"/>
  <c r="F187" i="16"/>
  <c r="G187" i="16" s="1"/>
  <c r="B187" i="16"/>
  <c r="F186" i="16"/>
  <c r="G186" i="16" s="1"/>
  <c r="B186" i="16"/>
  <c r="F185" i="16"/>
  <c r="G185" i="16" s="1"/>
  <c r="B185" i="16"/>
  <c r="F184" i="16"/>
  <c r="G184" i="16" s="1"/>
  <c r="B184" i="16"/>
  <c r="F183" i="16"/>
  <c r="G183" i="16" s="1"/>
  <c r="B183" i="16"/>
  <c r="F182" i="16"/>
  <c r="G182" i="16" s="1"/>
  <c r="B182" i="16"/>
  <c r="F181" i="16"/>
  <c r="G181" i="16" s="1"/>
  <c r="B181" i="16"/>
  <c r="F180" i="16"/>
  <c r="G180" i="16" s="1"/>
  <c r="B180" i="16"/>
  <c r="E173" i="16"/>
  <c r="G171" i="16"/>
  <c r="G170" i="16"/>
  <c r="G169" i="16"/>
  <c r="G168" i="16"/>
  <c r="G167" i="16"/>
  <c r="G166" i="16"/>
  <c r="G165" i="16"/>
  <c r="G164" i="16"/>
  <c r="G163" i="16"/>
  <c r="G162" i="16"/>
  <c r="G157" i="16"/>
  <c r="F224" i="16" s="1"/>
  <c r="C157" i="16"/>
  <c r="B224" i="16" s="1"/>
  <c r="C156" i="16"/>
  <c r="G154" i="16"/>
  <c r="B154" i="16"/>
  <c r="B153" i="16"/>
  <c r="B152" i="16"/>
  <c r="A149" i="16"/>
  <c r="G146" i="16"/>
  <c r="B146" i="16"/>
  <c r="G145" i="16"/>
  <c r="B145" i="16"/>
  <c r="G140" i="16"/>
  <c r="B140" i="16"/>
  <c r="G139" i="16"/>
  <c r="B139" i="16"/>
  <c r="G138" i="16"/>
  <c r="B138" i="16"/>
  <c r="G137" i="16"/>
  <c r="B137" i="16"/>
  <c r="G136" i="16"/>
  <c r="B136" i="16"/>
  <c r="G135" i="16"/>
  <c r="B135" i="16"/>
  <c r="G134" i="16"/>
  <c r="B134" i="16"/>
  <c r="G133" i="16"/>
  <c r="B133" i="16"/>
  <c r="G132" i="16"/>
  <c r="B132" i="16"/>
  <c r="G131" i="16"/>
  <c r="B131" i="16"/>
  <c r="G130" i="16"/>
  <c r="B130" i="16"/>
  <c r="F125" i="16"/>
  <c r="G125" i="16" s="1"/>
  <c r="B125" i="16"/>
  <c r="F124" i="16"/>
  <c r="G124" i="16" s="1"/>
  <c r="E124" i="16"/>
  <c r="B124" i="16"/>
  <c r="F123" i="16"/>
  <c r="G123" i="16" s="1"/>
  <c r="B123" i="16"/>
  <c r="F122" i="16"/>
  <c r="G122" i="16" s="1"/>
  <c r="B122" i="16"/>
  <c r="F121" i="16"/>
  <c r="G121" i="16" s="1"/>
  <c r="B121" i="16"/>
  <c r="F120" i="16"/>
  <c r="G120" i="16" s="1"/>
  <c r="B120" i="16"/>
  <c r="F119" i="16"/>
  <c r="G119" i="16" s="1"/>
  <c r="B119" i="16"/>
  <c r="F114" i="16"/>
  <c r="G114" i="16" s="1"/>
  <c r="B114" i="16"/>
  <c r="F113" i="16"/>
  <c r="G113" i="16" s="1"/>
  <c r="B113" i="16"/>
  <c r="F112" i="16"/>
  <c r="G112" i="16" s="1"/>
  <c r="B112" i="16"/>
  <c r="F111" i="16"/>
  <c r="G111" i="16" s="1"/>
  <c r="B111" i="16"/>
  <c r="F110" i="16"/>
  <c r="G110" i="16" s="1"/>
  <c r="B110" i="16"/>
  <c r="F109" i="16"/>
  <c r="G109" i="16" s="1"/>
  <c r="B109" i="16"/>
  <c r="F108" i="16"/>
  <c r="G108" i="16" s="1"/>
  <c r="B108" i="16"/>
  <c r="F107" i="16"/>
  <c r="G107" i="16" s="1"/>
  <c r="B107" i="16"/>
  <c r="F106" i="16"/>
  <c r="G106" i="16" s="1"/>
  <c r="B106" i="16"/>
  <c r="F105" i="16"/>
  <c r="G105" i="16" s="1"/>
  <c r="B105" i="16"/>
  <c r="E98" i="16"/>
  <c r="G96" i="16"/>
  <c r="G95" i="16"/>
  <c r="G94" i="16"/>
  <c r="G93" i="16"/>
  <c r="G92" i="16"/>
  <c r="G91" i="16"/>
  <c r="G90" i="16"/>
  <c r="G89" i="16"/>
  <c r="G88" i="16"/>
  <c r="G87" i="16"/>
  <c r="G82" i="16"/>
  <c r="E100" i="16" s="1"/>
  <c r="C82" i="16"/>
  <c r="B149" i="16" s="1"/>
  <c r="C81" i="16"/>
  <c r="G79" i="16"/>
  <c r="B79" i="16"/>
  <c r="B78" i="16"/>
  <c r="B77" i="16"/>
  <c r="A524" i="16"/>
  <c r="G521" i="16"/>
  <c r="B521" i="16"/>
  <c r="G520" i="16"/>
  <c r="B520" i="16"/>
  <c r="G515" i="16"/>
  <c r="B515" i="16"/>
  <c r="G514" i="16"/>
  <c r="B514" i="16"/>
  <c r="G513" i="16"/>
  <c r="B513" i="16"/>
  <c r="G512" i="16"/>
  <c r="B512" i="16"/>
  <c r="G511" i="16"/>
  <c r="B511" i="16"/>
  <c r="G510" i="16"/>
  <c r="B510" i="16"/>
  <c r="G509" i="16"/>
  <c r="B509" i="16"/>
  <c r="G508" i="16"/>
  <c r="B508" i="16"/>
  <c r="G507" i="16"/>
  <c r="B507" i="16"/>
  <c r="G506" i="16"/>
  <c r="B506" i="16"/>
  <c r="G505" i="16"/>
  <c r="B505" i="16"/>
  <c r="F500" i="16"/>
  <c r="G500" i="16" s="1"/>
  <c r="B500" i="16"/>
  <c r="F499" i="16"/>
  <c r="G499" i="16" s="1"/>
  <c r="E499" i="16"/>
  <c r="B499" i="16"/>
  <c r="F498" i="16"/>
  <c r="G498" i="16" s="1"/>
  <c r="B498" i="16"/>
  <c r="F497" i="16"/>
  <c r="G497" i="16" s="1"/>
  <c r="B497" i="16"/>
  <c r="F496" i="16"/>
  <c r="G496" i="16" s="1"/>
  <c r="B496" i="16"/>
  <c r="F495" i="16"/>
  <c r="G495" i="16" s="1"/>
  <c r="B495" i="16"/>
  <c r="F494" i="16"/>
  <c r="G494" i="16" s="1"/>
  <c r="B494" i="16"/>
  <c r="F489" i="16"/>
  <c r="G489" i="16" s="1"/>
  <c r="B489" i="16"/>
  <c r="F488" i="16"/>
  <c r="G488" i="16" s="1"/>
  <c r="B488" i="16"/>
  <c r="F487" i="16"/>
  <c r="G487" i="16" s="1"/>
  <c r="B487" i="16"/>
  <c r="F486" i="16"/>
  <c r="G486" i="16" s="1"/>
  <c r="B486" i="16"/>
  <c r="F485" i="16"/>
  <c r="G485" i="16" s="1"/>
  <c r="B485" i="16"/>
  <c r="F484" i="16"/>
  <c r="G484" i="16" s="1"/>
  <c r="B484" i="16"/>
  <c r="F483" i="16"/>
  <c r="G483" i="16" s="1"/>
  <c r="B483" i="16"/>
  <c r="F482" i="16"/>
  <c r="G482" i="16" s="1"/>
  <c r="B482" i="16"/>
  <c r="F481" i="16"/>
  <c r="G481" i="16" s="1"/>
  <c r="B481" i="16"/>
  <c r="F480" i="16"/>
  <c r="G480" i="16" s="1"/>
  <c r="B480" i="16"/>
  <c r="E473" i="16"/>
  <c r="G471" i="16"/>
  <c r="G470" i="16"/>
  <c r="G469" i="16"/>
  <c r="G468" i="16"/>
  <c r="G467" i="16"/>
  <c r="G466" i="16"/>
  <c r="G465" i="16"/>
  <c r="G464" i="16"/>
  <c r="G463" i="16"/>
  <c r="G462" i="16"/>
  <c r="G457" i="16"/>
  <c r="F524" i="16" s="1"/>
  <c r="C457" i="16"/>
  <c r="B524" i="16" s="1"/>
  <c r="C456" i="16"/>
  <c r="G454" i="16"/>
  <c r="B454" i="16"/>
  <c r="B453" i="16"/>
  <c r="B452" i="16"/>
  <c r="A449" i="16"/>
  <c r="G446" i="16"/>
  <c r="B446" i="16"/>
  <c r="G445" i="16"/>
  <c r="B445" i="16"/>
  <c r="G440" i="16"/>
  <c r="B440" i="16"/>
  <c r="G439" i="16"/>
  <c r="B439" i="16"/>
  <c r="G438" i="16"/>
  <c r="B438" i="16"/>
  <c r="G437" i="16"/>
  <c r="B437" i="16"/>
  <c r="G436" i="16"/>
  <c r="B436" i="16"/>
  <c r="G435" i="16"/>
  <c r="B435" i="16"/>
  <c r="G434" i="16"/>
  <c r="B434" i="16"/>
  <c r="G433" i="16"/>
  <c r="B433" i="16"/>
  <c r="G432" i="16"/>
  <c r="B432" i="16"/>
  <c r="G431" i="16"/>
  <c r="B431" i="16"/>
  <c r="G430" i="16"/>
  <c r="B430" i="16"/>
  <c r="F425" i="16"/>
  <c r="G425" i="16" s="1"/>
  <c r="B425" i="16"/>
  <c r="F424" i="16"/>
  <c r="G424" i="16" s="1"/>
  <c r="E424" i="16"/>
  <c r="B424" i="16"/>
  <c r="F423" i="16"/>
  <c r="G423" i="16" s="1"/>
  <c r="B423" i="16"/>
  <c r="F422" i="16"/>
  <c r="G422" i="16" s="1"/>
  <c r="B422" i="16"/>
  <c r="F421" i="16"/>
  <c r="G421" i="16" s="1"/>
  <c r="B421" i="16"/>
  <c r="F420" i="16"/>
  <c r="G420" i="16" s="1"/>
  <c r="B420" i="16"/>
  <c r="F419" i="16"/>
  <c r="G419" i="16" s="1"/>
  <c r="B419" i="16"/>
  <c r="F414" i="16"/>
  <c r="G414" i="16" s="1"/>
  <c r="B414" i="16"/>
  <c r="F413" i="16"/>
  <c r="G413" i="16" s="1"/>
  <c r="B413" i="16"/>
  <c r="F412" i="16"/>
  <c r="G412" i="16" s="1"/>
  <c r="B412" i="16"/>
  <c r="F411" i="16"/>
  <c r="G411" i="16" s="1"/>
  <c r="B411" i="16"/>
  <c r="F410" i="16"/>
  <c r="G410" i="16" s="1"/>
  <c r="B410" i="16"/>
  <c r="F409" i="16"/>
  <c r="G409" i="16" s="1"/>
  <c r="B409" i="16"/>
  <c r="F408" i="16"/>
  <c r="G408" i="16" s="1"/>
  <c r="B408" i="16"/>
  <c r="F407" i="16"/>
  <c r="G407" i="16" s="1"/>
  <c r="B407" i="16"/>
  <c r="F406" i="16"/>
  <c r="G406" i="16" s="1"/>
  <c r="B406" i="16"/>
  <c r="F405" i="16"/>
  <c r="G405" i="16" s="1"/>
  <c r="B405" i="16"/>
  <c r="E398" i="16"/>
  <c r="G396" i="16"/>
  <c r="G395" i="16"/>
  <c r="G394" i="16"/>
  <c r="G393" i="16"/>
  <c r="G392" i="16"/>
  <c r="G391" i="16"/>
  <c r="G390" i="16"/>
  <c r="G389" i="16"/>
  <c r="G388" i="16"/>
  <c r="G387" i="16"/>
  <c r="G382" i="16"/>
  <c r="F449" i="16" s="1"/>
  <c r="C382" i="16"/>
  <c r="B449" i="16" s="1"/>
  <c r="C381" i="16"/>
  <c r="G379" i="16"/>
  <c r="B379" i="16"/>
  <c r="B378" i="16"/>
  <c r="B377" i="16"/>
  <c r="A374" i="16"/>
  <c r="G371" i="16"/>
  <c r="B371" i="16"/>
  <c r="G370" i="16"/>
  <c r="B370" i="16"/>
  <c r="G365" i="16"/>
  <c r="B365" i="16"/>
  <c r="G364" i="16"/>
  <c r="B364" i="16"/>
  <c r="G363" i="16"/>
  <c r="B363" i="16"/>
  <c r="G362" i="16"/>
  <c r="B362" i="16"/>
  <c r="G361" i="16"/>
  <c r="B361" i="16"/>
  <c r="G360" i="16"/>
  <c r="B360" i="16"/>
  <c r="G359" i="16"/>
  <c r="B359" i="16"/>
  <c r="G358" i="16"/>
  <c r="B358" i="16"/>
  <c r="G357" i="16"/>
  <c r="B357" i="16"/>
  <c r="G356" i="16"/>
  <c r="B356" i="16"/>
  <c r="G355" i="16"/>
  <c r="B355" i="16"/>
  <c r="F350" i="16"/>
  <c r="G350" i="16" s="1"/>
  <c r="B350" i="16"/>
  <c r="F349" i="16"/>
  <c r="G349" i="16" s="1"/>
  <c r="E349" i="16"/>
  <c r="B349" i="16"/>
  <c r="F348" i="16"/>
  <c r="G348" i="16" s="1"/>
  <c r="B348" i="16"/>
  <c r="F347" i="16"/>
  <c r="G347" i="16" s="1"/>
  <c r="B347" i="16"/>
  <c r="F346" i="16"/>
  <c r="G346" i="16" s="1"/>
  <c r="B346" i="16"/>
  <c r="F345" i="16"/>
  <c r="G345" i="16" s="1"/>
  <c r="B345" i="16"/>
  <c r="F344" i="16"/>
  <c r="G344" i="16" s="1"/>
  <c r="B344" i="16"/>
  <c r="F339" i="16"/>
  <c r="G339" i="16" s="1"/>
  <c r="B339" i="16"/>
  <c r="F338" i="16"/>
  <c r="G338" i="16" s="1"/>
  <c r="B338" i="16"/>
  <c r="F337" i="16"/>
  <c r="G337" i="16" s="1"/>
  <c r="B337" i="16"/>
  <c r="F336" i="16"/>
  <c r="G336" i="16" s="1"/>
  <c r="B336" i="16"/>
  <c r="F335" i="16"/>
  <c r="G335" i="16" s="1"/>
  <c r="B335" i="16"/>
  <c r="F334" i="16"/>
  <c r="G334" i="16" s="1"/>
  <c r="B334" i="16"/>
  <c r="F333" i="16"/>
  <c r="G333" i="16" s="1"/>
  <c r="B333" i="16"/>
  <c r="F332" i="16"/>
  <c r="G332" i="16" s="1"/>
  <c r="B332" i="16"/>
  <c r="F331" i="16"/>
  <c r="G331" i="16" s="1"/>
  <c r="B331" i="16"/>
  <c r="F330" i="16"/>
  <c r="G330" i="16" s="1"/>
  <c r="B330" i="16"/>
  <c r="E323" i="16"/>
  <c r="G321" i="16"/>
  <c r="G320" i="16"/>
  <c r="G319" i="16"/>
  <c r="G318" i="16"/>
  <c r="G317" i="16"/>
  <c r="G316" i="16"/>
  <c r="G315" i="16"/>
  <c r="G314" i="16"/>
  <c r="G313" i="16"/>
  <c r="G312" i="16"/>
  <c r="G307" i="16"/>
  <c r="E325" i="16" s="1"/>
  <c r="C307" i="16"/>
  <c r="B374" i="16" s="1"/>
  <c r="C306" i="16"/>
  <c r="G304" i="16"/>
  <c r="B304" i="16"/>
  <c r="B303" i="16"/>
  <c r="B302" i="16"/>
  <c r="A749" i="16"/>
  <c r="G746" i="16"/>
  <c r="B746" i="16"/>
  <c r="G745" i="16"/>
  <c r="B745" i="16"/>
  <c r="G740" i="16"/>
  <c r="B740" i="16"/>
  <c r="G739" i="16"/>
  <c r="B739" i="16"/>
  <c r="G738" i="16"/>
  <c r="B738" i="16"/>
  <c r="G737" i="16"/>
  <c r="B737" i="16"/>
  <c r="G736" i="16"/>
  <c r="B736" i="16"/>
  <c r="G735" i="16"/>
  <c r="B735" i="16"/>
  <c r="G734" i="16"/>
  <c r="B734" i="16"/>
  <c r="G733" i="16"/>
  <c r="B733" i="16"/>
  <c r="G732" i="16"/>
  <c r="B732" i="16"/>
  <c r="G731" i="16"/>
  <c r="B731" i="16"/>
  <c r="G730" i="16"/>
  <c r="B730" i="16"/>
  <c r="F725" i="16"/>
  <c r="G725" i="16" s="1"/>
  <c r="B725" i="16"/>
  <c r="F724" i="16"/>
  <c r="G724" i="16" s="1"/>
  <c r="E724" i="16"/>
  <c r="B724" i="16"/>
  <c r="F723" i="16"/>
  <c r="G723" i="16" s="1"/>
  <c r="B723" i="16"/>
  <c r="F722" i="16"/>
  <c r="G722" i="16" s="1"/>
  <c r="B722" i="16"/>
  <c r="F721" i="16"/>
  <c r="G721" i="16" s="1"/>
  <c r="B721" i="16"/>
  <c r="F720" i="16"/>
  <c r="G720" i="16" s="1"/>
  <c r="B720" i="16"/>
  <c r="F719" i="16"/>
  <c r="G719" i="16" s="1"/>
  <c r="B719" i="16"/>
  <c r="F714" i="16"/>
  <c r="G714" i="16" s="1"/>
  <c r="B714" i="16"/>
  <c r="F713" i="16"/>
  <c r="G713" i="16" s="1"/>
  <c r="B713" i="16"/>
  <c r="F712" i="16"/>
  <c r="G712" i="16" s="1"/>
  <c r="B712" i="16"/>
  <c r="F711" i="16"/>
  <c r="G711" i="16" s="1"/>
  <c r="B711" i="16"/>
  <c r="F710" i="16"/>
  <c r="G710" i="16" s="1"/>
  <c r="B710" i="16"/>
  <c r="F709" i="16"/>
  <c r="G709" i="16" s="1"/>
  <c r="B709" i="16"/>
  <c r="F708" i="16"/>
  <c r="G708" i="16" s="1"/>
  <c r="B708" i="16"/>
  <c r="F707" i="16"/>
  <c r="G707" i="16" s="1"/>
  <c r="B707" i="16"/>
  <c r="F706" i="16"/>
  <c r="G706" i="16" s="1"/>
  <c r="B706" i="16"/>
  <c r="F705" i="16"/>
  <c r="G705" i="16" s="1"/>
  <c r="B705" i="16"/>
  <c r="E698" i="16"/>
  <c r="G696" i="16"/>
  <c r="G695" i="16"/>
  <c r="G694" i="16"/>
  <c r="G693" i="16"/>
  <c r="G692" i="16"/>
  <c r="G691" i="16"/>
  <c r="G690" i="16"/>
  <c r="G689" i="16"/>
  <c r="G688" i="16"/>
  <c r="G687" i="16"/>
  <c r="G682" i="16"/>
  <c r="F749" i="16" s="1"/>
  <c r="C682" i="16"/>
  <c r="B749" i="16" s="1"/>
  <c r="C681" i="16"/>
  <c r="G679" i="16"/>
  <c r="B679" i="16"/>
  <c r="B678" i="16"/>
  <c r="B677" i="16"/>
  <c r="A674" i="16"/>
  <c r="G671" i="16"/>
  <c r="B671" i="16"/>
  <c r="G670" i="16"/>
  <c r="B670" i="16"/>
  <c r="G665" i="16"/>
  <c r="B665" i="16"/>
  <c r="G664" i="16"/>
  <c r="B664" i="16"/>
  <c r="G663" i="16"/>
  <c r="B663" i="16"/>
  <c r="G662" i="16"/>
  <c r="B662" i="16"/>
  <c r="G661" i="16"/>
  <c r="B661" i="16"/>
  <c r="G660" i="16"/>
  <c r="B660" i="16"/>
  <c r="G659" i="16"/>
  <c r="B659" i="16"/>
  <c r="G658" i="16"/>
  <c r="B658" i="16"/>
  <c r="G657" i="16"/>
  <c r="B657" i="16"/>
  <c r="G656" i="16"/>
  <c r="B656" i="16"/>
  <c r="G655" i="16"/>
  <c r="B655" i="16"/>
  <c r="F650" i="16"/>
  <c r="G650" i="16" s="1"/>
  <c r="B650" i="16"/>
  <c r="F649" i="16"/>
  <c r="G649" i="16" s="1"/>
  <c r="E649" i="16"/>
  <c r="B649" i="16"/>
  <c r="F648" i="16"/>
  <c r="G648" i="16" s="1"/>
  <c r="B648" i="16"/>
  <c r="F647" i="16"/>
  <c r="G647" i="16" s="1"/>
  <c r="B647" i="16"/>
  <c r="F646" i="16"/>
  <c r="G646" i="16" s="1"/>
  <c r="B646" i="16"/>
  <c r="F645" i="16"/>
  <c r="G645" i="16" s="1"/>
  <c r="B645" i="16"/>
  <c r="F644" i="16"/>
  <c r="G644" i="16" s="1"/>
  <c r="B644" i="16"/>
  <c r="F639" i="16"/>
  <c r="G639" i="16" s="1"/>
  <c r="B639" i="16"/>
  <c r="F638" i="16"/>
  <c r="G638" i="16" s="1"/>
  <c r="B638" i="16"/>
  <c r="F637" i="16"/>
  <c r="G637" i="16" s="1"/>
  <c r="B637" i="16"/>
  <c r="F636" i="16"/>
  <c r="G636" i="16" s="1"/>
  <c r="B636" i="16"/>
  <c r="F635" i="16"/>
  <c r="G635" i="16" s="1"/>
  <c r="B635" i="16"/>
  <c r="F634" i="16"/>
  <c r="G634" i="16" s="1"/>
  <c r="B634" i="16"/>
  <c r="F633" i="16"/>
  <c r="G633" i="16" s="1"/>
  <c r="B633" i="16"/>
  <c r="F632" i="16"/>
  <c r="G632" i="16" s="1"/>
  <c r="B632" i="16"/>
  <c r="F631" i="16"/>
  <c r="G631" i="16" s="1"/>
  <c r="B631" i="16"/>
  <c r="F630" i="16"/>
  <c r="G630" i="16" s="1"/>
  <c r="B630" i="16"/>
  <c r="E623" i="16"/>
  <c r="G621" i="16"/>
  <c r="G620" i="16"/>
  <c r="G619" i="16"/>
  <c r="G618" i="16"/>
  <c r="G617" i="16"/>
  <c r="G616" i="16"/>
  <c r="G615" i="16"/>
  <c r="G614" i="16"/>
  <c r="G613" i="16"/>
  <c r="G612" i="16"/>
  <c r="G607" i="16"/>
  <c r="F674" i="16" s="1"/>
  <c r="C607" i="16"/>
  <c r="B674" i="16" s="1"/>
  <c r="C606" i="16"/>
  <c r="G604" i="16"/>
  <c r="B604" i="16"/>
  <c r="B603" i="16"/>
  <c r="B602" i="16"/>
  <c r="A599" i="16"/>
  <c r="G596" i="16"/>
  <c r="B596" i="16"/>
  <c r="G595" i="16"/>
  <c r="B595" i="16"/>
  <c r="G590" i="16"/>
  <c r="B590" i="16"/>
  <c r="G589" i="16"/>
  <c r="B589" i="16"/>
  <c r="G588" i="16"/>
  <c r="B588" i="16"/>
  <c r="G587" i="16"/>
  <c r="B587" i="16"/>
  <c r="G586" i="16"/>
  <c r="B586" i="16"/>
  <c r="G585" i="16"/>
  <c r="B585" i="16"/>
  <c r="G584" i="16"/>
  <c r="B584" i="16"/>
  <c r="G583" i="16"/>
  <c r="B583" i="16"/>
  <c r="G582" i="16"/>
  <c r="B582" i="16"/>
  <c r="G581" i="16"/>
  <c r="B581" i="16"/>
  <c r="G580" i="16"/>
  <c r="B580" i="16"/>
  <c r="F575" i="16"/>
  <c r="G575" i="16" s="1"/>
  <c r="B575" i="16"/>
  <c r="F574" i="16"/>
  <c r="G574" i="16" s="1"/>
  <c r="E574" i="16"/>
  <c r="B574" i="16"/>
  <c r="F573" i="16"/>
  <c r="G573" i="16" s="1"/>
  <c r="B573" i="16"/>
  <c r="F572" i="16"/>
  <c r="G572" i="16" s="1"/>
  <c r="B572" i="16"/>
  <c r="F571" i="16"/>
  <c r="G571" i="16" s="1"/>
  <c r="B571" i="16"/>
  <c r="F570" i="16"/>
  <c r="G570" i="16" s="1"/>
  <c r="B570" i="16"/>
  <c r="F569" i="16"/>
  <c r="G569" i="16" s="1"/>
  <c r="B569" i="16"/>
  <c r="F564" i="16"/>
  <c r="G564" i="16" s="1"/>
  <c r="B564" i="16"/>
  <c r="F563" i="16"/>
  <c r="G563" i="16" s="1"/>
  <c r="B563" i="16"/>
  <c r="F562" i="16"/>
  <c r="G562" i="16" s="1"/>
  <c r="B562" i="16"/>
  <c r="F561" i="16"/>
  <c r="G561" i="16" s="1"/>
  <c r="B561" i="16"/>
  <c r="F560" i="16"/>
  <c r="G560" i="16" s="1"/>
  <c r="B560" i="16"/>
  <c r="F559" i="16"/>
  <c r="G559" i="16" s="1"/>
  <c r="B559" i="16"/>
  <c r="F558" i="16"/>
  <c r="G558" i="16" s="1"/>
  <c r="B558" i="16"/>
  <c r="F557" i="16"/>
  <c r="G557" i="16" s="1"/>
  <c r="B557" i="16"/>
  <c r="F556" i="16"/>
  <c r="G556" i="16" s="1"/>
  <c r="B556" i="16"/>
  <c r="F555" i="16"/>
  <c r="G555" i="16" s="1"/>
  <c r="B555" i="16"/>
  <c r="E548" i="16"/>
  <c r="G546" i="16"/>
  <c r="G545" i="16"/>
  <c r="G544" i="16"/>
  <c r="G543" i="16"/>
  <c r="G542" i="16"/>
  <c r="G541" i="16"/>
  <c r="G540" i="16"/>
  <c r="G539" i="16"/>
  <c r="G538" i="16"/>
  <c r="G537" i="16"/>
  <c r="G532" i="16"/>
  <c r="F599" i="16" s="1"/>
  <c r="C532" i="16"/>
  <c r="B599" i="16" s="1"/>
  <c r="C531" i="16"/>
  <c r="G529" i="16"/>
  <c r="B529" i="16"/>
  <c r="B528" i="16"/>
  <c r="B527" i="16"/>
  <c r="A2774" i="16"/>
  <c r="G2771" i="16"/>
  <c r="B2771" i="16"/>
  <c r="G2770" i="16"/>
  <c r="B2770" i="16"/>
  <c r="G2765" i="16"/>
  <c r="B2765" i="16"/>
  <c r="G2764" i="16"/>
  <c r="B2764" i="16"/>
  <c r="G2763" i="16"/>
  <c r="B2763" i="16"/>
  <c r="G2762" i="16"/>
  <c r="B2762" i="16"/>
  <c r="G2761" i="16"/>
  <c r="B2761" i="16"/>
  <c r="G2760" i="16"/>
  <c r="B2760" i="16"/>
  <c r="G2759" i="16"/>
  <c r="B2759" i="16"/>
  <c r="G2758" i="16"/>
  <c r="B2758" i="16"/>
  <c r="G2757" i="16"/>
  <c r="B2757" i="16"/>
  <c r="G2756" i="16"/>
  <c r="B2756" i="16"/>
  <c r="G2755" i="16"/>
  <c r="B2755" i="16"/>
  <c r="F2750" i="16"/>
  <c r="G2750" i="16" s="1"/>
  <c r="B2750" i="16"/>
  <c r="F2749" i="16"/>
  <c r="G2749" i="16" s="1"/>
  <c r="E2749" i="16"/>
  <c r="B2749" i="16"/>
  <c r="F2748" i="16"/>
  <c r="G2748" i="16" s="1"/>
  <c r="B2748" i="16"/>
  <c r="F2747" i="16"/>
  <c r="G2747" i="16" s="1"/>
  <c r="B2747" i="16"/>
  <c r="F2746" i="16"/>
  <c r="G2746" i="16" s="1"/>
  <c r="B2746" i="16"/>
  <c r="F2745" i="16"/>
  <c r="G2745" i="16" s="1"/>
  <c r="B2745" i="16"/>
  <c r="F2744" i="16"/>
  <c r="G2744" i="16" s="1"/>
  <c r="B2744" i="16"/>
  <c r="F2739" i="16"/>
  <c r="G2739" i="16" s="1"/>
  <c r="B2739" i="16"/>
  <c r="F2738" i="16"/>
  <c r="G2738" i="16" s="1"/>
  <c r="B2738" i="16"/>
  <c r="F2737" i="16"/>
  <c r="G2737" i="16" s="1"/>
  <c r="B2737" i="16"/>
  <c r="F2736" i="16"/>
  <c r="G2736" i="16" s="1"/>
  <c r="B2736" i="16"/>
  <c r="F2735" i="16"/>
  <c r="G2735" i="16" s="1"/>
  <c r="B2735" i="16"/>
  <c r="F2734" i="16"/>
  <c r="G2734" i="16" s="1"/>
  <c r="B2734" i="16"/>
  <c r="F2733" i="16"/>
  <c r="G2733" i="16" s="1"/>
  <c r="B2733" i="16"/>
  <c r="F2732" i="16"/>
  <c r="G2732" i="16" s="1"/>
  <c r="B2732" i="16"/>
  <c r="F2731" i="16"/>
  <c r="G2731" i="16" s="1"/>
  <c r="B2731" i="16"/>
  <c r="F2730" i="16"/>
  <c r="G2730" i="16" s="1"/>
  <c r="B2730" i="16"/>
  <c r="E2723" i="16"/>
  <c r="G2721" i="16"/>
  <c r="G2720" i="16"/>
  <c r="G2719" i="16"/>
  <c r="G2718" i="16"/>
  <c r="G2717" i="16"/>
  <c r="G2716" i="16"/>
  <c r="G2715" i="16"/>
  <c r="G2714" i="16"/>
  <c r="G2713" i="16"/>
  <c r="G2712" i="16"/>
  <c r="G2707" i="16"/>
  <c r="F2774" i="16" s="1"/>
  <c r="C2707" i="16"/>
  <c r="B2774" i="16" s="1"/>
  <c r="G2704" i="16"/>
  <c r="B2704" i="16"/>
  <c r="B2703" i="16"/>
  <c r="B2702" i="16"/>
  <c r="A2699" i="16"/>
  <c r="G2696" i="16"/>
  <c r="B2696" i="16"/>
  <c r="G2695" i="16"/>
  <c r="B2695" i="16"/>
  <c r="G2690" i="16"/>
  <c r="B2690" i="16"/>
  <c r="G2689" i="16"/>
  <c r="B2689" i="16"/>
  <c r="G2688" i="16"/>
  <c r="B2688" i="16"/>
  <c r="G2687" i="16"/>
  <c r="B2687" i="16"/>
  <c r="G2686" i="16"/>
  <c r="B2686" i="16"/>
  <c r="G2685" i="16"/>
  <c r="B2685" i="16"/>
  <c r="G2684" i="16"/>
  <c r="B2684" i="16"/>
  <c r="G2683" i="16"/>
  <c r="B2683" i="16"/>
  <c r="G2682" i="16"/>
  <c r="B2682" i="16"/>
  <c r="G2681" i="16"/>
  <c r="B2681" i="16"/>
  <c r="G2680" i="16"/>
  <c r="B2680" i="16"/>
  <c r="F2675" i="16"/>
  <c r="G2675" i="16" s="1"/>
  <c r="B2675" i="16"/>
  <c r="F2674" i="16"/>
  <c r="G2674" i="16" s="1"/>
  <c r="E2674" i="16"/>
  <c r="B2674" i="16"/>
  <c r="F2673" i="16"/>
  <c r="G2673" i="16" s="1"/>
  <c r="B2673" i="16"/>
  <c r="F2672" i="16"/>
  <c r="G2672" i="16" s="1"/>
  <c r="B2672" i="16"/>
  <c r="F2671" i="16"/>
  <c r="G2671" i="16" s="1"/>
  <c r="B2671" i="16"/>
  <c r="F2670" i="16"/>
  <c r="G2670" i="16" s="1"/>
  <c r="B2670" i="16"/>
  <c r="F2669" i="16"/>
  <c r="G2669" i="16" s="1"/>
  <c r="B2669" i="16"/>
  <c r="F2664" i="16"/>
  <c r="G2664" i="16" s="1"/>
  <c r="B2664" i="16"/>
  <c r="F2663" i="16"/>
  <c r="G2663" i="16" s="1"/>
  <c r="B2663" i="16"/>
  <c r="F2662" i="16"/>
  <c r="G2662" i="16" s="1"/>
  <c r="B2662" i="16"/>
  <c r="F2661" i="16"/>
  <c r="G2661" i="16" s="1"/>
  <c r="B2661" i="16"/>
  <c r="F2660" i="16"/>
  <c r="G2660" i="16" s="1"/>
  <c r="B2660" i="16"/>
  <c r="F2659" i="16"/>
  <c r="G2659" i="16" s="1"/>
  <c r="B2659" i="16"/>
  <c r="F2658" i="16"/>
  <c r="G2658" i="16" s="1"/>
  <c r="B2658" i="16"/>
  <c r="F2657" i="16"/>
  <c r="G2657" i="16" s="1"/>
  <c r="B2657" i="16"/>
  <c r="F2656" i="16"/>
  <c r="G2656" i="16" s="1"/>
  <c r="B2656" i="16"/>
  <c r="F2655" i="16"/>
  <c r="G2655" i="16" s="1"/>
  <c r="B2655" i="16"/>
  <c r="E2648" i="16"/>
  <c r="G2646" i="16"/>
  <c r="G2645" i="16"/>
  <c r="G2644" i="16"/>
  <c r="G2643" i="16"/>
  <c r="G2642" i="16"/>
  <c r="G2641" i="16"/>
  <c r="G2640" i="16"/>
  <c r="G2639" i="16"/>
  <c r="G2638" i="16"/>
  <c r="G2637" i="16"/>
  <c r="G2632" i="16"/>
  <c r="F2699" i="16" s="1"/>
  <c r="C2632" i="16"/>
  <c r="B2699" i="16" s="1"/>
  <c r="G2629" i="16"/>
  <c r="B2629" i="16"/>
  <c r="B2628" i="16"/>
  <c r="B2627" i="16"/>
  <c r="A2624" i="16"/>
  <c r="G2621" i="16"/>
  <c r="B2621" i="16"/>
  <c r="G2620" i="16"/>
  <c r="B2620" i="16"/>
  <c r="G2615" i="16"/>
  <c r="B2615" i="16"/>
  <c r="G2614" i="16"/>
  <c r="B2614" i="16"/>
  <c r="G2613" i="16"/>
  <c r="B2613" i="16"/>
  <c r="G2612" i="16"/>
  <c r="B2612" i="16"/>
  <c r="G2611" i="16"/>
  <c r="B2611" i="16"/>
  <c r="G2610" i="16"/>
  <c r="B2610" i="16"/>
  <c r="G2609" i="16"/>
  <c r="B2609" i="16"/>
  <c r="G2608" i="16"/>
  <c r="B2608" i="16"/>
  <c r="G2607" i="16"/>
  <c r="B2607" i="16"/>
  <c r="G2606" i="16"/>
  <c r="B2606" i="16"/>
  <c r="G2605" i="16"/>
  <c r="B2605" i="16"/>
  <c r="F2600" i="16"/>
  <c r="G2600" i="16" s="1"/>
  <c r="B2600" i="16"/>
  <c r="F2599" i="16"/>
  <c r="G2599" i="16" s="1"/>
  <c r="E2599" i="16"/>
  <c r="B2599" i="16"/>
  <c r="F2598" i="16"/>
  <c r="G2598" i="16" s="1"/>
  <c r="B2598" i="16"/>
  <c r="F2597" i="16"/>
  <c r="G2597" i="16" s="1"/>
  <c r="B2597" i="16"/>
  <c r="F2596" i="16"/>
  <c r="G2596" i="16" s="1"/>
  <c r="B2596" i="16"/>
  <c r="F2595" i="16"/>
  <c r="G2595" i="16" s="1"/>
  <c r="B2595" i="16"/>
  <c r="F2594" i="16"/>
  <c r="G2594" i="16" s="1"/>
  <c r="B2594" i="16"/>
  <c r="F2589" i="16"/>
  <c r="G2589" i="16" s="1"/>
  <c r="B2589" i="16"/>
  <c r="F2588" i="16"/>
  <c r="G2588" i="16" s="1"/>
  <c r="B2588" i="16"/>
  <c r="F2587" i="16"/>
  <c r="G2587" i="16" s="1"/>
  <c r="B2587" i="16"/>
  <c r="F2586" i="16"/>
  <c r="G2586" i="16" s="1"/>
  <c r="B2586" i="16"/>
  <c r="F2585" i="16"/>
  <c r="G2585" i="16" s="1"/>
  <c r="B2585" i="16"/>
  <c r="F2584" i="16"/>
  <c r="G2584" i="16" s="1"/>
  <c r="B2584" i="16"/>
  <c r="F2583" i="16"/>
  <c r="G2583" i="16" s="1"/>
  <c r="B2583" i="16"/>
  <c r="F2582" i="16"/>
  <c r="G2582" i="16" s="1"/>
  <c r="B2582" i="16"/>
  <c r="F2581" i="16"/>
  <c r="G2581" i="16" s="1"/>
  <c r="B2581" i="16"/>
  <c r="F2580" i="16"/>
  <c r="G2580" i="16" s="1"/>
  <c r="B2580" i="16"/>
  <c r="E2573" i="16"/>
  <c r="G2571" i="16"/>
  <c r="G2570" i="16"/>
  <c r="G2569" i="16"/>
  <c r="G2568" i="16"/>
  <c r="G2567" i="16"/>
  <c r="G2566" i="16"/>
  <c r="G2565" i="16"/>
  <c r="G2564" i="16"/>
  <c r="G2563" i="16"/>
  <c r="G2562" i="16"/>
  <c r="G2557" i="16"/>
  <c r="E2575" i="16" s="1"/>
  <c r="C2557" i="16"/>
  <c r="B2624" i="16" s="1"/>
  <c r="G2554" i="16"/>
  <c r="B2554" i="16"/>
  <c r="B2553" i="16"/>
  <c r="B2552" i="16"/>
  <c r="A2849" i="16"/>
  <c r="G2846" i="16"/>
  <c r="B2846" i="16"/>
  <c r="G2845" i="16"/>
  <c r="B2845" i="16"/>
  <c r="G2840" i="16"/>
  <c r="B2840" i="16"/>
  <c r="G2839" i="16"/>
  <c r="B2839" i="16"/>
  <c r="G2838" i="16"/>
  <c r="B2838" i="16"/>
  <c r="G2837" i="16"/>
  <c r="B2837" i="16"/>
  <c r="G2836" i="16"/>
  <c r="B2836" i="16"/>
  <c r="G2835" i="16"/>
  <c r="B2835" i="16"/>
  <c r="G2834" i="16"/>
  <c r="B2834" i="16"/>
  <c r="G2833" i="16"/>
  <c r="B2833" i="16"/>
  <c r="G2832" i="16"/>
  <c r="B2832" i="16"/>
  <c r="G2831" i="16"/>
  <c r="B2831" i="16"/>
  <c r="G2830" i="16"/>
  <c r="G2841" i="16" s="1"/>
  <c r="B2830" i="16"/>
  <c r="F2825" i="16"/>
  <c r="G2825" i="16" s="1"/>
  <c r="B2825" i="16"/>
  <c r="F2824" i="16"/>
  <c r="E2824" i="16"/>
  <c r="B2824" i="16"/>
  <c r="F2823" i="16"/>
  <c r="G2823" i="16" s="1"/>
  <c r="B2823" i="16"/>
  <c r="F2822" i="16"/>
  <c r="G2822" i="16" s="1"/>
  <c r="B2822" i="16"/>
  <c r="F2821" i="16"/>
  <c r="G2821" i="16" s="1"/>
  <c r="B2821" i="16"/>
  <c r="F2820" i="16"/>
  <c r="G2820" i="16" s="1"/>
  <c r="B2820" i="16"/>
  <c r="F2819" i="16"/>
  <c r="G2819" i="16" s="1"/>
  <c r="B2819" i="16"/>
  <c r="F2814" i="16"/>
  <c r="G2814" i="16" s="1"/>
  <c r="B2814" i="16"/>
  <c r="F2813" i="16"/>
  <c r="G2813" i="16" s="1"/>
  <c r="B2813" i="16"/>
  <c r="F2812" i="16"/>
  <c r="G2812" i="16" s="1"/>
  <c r="B2812" i="16"/>
  <c r="F2811" i="16"/>
  <c r="G2811" i="16" s="1"/>
  <c r="B2811" i="16"/>
  <c r="F2810" i="16"/>
  <c r="G2810" i="16" s="1"/>
  <c r="B2810" i="16"/>
  <c r="F2809" i="16"/>
  <c r="G2809" i="16" s="1"/>
  <c r="B2809" i="16"/>
  <c r="F2808" i="16"/>
  <c r="G2808" i="16" s="1"/>
  <c r="B2808" i="16"/>
  <c r="F2807" i="16"/>
  <c r="G2807" i="16" s="1"/>
  <c r="B2807" i="16"/>
  <c r="F2806" i="16"/>
  <c r="G2806" i="16" s="1"/>
  <c r="B2806" i="16"/>
  <c r="F2805" i="16"/>
  <c r="G2805" i="16" s="1"/>
  <c r="B2805" i="16"/>
  <c r="E2798" i="16"/>
  <c r="G2796" i="16"/>
  <c r="G2795" i="16"/>
  <c r="G2794" i="16"/>
  <c r="G2793" i="16"/>
  <c r="G2792" i="16"/>
  <c r="G2791" i="16"/>
  <c r="G2790" i="16"/>
  <c r="G2789" i="16"/>
  <c r="G2788" i="16"/>
  <c r="G2787" i="16"/>
  <c r="G2782" i="16"/>
  <c r="F2849" i="16" s="1"/>
  <c r="C2782" i="16"/>
  <c r="B2849" i="16" s="1"/>
  <c r="G2779" i="16"/>
  <c r="B2779" i="16"/>
  <c r="B2778" i="16"/>
  <c r="B2777" i="16"/>
  <c r="A2924" i="16"/>
  <c r="G2921" i="16"/>
  <c r="B2921" i="16"/>
  <c r="G2920" i="16"/>
  <c r="B2920" i="16"/>
  <c r="G2915" i="16"/>
  <c r="B2915" i="16"/>
  <c r="G2914" i="16"/>
  <c r="B2914" i="16"/>
  <c r="G2913" i="16"/>
  <c r="B2913" i="16"/>
  <c r="G2912" i="16"/>
  <c r="B2912" i="16"/>
  <c r="G2911" i="16"/>
  <c r="B2911" i="16"/>
  <c r="G2910" i="16"/>
  <c r="B2910" i="16"/>
  <c r="G2909" i="16"/>
  <c r="B2909" i="16"/>
  <c r="G2908" i="16"/>
  <c r="B2908" i="16"/>
  <c r="G2907" i="16"/>
  <c r="B2907" i="16"/>
  <c r="G2906" i="16"/>
  <c r="B2906" i="16"/>
  <c r="G2905" i="16"/>
  <c r="G2916" i="16" s="1"/>
  <c r="B2905" i="16"/>
  <c r="F2900" i="16"/>
  <c r="G2900" i="16" s="1"/>
  <c r="B2900" i="16"/>
  <c r="F2899" i="16"/>
  <c r="G2899" i="16" s="1"/>
  <c r="E2899" i="16"/>
  <c r="B2899" i="16"/>
  <c r="F2898" i="16"/>
  <c r="G2898" i="16" s="1"/>
  <c r="B2898" i="16"/>
  <c r="F2897" i="16"/>
  <c r="G2897" i="16" s="1"/>
  <c r="B2897" i="16"/>
  <c r="F2896" i="16"/>
  <c r="G2896" i="16" s="1"/>
  <c r="B2896" i="16"/>
  <c r="F2895" i="16"/>
  <c r="G2895" i="16" s="1"/>
  <c r="B2895" i="16"/>
  <c r="F2894" i="16"/>
  <c r="G2894" i="16" s="1"/>
  <c r="B2894" i="16"/>
  <c r="F2889" i="16"/>
  <c r="G2889" i="16" s="1"/>
  <c r="B2889" i="16"/>
  <c r="F2888" i="16"/>
  <c r="G2888" i="16" s="1"/>
  <c r="B2888" i="16"/>
  <c r="F2887" i="16"/>
  <c r="G2887" i="16" s="1"/>
  <c r="B2887" i="16"/>
  <c r="F2886" i="16"/>
  <c r="G2886" i="16" s="1"/>
  <c r="B2886" i="16"/>
  <c r="F2885" i="16"/>
  <c r="G2885" i="16" s="1"/>
  <c r="B2885" i="16"/>
  <c r="F2884" i="16"/>
  <c r="G2884" i="16" s="1"/>
  <c r="B2884" i="16"/>
  <c r="F2883" i="16"/>
  <c r="G2883" i="16" s="1"/>
  <c r="B2883" i="16"/>
  <c r="F2882" i="16"/>
  <c r="G2882" i="16" s="1"/>
  <c r="B2882" i="16"/>
  <c r="F2881" i="16"/>
  <c r="G2881" i="16" s="1"/>
  <c r="B2881" i="16"/>
  <c r="F2880" i="16"/>
  <c r="G2880" i="16" s="1"/>
  <c r="B2880" i="16"/>
  <c r="E2873" i="16"/>
  <c r="G2871" i="16"/>
  <c r="G2870" i="16"/>
  <c r="G2869" i="16"/>
  <c r="G2868" i="16"/>
  <c r="G2867" i="16"/>
  <c r="G2866" i="16"/>
  <c r="G2865" i="16"/>
  <c r="G2864" i="16"/>
  <c r="G2863" i="16"/>
  <c r="G2862" i="16"/>
  <c r="G2857" i="16"/>
  <c r="F2924" i="16" s="1"/>
  <c r="C2857" i="16"/>
  <c r="B2924" i="16" s="1"/>
  <c r="G2854" i="16"/>
  <c r="B2854" i="16"/>
  <c r="B2853" i="16"/>
  <c r="B2852" i="16"/>
  <c r="A3224" i="16"/>
  <c r="G3221" i="16"/>
  <c r="B3221" i="16"/>
  <c r="G3220" i="16"/>
  <c r="B3220" i="16"/>
  <c r="G3215" i="16"/>
  <c r="B3215" i="16"/>
  <c r="G3214" i="16"/>
  <c r="B3214" i="16"/>
  <c r="G3213" i="16"/>
  <c r="B3213" i="16"/>
  <c r="G3212" i="16"/>
  <c r="B3212" i="16"/>
  <c r="G3211" i="16"/>
  <c r="B3211" i="16"/>
  <c r="G3210" i="16"/>
  <c r="B3210" i="16"/>
  <c r="G3209" i="16"/>
  <c r="B3209" i="16"/>
  <c r="G3208" i="16"/>
  <c r="B3208" i="16"/>
  <c r="G3207" i="16"/>
  <c r="B3207" i="16"/>
  <c r="G3206" i="16"/>
  <c r="B3206" i="16"/>
  <c r="G3205" i="16"/>
  <c r="B3205" i="16"/>
  <c r="F3200" i="16"/>
  <c r="G3200" i="16" s="1"/>
  <c r="B3200" i="16"/>
  <c r="F3199" i="16"/>
  <c r="E3199" i="16"/>
  <c r="B3199" i="16"/>
  <c r="F3198" i="16"/>
  <c r="G3198" i="16" s="1"/>
  <c r="B3198" i="16"/>
  <c r="F3197" i="16"/>
  <c r="G3197" i="16" s="1"/>
  <c r="B3197" i="16"/>
  <c r="F3196" i="16"/>
  <c r="G3196" i="16" s="1"/>
  <c r="B3196" i="16"/>
  <c r="F3195" i="16"/>
  <c r="G3195" i="16" s="1"/>
  <c r="B3195" i="16"/>
  <c r="F3194" i="16"/>
  <c r="G3194" i="16" s="1"/>
  <c r="B3194" i="16"/>
  <c r="F3189" i="16"/>
  <c r="G3189" i="16" s="1"/>
  <c r="B3189" i="16"/>
  <c r="F3188" i="16"/>
  <c r="G3188" i="16" s="1"/>
  <c r="B3188" i="16"/>
  <c r="F3187" i="16"/>
  <c r="G3187" i="16" s="1"/>
  <c r="B3187" i="16"/>
  <c r="F3186" i="16"/>
  <c r="G3186" i="16" s="1"/>
  <c r="B3186" i="16"/>
  <c r="F3185" i="16"/>
  <c r="G3185" i="16" s="1"/>
  <c r="B3185" i="16"/>
  <c r="F3184" i="16"/>
  <c r="G3184" i="16" s="1"/>
  <c r="B3184" i="16"/>
  <c r="F3183" i="16"/>
  <c r="G3183" i="16" s="1"/>
  <c r="B3183" i="16"/>
  <c r="F3182" i="16"/>
  <c r="G3182" i="16" s="1"/>
  <c r="B3182" i="16"/>
  <c r="F3181" i="16"/>
  <c r="G3181" i="16" s="1"/>
  <c r="B3181" i="16"/>
  <c r="F3180" i="16"/>
  <c r="G3180" i="16" s="1"/>
  <c r="B3180" i="16"/>
  <c r="E3173" i="16"/>
  <c r="G3171" i="16"/>
  <c r="G3170" i="16"/>
  <c r="G3169" i="16"/>
  <c r="G3168" i="16"/>
  <c r="G3167" i="16"/>
  <c r="G3166" i="16"/>
  <c r="G3165" i="16"/>
  <c r="G3164" i="16"/>
  <c r="G3163" i="16"/>
  <c r="G3162" i="16"/>
  <c r="G3157" i="16"/>
  <c r="F3224" i="16" s="1"/>
  <c r="C3157" i="16"/>
  <c r="B3224" i="16" s="1"/>
  <c r="G3154" i="16"/>
  <c r="B3154" i="16"/>
  <c r="B3153" i="16"/>
  <c r="B3152" i="16"/>
  <c r="A74" i="16"/>
  <c r="G71" i="16"/>
  <c r="B71" i="16"/>
  <c r="G70" i="16"/>
  <c r="B70" i="16"/>
  <c r="G65" i="16"/>
  <c r="B65" i="16"/>
  <c r="G64" i="16"/>
  <c r="B64" i="16"/>
  <c r="G63" i="16"/>
  <c r="B63" i="16"/>
  <c r="G62" i="16"/>
  <c r="B62" i="16"/>
  <c r="G61" i="16"/>
  <c r="B61" i="16"/>
  <c r="G60" i="16"/>
  <c r="B60" i="16"/>
  <c r="G59" i="16"/>
  <c r="B59" i="16"/>
  <c r="G58" i="16"/>
  <c r="B58" i="16"/>
  <c r="G57" i="16"/>
  <c r="B57" i="16"/>
  <c r="G56" i="16"/>
  <c r="B56" i="16"/>
  <c r="G55" i="16"/>
  <c r="B55" i="16"/>
  <c r="F50" i="16"/>
  <c r="G50" i="16" s="1"/>
  <c r="B50" i="16"/>
  <c r="F49" i="16"/>
  <c r="E49" i="16"/>
  <c r="B49" i="16"/>
  <c r="F48" i="16"/>
  <c r="G48" i="16" s="1"/>
  <c r="B48" i="16"/>
  <c r="F47" i="16"/>
  <c r="G47" i="16" s="1"/>
  <c r="B47" i="16"/>
  <c r="F46" i="16"/>
  <c r="G46" i="16" s="1"/>
  <c r="B46" i="16"/>
  <c r="F45" i="16"/>
  <c r="G45" i="16" s="1"/>
  <c r="B45" i="16"/>
  <c r="F44" i="16"/>
  <c r="G44" i="16" s="1"/>
  <c r="B44" i="16"/>
  <c r="F39" i="16"/>
  <c r="G39" i="16" s="1"/>
  <c r="B39" i="16"/>
  <c r="F38" i="16"/>
  <c r="G38" i="16" s="1"/>
  <c r="B38" i="16"/>
  <c r="F37" i="16"/>
  <c r="G37" i="16" s="1"/>
  <c r="B37" i="16"/>
  <c r="F36" i="16"/>
  <c r="G36" i="16" s="1"/>
  <c r="B36" i="16"/>
  <c r="F35" i="16"/>
  <c r="G35" i="16" s="1"/>
  <c r="B35" i="16"/>
  <c r="F34" i="16"/>
  <c r="G34" i="16" s="1"/>
  <c r="B34" i="16"/>
  <c r="F33" i="16"/>
  <c r="G33" i="16" s="1"/>
  <c r="B33" i="16"/>
  <c r="F32" i="16"/>
  <c r="G32" i="16" s="1"/>
  <c r="B32" i="16"/>
  <c r="F31" i="16"/>
  <c r="G31" i="16" s="1"/>
  <c r="B31" i="16"/>
  <c r="F30" i="16"/>
  <c r="G30" i="16" s="1"/>
  <c r="B30" i="16"/>
  <c r="E23" i="16"/>
  <c r="G21" i="16"/>
  <c r="G20" i="16"/>
  <c r="G19" i="16"/>
  <c r="G18" i="16"/>
  <c r="G17" i="16"/>
  <c r="G16" i="16"/>
  <c r="G15" i="16"/>
  <c r="G14" i="16"/>
  <c r="G13" i="16"/>
  <c r="G12" i="16"/>
  <c r="G7" i="16"/>
  <c r="F74" i="16" s="1"/>
  <c r="C7" i="16"/>
  <c r="B74" i="16" s="1"/>
  <c r="G4" i="16"/>
  <c r="B4" i="16"/>
  <c r="B3" i="16"/>
  <c r="B2" i="16"/>
  <c r="G2016" i="16" l="1"/>
  <c r="G2766" i="16"/>
  <c r="G591" i="16"/>
  <c r="G597" i="16"/>
  <c r="G666" i="16"/>
  <c r="G741" i="16"/>
  <c r="G366" i="16"/>
  <c r="G2166" i="16"/>
  <c r="G1941" i="16"/>
  <c r="G816" i="16"/>
  <c r="G891" i="16"/>
  <c r="G966" i="16"/>
  <c r="G1722" i="16"/>
  <c r="G2616" i="16"/>
  <c r="G2316" i="16"/>
  <c r="G2324" i="16" s="1"/>
  <c r="G2547" i="16"/>
  <c r="G2091" i="16"/>
  <c r="G1491" i="16"/>
  <c r="G1647" i="16"/>
  <c r="G2241" i="16"/>
  <c r="G1116" i="16"/>
  <c r="G1122" i="16"/>
  <c r="G972" i="16"/>
  <c r="G1041" i="16"/>
  <c r="G3216" i="16"/>
  <c r="G2691" i="16"/>
  <c r="G441" i="16"/>
  <c r="G516" i="16"/>
  <c r="G141" i="16"/>
  <c r="G216" i="16"/>
  <c r="G291" i="16"/>
  <c r="G1866" i="16"/>
  <c r="G1266" i="16"/>
  <c r="G1566" i="16"/>
  <c r="G3222" i="16"/>
  <c r="G2922" i="16"/>
  <c r="G2847" i="16"/>
  <c r="G2622" i="16"/>
  <c r="G2772" i="16"/>
  <c r="G672" i="16"/>
  <c r="G747" i="16"/>
  <c r="G372" i="16"/>
  <c r="G2391" i="16"/>
  <c r="G447" i="16"/>
  <c r="G522" i="16"/>
  <c r="G147" i="16"/>
  <c r="G222" i="16"/>
  <c r="G297" i="16"/>
  <c r="G2247" i="16"/>
  <c r="G2322" i="16"/>
  <c r="G2466" i="16"/>
  <c r="G2541" i="16"/>
  <c r="G1716" i="16"/>
  <c r="G1791" i="16"/>
  <c r="G1872" i="16"/>
  <c r="G1947" i="16"/>
  <c r="G2097" i="16"/>
  <c r="G1347" i="16"/>
  <c r="G1422" i="16"/>
  <c r="G1497" i="16"/>
  <c r="G822" i="16"/>
  <c r="G897" i="16"/>
  <c r="G1047" i="16"/>
  <c r="G1191" i="16"/>
  <c r="G72" i="16"/>
  <c r="G1641" i="16"/>
  <c r="G2022" i="16"/>
  <c r="G1572" i="16"/>
  <c r="G173" i="16"/>
  <c r="G1851" i="16"/>
  <c r="G2172" i="16"/>
  <c r="G115" i="16"/>
  <c r="G149" i="16" s="1"/>
  <c r="G323" i="16"/>
  <c r="G2301" i="16"/>
  <c r="G1401" i="16"/>
  <c r="G1673" i="16"/>
  <c r="G1598" i="16"/>
  <c r="G2798" i="16"/>
  <c r="G2751" i="16"/>
  <c r="G2573" i="16"/>
  <c r="G2648" i="16"/>
  <c r="G2723" i="16"/>
  <c r="G126" i="16"/>
  <c r="G248" i="16"/>
  <c r="G2273" i="16"/>
  <c r="G1823" i="16"/>
  <c r="G1298" i="16"/>
  <c r="G1373" i="16"/>
  <c r="G998" i="16"/>
  <c r="G1073" i="16"/>
  <c r="G1148" i="16"/>
  <c r="G576" i="16"/>
  <c r="G651" i="16"/>
  <c r="G2151" i="16"/>
  <c r="G2451" i="16"/>
  <c r="G2474" i="16" s="1"/>
  <c r="G2001" i="16"/>
  <c r="G1551" i="16"/>
  <c r="G1626" i="16"/>
  <c r="G2676" i="16"/>
  <c r="G2697" i="16"/>
  <c r="G698" i="16"/>
  <c r="G473" i="16"/>
  <c r="G2498" i="16"/>
  <c r="G1748" i="16"/>
  <c r="G1223" i="16"/>
  <c r="G1272" i="16"/>
  <c r="G773" i="16"/>
  <c r="G848" i="16"/>
  <c r="G923" i="16"/>
  <c r="G1101" i="16"/>
  <c r="G548" i="16"/>
  <c r="G623" i="16"/>
  <c r="G398" i="16"/>
  <c r="G98" i="16"/>
  <c r="G2123" i="16"/>
  <c r="G2198" i="16"/>
  <c r="G2348" i="16"/>
  <c r="G2423" i="16"/>
  <c r="G1898" i="16"/>
  <c r="G1973" i="16"/>
  <c r="G2048" i="16"/>
  <c r="G1448" i="16"/>
  <c r="G1523" i="16"/>
  <c r="E775" i="16"/>
  <c r="G801" i="16"/>
  <c r="G876" i="16"/>
  <c r="G951" i="16"/>
  <c r="G1090" i="16"/>
  <c r="G1124" i="16" s="1"/>
  <c r="G1165" i="16"/>
  <c r="G1015" i="16"/>
  <c r="G1026" i="16"/>
  <c r="G790" i="16"/>
  <c r="G865" i="16"/>
  <c r="G940" i="16"/>
  <c r="G1176" i="16"/>
  <c r="E925" i="16"/>
  <c r="F1049" i="16"/>
  <c r="E1525" i="16"/>
  <c r="E850" i="16"/>
  <c r="E1150" i="16"/>
  <c r="E1075" i="16"/>
  <c r="E1225" i="16"/>
  <c r="G1251" i="16"/>
  <c r="G1390" i="16"/>
  <c r="G1424" i="16" s="1"/>
  <c r="G1465" i="16"/>
  <c r="G1476" i="16"/>
  <c r="G1540" i="16"/>
  <c r="G1574" i="16" s="1"/>
  <c r="G1615" i="16"/>
  <c r="G1649" i="16" s="1"/>
  <c r="G1326" i="16"/>
  <c r="G1240" i="16"/>
  <c r="G1315" i="16"/>
  <c r="G1349" i="16" s="1"/>
  <c r="E1375" i="16"/>
  <c r="F1499" i="16"/>
  <c r="E1975" i="16"/>
  <c r="E1300" i="16"/>
  <c r="E1600" i="16"/>
  <c r="E1675" i="16"/>
  <c r="G1776" i="16"/>
  <c r="G1701" i="16"/>
  <c r="G1840" i="16"/>
  <c r="G1874" i="16" s="1"/>
  <c r="G1915" i="16"/>
  <c r="G1926" i="16"/>
  <c r="G1990" i="16"/>
  <c r="G2065" i="16"/>
  <c r="G1690" i="16"/>
  <c r="G2076" i="16"/>
  <c r="G1765" i="16"/>
  <c r="G1799" i="16" s="1"/>
  <c r="E1825" i="16"/>
  <c r="F1949" i="16"/>
  <c r="E2125" i="16"/>
  <c r="E1750" i="16"/>
  <c r="E2050" i="16"/>
  <c r="E2425" i="16"/>
  <c r="G2140" i="16"/>
  <c r="G2215" i="16"/>
  <c r="G2515" i="16"/>
  <c r="G2290" i="16"/>
  <c r="G2365" i="16"/>
  <c r="G2376" i="16"/>
  <c r="G2440" i="16"/>
  <c r="G2226" i="16"/>
  <c r="G2526" i="16"/>
  <c r="G2549" i="16" s="1"/>
  <c r="E2275" i="16"/>
  <c r="F2399" i="16"/>
  <c r="E2200" i="16"/>
  <c r="G2399" i="16"/>
  <c r="E2500" i="16"/>
  <c r="G201" i="16"/>
  <c r="G265" i="16"/>
  <c r="G190" i="16"/>
  <c r="G276" i="16"/>
  <c r="F149" i="16"/>
  <c r="E250" i="16"/>
  <c r="E175" i="16"/>
  <c r="E400" i="16"/>
  <c r="G340" i="16"/>
  <c r="G426" i="16"/>
  <c r="G490" i="16"/>
  <c r="G351" i="16"/>
  <c r="G415" i="16"/>
  <c r="G501" i="16"/>
  <c r="F374" i="16"/>
  <c r="E475" i="16"/>
  <c r="E550" i="16"/>
  <c r="G715" i="16"/>
  <c r="G749" i="16" s="1"/>
  <c r="G565" i="16"/>
  <c r="G599" i="16" s="1"/>
  <c r="G640" i="16"/>
  <c r="G726" i="16"/>
  <c r="E700" i="16"/>
  <c r="E2650" i="16"/>
  <c r="E625" i="16"/>
  <c r="G2590" i="16"/>
  <c r="G2601" i="16"/>
  <c r="G2665" i="16"/>
  <c r="G2699" i="16" s="1"/>
  <c r="G2740" i="16"/>
  <c r="F2624" i="16"/>
  <c r="E2725" i="16"/>
  <c r="G3199" i="16"/>
  <c r="G3201" i="16" s="1"/>
  <c r="G3173" i="16"/>
  <c r="G2873" i="16"/>
  <c r="G2824" i="16"/>
  <c r="G2826" i="16" s="1"/>
  <c r="G2815" i="16"/>
  <c r="E2800" i="16"/>
  <c r="G2890" i="16"/>
  <c r="G2901" i="16"/>
  <c r="E2875" i="16"/>
  <c r="G3190" i="16"/>
  <c r="E3175" i="16"/>
  <c r="G49" i="16"/>
  <c r="G51" i="16" s="1"/>
  <c r="G23" i="16"/>
  <c r="G66" i="16"/>
  <c r="E25" i="16"/>
  <c r="G40" i="16"/>
  <c r="G824" i="16" l="1"/>
  <c r="G974" i="16"/>
  <c r="G2024" i="16"/>
  <c r="G2174" i="16"/>
  <c r="G2774" i="16"/>
  <c r="G1049" i="16"/>
  <c r="G3224" i="16"/>
  <c r="G1724" i="16"/>
  <c r="G524" i="16"/>
  <c r="G449" i="16"/>
  <c r="G1274" i="16"/>
  <c r="G1499" i="16"/>
  <c r="G674" i="16"/>
  <c r="G224" i="16"/>
  <c r="G1949" i="16"/>
  <c r="G374" i="16"/>
  <c r="G2099" i="16"/>
  <c r="G2849" i="16"/>
  <c r="G2624" i="16"/>
  <c r="G299" i="16"/>
  <c r="G2249" i="16"/>
  <c r="G2924" i="16"/>
  <c r="G899" i="16"/>
  <c r="G1199" i="16"/>
  <c r="G74" i="16"/>
  <c r="G93" i="2" l="1"/>
  <c r="G94" i="2"/>
  <c r="G95" i="2"/>
  <c r="G96" i="2"/>
  <c r="G48" i="2" l="1"/>
  <c r="C31" i="15" l="1"/>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30" i="15"/>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30" i="14"/>
  <c r="O19" i="15"/>
  <c r="O4" i="15"/>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O19" i="14"/>
  <c r="O4" i="14"/>
  <c r="C201" i="12" l="1"/>
  <c r="C202" i="12"/>
  <c r="C200" i="12"/>
  <c r="C194" i="12"/>
  <c r="C195" i="12"/>
  <c r="C196" i="12"/>
  <c r="C193" i="12"/>
  <c r="B194" i="12"/>
  <c r="B195" i="12"/>
  <c r="B196" i="12"/>
  <c r="B193" i="12"/>
  <c r="B187" i="12"/>
  <c r="B189" i="12"/>
  <c r="B190" i="12"/>
  <c r="B191" i="12"/>
  <c r="B186" i="12"/>
  <c r="C190" i="12"/>
  <c r="C191" i="12"/>
  <c r="C189" i="12"/>
  <c r="C187" i="12"/>
  <c r="C186" i="12"/>
  <c r="C183" i="12"/>
  <c r="B183" i="12"/>
  <c r="C177" i="12"/>
  <c r="C178" i="12"/>
  <c r="C179" i="12"/>
  <c r="C180" i="12"/>
  <c r="C176" i="12"/>
  <c r="B180" i="12"/>
  <c r="B179" i="12"/>
  <c r="B178" i="12"/>
  <c r="B177" i="12"/>
  <c r="B176" i="12"/>
  <c r="B171" i="12"/>
  <c r="B172" i="12"/>
  <c r="B173" i="12"/>
  <c r="B174" i="12"/>
  <c r="C171" i="12"/>
  <c r="C172" i="12"/>
  <c r="C173" i="12"/>
  <c r="C174" i="12"/>
  <c r="C170" i="12"/>
  <c r="B170" i="12"/>
  <c r="C4" i="9" l="1"/>
  <c r="C561" i="12" l="1"/>
  <c r="C560" i="12"/>
  <c r="B561" i="12"/>
  <c r="B560" i="12"/>
  <c r="B690" i="12"/>
  <c r="B689" i="12"/>
  <c r="C166" i="12"/>
  <c r="C165" i="12"/>
  <c r="C164" i="12"/>
  <c r="C163" i="12"/>
  <c r="C159" i="12"/>
  <c r="C160" i="12"/>
  <c r="C161" i="12"/>
  <c r="C162" i="12"/>
  <c r="C158" i="12"/>
  <c r="C156" i="12"/>
  <c r="C145" i="12"/>
  <c r="B166" i="12"/>
  <c r="B165" i="12"/>
  <c r="B164" i="12"/>
  <c r="B163" i="12"/>
  <c r="B162" i="12"/>
  <c r="B161" i="12"/>
  <c r="B160" i="12"/>
  <c r="B159" i="12"/>
  <c r="B158" i="12"/>
  <c r="B156" i="12"/>
  <c r="C152" i="12"/>
  <c r="C153" i="12"/>
  <c r="C151" i="12"/>
  <c r="B153" i="12"/>
  <c r="B152" i="12"/>
  <c r="B151" i="12"/>
  <c r="B149" i="12"/>
  <c r="B148" i="12"/>
  <c r="C144" i="12"/>
  <c r="C143" i="12"/>
  <c r="C142" i="12"/>
  <c r="C140" i="12"/>
  <c r="C139" i="12"/>
  <c r="B145" i="12"/>
  <c r="B144" i="12"/>
  <c r="B143" i="12"/>
  <c r="B142" i="12"/>
  <c r="B140" i="12"/>
  <c r="B139" i="12"/>
  <c r="C135" i="12"/>
  <c r="C134" i="12"/>
  <c r="B135" i="12"/>
  <c r="B134" i="12"/>
  <c r="C132" i="12"/>
  <c r="C131" i="12"/>
  <c r="B132" i="12"/>
  <c r="B131" i="12"/>
  <c r="S33" i="12"/>
  <c r="S41" i="12"/>
  <c r="S42" i="12"/>
  <c r="S38" i="12"/>
  <c r="S39" i="12"/>
  <c r="S40" i="12"/>
  <c r="S37" i="12"/>
  <c r="S128" i="12"/>
  <c r="S127" i="12"/>
  <c r="S125" i="12"/>
  <c r="S126" i="12"/>
  <c r="S124" i="12"/>
  <c r="S122" i="12"/>
  <c r="S119" i="12"/>
  <c r="S117" i="12"/>
  <c r="S116" i="12"/>
  <c r="S112" i="12"/>
  <c r="S106" i="12"/>
  <c r="S107" i="12"/>
  <c r="S108" i="12"/>
  <c r="S109" i="12"/>
  <c r="S110" i="12"/>
  <c r="S105" i="12"/>
  <c r="S74" i="12"/>
  <c r="S75" i="12"/>
  <c r="S76" i="12"/>
  <c r="S77" i="12"/>
  <c r="S78" i="12"/>
  <c r="S79" i="12"/>
  <c r="S80" i="12"/>
  <c r="S81" i="12"/>
  <c r="S82" i="12"/>
  <c r="S83" i="12"/>
  <c r="S84" i="12"/>
  <c r="S73" i="12"/>
  <c r="S71" i="12"/>
  <c r="S70" i="12"/>
  <c r="S57" i="12"/>
  <c r="S58" i="12"/>
  <c r="S59" i="12"/>
  <c r="S60" i="12"/>
  <c r="S56" i="12"/>
  <c r="S52" i="12"/>
  <c r="S50" i="12"/>
  <c r="S49" i="12"/>
  <c r="S47" i="12"/>
  <c r="S46" i="12"/>
  <c r="S703" i="12"/>
  <c r="Q703" i="12"/>
  <c r="R703" i="12" s="1"/>
  <c r="S702" i="12"/>
  <c r="Q702" i="12"/>
  <c r="R702" i="12" s="1"/>
  <c r="S699" i="12"/>
  <c r="Q699" i="12"/>
  <c r="R699" i="12" s="1"/>
  <c r="S691" i="12"/>
  <c r="Q691" i="12"/>
  <c r="R691" i="12" s="1"/>
  <c r="S688" i="12"/>
  <c r="Q688" i="12"/>
  <c r="R688" i="12" s="1"/>
  <c r="S685" i="12"/>
  <c r="Q685" i="12"/>
  <c r="R685" i="12" s="1"/>
  <c r="S678" i="12"/>
  <c r="Q678" i="12"/>
  <c r="R678" i="12" s="1"/>
  <c r="S677" i="12"/>
  <c r="Q677" i="12"/>
  <c r="R677" i="12" s="1"/>
  <c r="S670" i="12"/>
  <c r="Q670" i="12"/>
  <c r="R670" i="12" s="1"/>
  <c r="S662" i="12"/>
  <c r="R662" i="12"/>
  <c r="Q662" i="12"/>
  <c r="S658" i="12"/>
  <c r="Q658" i="12"/>
  <c r="R658" i="12" s="1"/>
  <c r="S647" i="12"/>
  <c r="Q647" i="12"/>
  <c r="R647" i="12" s="1"/>
  <c r="S645" i="12"/>
  <c r="Q645" i="12"/>
  <c r="R645" i="12" s="1"/>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Q590" i="12"/>
  <c r="R590" i="12" s="1"/>
  <c r="S587" i="12"/>
  <c r="R587" i="12"/>
  <c r="Q587" i="12"/>
  <c r="S583" i="12"/>
  <c r="Q583" i="12"/>
  <c r="R583" i="12" s="1"/>
  <c r="S582" i="12"/>
  <c r="Q582" i="12"/>
  <c r="R582" i="12" s="1"/>
  <c r="S578" i="12"/>
  <c r="Q578" i="12"/>
  <c r="R578" i="12" s="1"/>
  <c r="S577" i="12"/>
  <c r="Q577" i="12"/>
  <c r="R577" i="12" s="1"/>
  <c r="S572" i="12"/>
  <c r="Q572" i="12"/>
  <c r="R572" i="12" s="1"/>
  <c r="S570" i="12"/>
  <c r="Q570" i="12"/>
  <c r="R570" i="12" s="1"/>
  <c r="S563" i="12"/>
  <c r="Q563" i="12"/>
  <c r="R563" i="12" s="1"/>
  <c r="S562" i="12"/>
  <c r="Q562" i="12"/>
  <c r="R562" i="12" s="1"/>
  <c r="S559" i="12"/>
  <c r="Q559" i="12"/>
  <c r="R559" i="12" s="1"/>
  <c r="S554" i="12"/>
  <c r="Q554" i="12"/>
  <c r="R554" i="12" s="1"/>
  <c r="S551" i="12"/>
  <c r="Q551" i="12"/>
  <c r="R551" i="12" s="1"/>
  <c r="S550" i="12"/>
  <c r="Q550" i="12"/>
  <c r="R550" i="12" s="1"/>
  <c r="S541" i="12"/>
  <c r="Q541" i="12"/>
  <c r="R541" i="12" s="1"/>
  <c r="S539" i="12"/>
  <c r="Q539" i="12"/>
  <c r="R539" i="12" s="1"/>
  <c r="S530" i="12"/>
  <c r="Q530" i="12"/>
  <c r="R530" i="12" s="1"/>
  <c r="S525" i="12"/>
  <c r="R525" i="12"/>
  <c r="Q525" i="12"/>
  <c r="S520" i="12"/>
  <c r="Q520" i="12"/>
  <c r="R520" i="12" s="1"/>
  <c r="S482" i="12"/>
  <c r="Q482" i="12"/>
  <c r="R482" i="12" s="1"/>
  <c r="S434" i="12"/>
  <c r="Q434" i="12"/>
  <c r="R434" i="12" s="1"/>
  <c r="S404" i="12"/>
  <c r="Q404" i="12"/>
  <c r="R404" i="12" s="1"/>
  <c r="S386" i="12"/>
  <c r="Q386" i="12"/>
  <c r="R386" i="12" s="1"/>
  <c r="S325" i="12"/>
  <c r="Q325" i="12"/>
  <c r="R325" i="12" s="1"/>
  <c r="S324" i="12"/>
  <c r="Q324" i="12"/>
  <c r="R324" i="12" s="1"/>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Q291" i="12"/>
  <c r="R291" i="12" s="1"/>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Q261" i="12"/>
  <c r="R261" i="12" s="1"/>
  <c r="S252" i="12"/>
  <c r="Q252" i="12"/>
  <c r="R252" i="12" s="1"/>
  <c r="S245" i="12"/>
  <c r="Q245" i="12"/>
  <c r="R245" i="12" s="1"/>
  <c r="S236" i="12"/>
  <c r="Q236" i="12"/>
  <c r="R236" i="12" s="1"/>
  <c r="S235" i="12"/>
  <c r="Q235" i="12"/>
  <c r="R235" i="12" s="1"/>
  <c r="S228" i="12"/>
  <c r="Q228" i="12"/>
  <c r="R228" i="12" s="1"/>
  <c r="S227" i="12"/>
  <c r="Q227" i="12"/>
  <c r="R227" i="12" s="1"/>
  <c r="S198" i="12"/>
  <c r="Q198" i="12"/>
  <c r="R198" i="12" s="1"/>
  <c r="S192" i="12"/>
  <c r="Q192" i="12"/>
  <c r="R192" i="12" s="1"/>
  <c r="S184" i="12"/>
  <c r="Q184" i="12"/>
  <c r="R184" i="12" s="1"/>
  <c r="S182" i="12"/>
  <c r="Q182" i="12"/>
  <c r="R182" i="12" s="1"/>
  <c r="S168" i="12"/>
  <c r="Q168" i="12"/>
  <c r="R168" i="12" s="1"/>
  <c r="S166" i="12"/>
  <c r="R166" i="12"/>
  <c r="S165" i="12"/>
  <c r="R165" i="12"/>
  <c r="S164" i="12"/>
  <c r="R164" i="12"/>
  <c r="S163" i="12"/>
  <c r="R163" i="12"/>
  <c r="S162" i="12"/>
  <c r="R162" i="12"/>
  <c r="S161" i="12"/>
  <c r="R161" i="12"/>
  <c r="S160" i="12"/>
  <c r="R160" i="12"/>
  <c r="S159" i="12"/>
  <c r="R159" i="12"/>
  <c r="S158" i="12"/>
  <c r="R158" i="12"/>
  <c r="S156" i="12"/>
  <c r="R156" i="12"/>
  <c r="S153" i="12"/>
  <c r="R153" i="12"/>
  <c r="S152" i="12"/>
  <c r="R152" i="12"/>
  <c r="S151" i="12"/>
  <c r="R151" i="12"/>
  <c r="S149" i="12"/>
  <c r="R149" i="12"/>
  <c r="S148" i="12"/>
  <c r="R148" i="12"/>
  <c r="S147" i="12"/>
  <c r="Q147" i="12"/>
  <c r="R147" i="12" s="1"/>
  <c r="S145" i="12"/>
  <c r="R145" i="12"/>
  <c r="S144" i="12"/>
  <c r="R144" i="12"/>
  <c r="S143" i="12"/>
  <c r="R143" i="12"/>
  <c r="S142" i="12"/>
  <c r="R142" i="12"/>
  <c r="S140" i="12"/>
  <c r="R140" i="12"/>
  <c r="S139" i="12"/>
  <c r="R139" i="12"/>
  <c r="S137" i="12"/>
  <c r="R137" i="12"/>
  <c r="Q137" i="12"/>
  <c r="S135" i="12"/>
  <c r="R135" i="12"/>
  <c r="S134" i="12"/>
  <c r="R134" i="12"/>
  <c r="S132" i="12"/>
  <c r="R132" i="12"/>
  <c r="S131" i="12"/>
  <c r="R131" i="12"/>
  <c r="S130" i="12"/>
  <c r="Q130" i="12"/>
  <c r="R130" i="12" s="1"/>
  <c r="S121" i="12"/>
  <c r="Q121" i="12"/>
  <c r="R121" i="12" s="1"/>
  <c r="S114" i="12"/>
  <c r="Q114" i="12"/>
  <c r="R114" i="12" s="1"/>
  <c r="R117" i="12" s="1"/>
  <c r="S103" i="12"/>
  <c r="Q103" i="12"/>
  <c r="R103" i="12" s="1"/>
  <c r="R108" i="12" s="1"/>
  <c r="S99" i="12"/>
  <c r="Q99" i="12"/>
  <c r="R99" i="12" s="1"/>
  <c r="S97" i="12"/>
  <c r="S96" i="12"/>
  <c r="S95" i="12"/>
  <c r="Q95" i="12"/>
  <c r="R95" i="12" s="1"/>
  <c r="S93" i="12"/>
  <c r="S92" i="12"/>
  <c r="S91" i="12"/>
  <c r="Q91" i="12"/>
  <c r="R91" i="12" s="1"/>
  <c r="R93" i="12" s="1"/>
  <c r="S89" i="12"/>
  <c r="S88" i="12"/>
  <c r="S87" i="12"/>
  <c r="S86" i="12"/>
  <c r="S85" i="12"/>
  <c r="S68" i="12"/>
  <c r="Q68" i="12"/>
  <c r="R68" i="12" s="1"/>
  <c r="S66" i="12"/>
  <c r="S65" i="12"/>
  <c r="S64" i="12"/>
  <c r="S63" i="12"/>
  <c r="S62" i="12"/>
  <c r="S61" i="12"/>
  <c r="S54" i="12"/>
  <c r="Q54" i="12"/>
  <c r="R54" i="12" s="1"/>
  <c r="S44" i="12"/>
  <c r="Q44" i="12"/>
  <c r="R44" i="12" s="1"/>
  <c r="R59" i="12" s="1"/>
  <c r="S35" i="12"/>
  <c r="Q35" i="12"/>
  <c r="R35" i="12" s="1"/>
  <c r="R39" i="12" s="1"/>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R28" i="12" s="1"/>
  <c r="D34" i="18" l="1"/>
  <c r="D38" i="18"/>
  <c r="D42" i="18"/>
  <c r="D46" i="18"/>
  <c r="C37" i="18"/>
  <c r="C41" i="18"/>
  <c r="C381" i="6" s="1"/>
  <c r="C45" i="18"/>
  <c r="D35" i="18"/>
  <c r="D39" i="18"/>
  <c r="D43" i="18"/>
  <c r="C34" i="18"/>
  <c r="C38" i="18"/>
  <c r="C42" i="18"/>
  <c r="C46" i="18"/>
  <c r="D36" i="18"/>
  <c r="D40" i="18"/>
  <c r="D44" i="18"/>
  <c r="C35" i="18"/>
  <c r="C39" i="18"/>
  <c r="C43" i="18"/>
  <c r="B29" i="2" s="1"/>
  <c r="D37" i="18"/>
  <c r="D41" i="18"/>
  <c r="D45" i="18"/>
  <c r="C36" i="18"/>
  <c r="C40" i="18"/>
  <c r="C44" i="18"/>
  <c r="C63" i="18"/>
  <c r="C50" i="18"/>
  <c r="D64" i="18"/>
  <c r="C47" i="18"/>
  <c r="C51" i="18"/>
  <c r="C64" i="18"/>
  <c r="C48" i="18"/>
  <c r="C1131" i="6" s="1"/>
  <c r="D63" i="18"/>
  <c r="C49" i="18"/>
  <c r="C120" i="18"/>
  <c r="C118" i="18"/>
  <c r="C116" i="18"/>
  <c r="C114" i="18"/>
  <c r="C112" i="18"/>
  <c r="C110" i="18"/>
  <c r="C108" i="18"/>
  <c r="B96" i="9" s="1"/>
  <c r="C106" i="18"/>
  <c r="C104" i="18"/>
  <c r="C102" i="18"/>
  <c r="C100" i="18"/>
  <c r="C96" i="18"/>
  <c r="C94" i="18"/>
  <c r="C92" i="18"/>
  <c r="C90" i="18"/>
  <c r="C88" i="18"/>
  <c r="C86" i="18"/>
  <c r="C84" i="18"/>
  <c r="C82" i="18"/>
  <c r="C80" i="18"/>
  <c r="C78" i="18"/>
  <c r="C76" i="18"/>
  <c r="C74" i="18"/>
  <c r="D119" i="18"/>
  <c r="D117" i="18"/>
  <c r="D115" i="18"/>
  <c r="D113" i="18"/>
  <c r="D111" i="18"/>
  <c r="D109" i="18"/>
  <c r="D107" i="18"/>
  <c r="D105" i="18"/>
  <c r="D103" i="18"/>
  <c r="D101" i="18"/>
  <c r="D99" i="18"/>
  <c r="D97" i="18"/>
  <c r="D95" i="18"/>
  <c r="D93" i="18"/>
  <c r="D91" i="18"/>
  <c r="D89" i="18"/>
  <c r="D87" i="18"/>
  <c r="D85" i="18"/>
  <c r="D83" i="18"/>
  <c r="D81" i="18"/>
  <c r="D79" i="18"/>
  <c r="D77" i="18"/>
  <c r="D75" i="18"/>
  <c r="D73" i="18"/>
  <c r="C119" i="18"/>
  <c r="C117" i="18"/>
  <c r="C115" i="18"/>
  <c r="C113" i="18"/>
  <c r="C111" i="18"/>
  <c r="C109" i="18"/>
  <c r="C107" i="18"/>
  <c r="C105" i="18"/>
  <c r="C103" i="18"/>
  <c r="C101" i="18"/>
  <c r="C99" i="18"/>
  <c r="C95" i="18"/>
  <c r="C93" i="18"/>
  <c r="C91" i="18"/>
  <c r="C89" i="18"/>
  <c r="C87" i="18"/>
  <c r="C85" i="18"/>
  <c r="C83" i="18"/>
  <c r="C81" i="18"/>
  <c r="C79" i="18"/>
  <c r="C77" i="18"/>
  <c r="C75" i="18"/>
  <c r="C73" i="18"/>
  <c r="C71" i="18"/>
  <c r="D120" i="18"/>
  <c r="D118" i="18"/>
  <c r="D116" i="18"/>
  <c r="D114" i="18"/>
  <c r="D112" i="18"/>
  <c r="D110" i="18"/>
  <c r="D108" i="18"/>
  <c r="D106" i="18"/>
  <c r="D104" i="18"/>
  <c r="D102" i="18"/>
  <c r="D100" i="18"/>
  <c r="D98" i="18"/>
  <c r="D96" i="18"/>
  <c r="D94" i="18"/>
  <c r="D92" i="18"/>
  <c r="D90" i="18"/>
  <c r="D88" i="18"/>
  <c r="D86" i="18"/>
  <c r="D84" i="18"/>
  <c r="D82" i="18"/>
  <c r="D80" i="18"/>
  <c r="D78" i="18"/>
  <c r="D76" i="18"/>
  <c r="D74" i="18"/>
  <c r="D72" i="18"/>
  <c r="D70" i="18"/>
  <c r="D71" i="18"/>
  <c r="D68" i="18"/>
  <c r="D66" i="18"/>
  <c r="D62" i="18"/>
  <c r="D60" i="18"/>
  <c r="D58" i="18"/>
  <c r="D56" i="18"/>
  <c r="D54" i="18"/>
  <c r="D52" i="18"/>
  <c r="D50" i="18"/>
  <c r="D48" i="18"/>
  <c r="G307" i="6"/>
  <c r="G157" i="6"/>
  <c r="C70" i="18"/>
  <c r="C68" i="18"/>
  <c r="C66" i="18"/>
  <c r="C62" i="18"/>
  <c r="C60" i="18"/>
  <c r="C58" i="18"/>
  <c r="C56" i="18"/>
  <c r="C54" i="18"/>
  <c r="C52" i="18"/>
  <c r="C1057" i="6" s="1"/>
  <c r="B1123" i="6" s="1"/>
  <c r="B36" i="9"/>
  <c r="B34" i="9"/>
  <c r="B32" i="9"/>
  <c r="B30" i="9"/>
  <c r="D69" i="18"/>
  <c r="D67" i="18"/>
  <c r="D65" i="18"/>
  <c r="D61" i="18"/>
  <c r="D59" i="18"/>
  <c r="D57" i="18"/>
  <c r="D55" i="18"/>
  <c r="D53" i="18"/>
  <c r="D51" i="18"/>
  <c r="D49" i="18"/>
  <c r="D47" i="18"/>
  <c r="G982" i="6" s="1"/>
  <c r="G832" i="6"/>
  <c r="G382" i="6"/>
  <c r="G232" i="6"/>
  <c r="C72" i="18"/>
  <c r="C69" i="18"/>
  <c r="C67" i="18"/>
  <c r="C65" i="18"/>
  <c r="C61" i="18"/>
  <c r="C59" i="18"/>
  <c r="C57" i="18"/>
  <c r="C55" i="18"/>
  <c r="C53" i="18"/>
  <c r="B37" i="9"/>
  <c r="B35" i="9"/>
  <c r="B33" i="9"/>
  <c r="B31" i="9"/>
  <c r="B29" i="9"/>
  <c r="R97" i="12"/>
  <c r="R96" i="12"/>
  <c r="R125" i="12"/>
  <c r="R124" i="12"/>
  <c r="R127" i="12"/>
  <c r="R128" i="12"/>
  <c r="R126" i="12"/>
  <c r="R122" i="12"/>
  <c r="R74" i="12"/>
  <c r="R78" i="12"/>
  <c r="R82" i="12"/>
  <c r="R86" i="12"/>
  <c r="R73" i="12"/>
  <c r="R70" i="12"/>
  <c r="R75" i="12"/>
  <c r="R79" i="12"/>
  <c r="R83" i="12"/>
  <c r="R87" i="12"/>
  <c r="R76" i="12"/>
  <c r="R80" i="12"/>
  <c r="R84" i="12"/>
  <c r="R88" i="12"/>
  <c r="R77" i="12"/>
  <c r="R81" i="12"/>
  <c r="R85" i="12"/>
  <c r="R89" i="12"/>
  <c r="R71" i="12"/>
  <c r="R11" i="12"/>
  <c r="R7" i="12"/>
  <c r="R16" i="12"/>
  <c r="R20" i="12"/>
  <c r="R25" i="12"/>
  <c r="R29" i="12"/>
  <c r="R42" i="12"/>
  <c r="R38" i="12"/>
  <c r="R50" i="12"/>
  <c r="R66" i="12"/>
  <c r="R62" i="12"/>
  <c r="R58" i="12"/>
  <c r="R92" i="12"/>
  <c r="R105" i="12"/>
  <c r="R107" i="12"/>
  <c r="R119" i="12"/>
  <c r="R10" i="12"/>
  <c r="R6" i="12"/>
  <c r="R17" i="12"/>
  <c r="R21" i="12"/>
  <c r="R26" i="12"/>
  <c r="R30" i="12"/>
  <c r="R41" i="12"/>
  <c r="R46" i="12"/>
  <c r="R49" i="12"/>
  <c r="R52" i="12"/>
  <c r="R65" i="12"/>
  <c r="R61" i="12"/>
  <c r="R57" i="12"/>
  <c r="R110" i="12"/>
  <c r="R106" i="12"/>
  <c r="R112" i="12"/>
  <c r="R5" i="12"/>
  <c r="R9" i="12"/>
  <c r="R14" i="12"/>
  <c r="R18" i="12"/>
  <c r="R23" i="12"/>
  <c r="R27" i="12"/>
  <c r="R40" i="12"/>
  <c r="R47" i="12"/>
  <c r="R64" i="12"/>
  <c r="R60" i="12"/>
  <c r="R109" i="12"/>
  <c r="R116" i="12"/>
  <c r="R12" i="12"/>
  <c r="R8" i="12"/>
  <c r="R15" i="12"/>
  <c r="R19" i="12"/>
  <c r="R24" i="12"/>
  <c r="R37" i="12"/>
  <c r="R56" i="12"/>
  <c r="R63" i="12"/>
  <c r="C156" i="6" l="1"/>
  <c r="C81" i="6"/>
  <c r="G1057" i="6"/>
  <c r="F1123" i="6" s="1"/>
  <c r="C832" i="6"/>
  <c r="B898" i="6" s="1"/>
  <c r="C1132" i="6"/>
  <c r="B1198" i="6" s="1"/>
  <c r="G1132" i="6"/>
  <c r="F1199" i="6" s="1"/>
  <c r="C456" i="6"/>
  <c r="C531" i="6"/>
  <c r="G907" i="6"/>
  <c r="F973" i="6" s="1"/>
  <c r="G457" i="6"/>
  <c r="F524" i="6" s="1"/>
  <c r="G607" i="6"/>
  <c r="E626" i="6" s="1"/>
  <c r="G682" i="6"/>
  <c r="F749" i="6" s="1"/>
  <c r="G757" i="6"/>
  <c r="E776" i="6" s="1"/>
  <c r="G532" i="6"/>
  <c r="F599" i="6" s="1"/>
  <c r="B47" i="2"/>
  <c r="B25" i="9"/>
  <c r="C382" i="6"/>
  <c r="B448" i="6" s="1"/>
  <c r="B25" i="2"/>
  <c r="B41" i="2"/>
  <c r="B51" i="2"/>
  <c r="G7" i="6"/>
  <c r="F74" i="6" s="1"/>
  <c r="G82" i="6"/>
  <c r="B26" i="9"/>
  <c r="C457" i="6"/>
  <c r="B523" i="6" s="1"/>
  <c r="B26" i="2"/>
  <c r="B42" i="2"/>
  <c r="B52" i="2"/>
  <c r="F224" i="6"/>
  <c r="E176" i="6"/>
  <c r="F223" i="6"/>
  <c r="B59" i="2"/>
  <c r="B67" i="2"/>
  <c r="B75" i="2"/>
  <c r="B64" i="2"/>
  <c r="B72" i="2"/>
  <c r="B80" i="2"/>
  <c r="B23" i="9"/>
  <c r="C232" i="6"/>
  <c r="B298" i="6" s="1"/>
  <c r="B23" i="2"/>
  <c r="B27" i="9"/>
  <c r="C532" i="6"/>
  <c r="B598" i="6" s="1"/>
  <c r="B27" i="2"/>
  <c r="B43" i="2"/>
  <c r="B53" i="2"/>
  <c r="F299" i="6"/>
  <c r="E251" i="6"/>
  <c r="F298" i="6"/>
  <c r="F899" i="6"/>
  <c r="F898" i="6"/>
  <c r="E851" i="6"/>
  <c r="C1208" i="6"/>
  <c r="B1274" i="6" s="1"/>
  <c r="B28" i="9"/>
  <c r="C607" i="6"/>
  <c r="B673" i="6" s="1"/>
  <c r="B28" i="2"/>
  <c r="B44" i="2"/>
  <c r="B54" i="2"/>
  <c r="F374" i="6"/>
  <c r="E326" i="6"/>
  <c r="F373" i="6"/>
  <c r="B61" i="2"/>
  <c r="B69" i="2"/>
  <c r="B77" i="2"/>
  <c r="B66" i="2"/>
  <c r="B74" i="2"/>
  <c r="B21" i="9"/>
  <c r="C82" i="6"/>
  <c r="B148" i="6" s="1"/>
  <c r="B21" i="2"/>
  <c r="B45" i="2"/>
  <c r="B55" i="2"/>
  <c r="F449" i="6"/>
  <c r="F448" i="6"/>
  <c r="E401" i="6"/>
  <c r="F1049" i="6"/>
  <c r="E1001" i="6"/>
  <c r="F1048" i="6"/>
  <c r="B22" i="9"/>
  <c r="C157" i="6"/>
  <c r="B223" i="6" s="1"/>
  <c r="B22" i="2"/>
  <c r="B38" i="2"/>
  <c r="B63" i="2"/>
  <c r="B71" i="2"/>
  <c r="B79" i="2"/>
  <c r="B60" i="2"/>
  <c r="B68" i="2"/>
  <c r="B76" i="2"/>
  <c r="B39" i="2"/>
  <c r="B58" i="2"/>
  <c r="B24" i="9"/>
  <c r="C307" i="6"/>
  <c r="B373" i="6" s="1"/>
  <c r="B24" i="2"/>
  <c r="B40" i="2"/>
  <c r="B48" i="2"/>
  <c r="G1208" i="6"/>
  <c r="B57" i="2"/>
  <c r="B65" i="2"/>
  <c r="B73" i="2"/>
  <c r="B81" i="2"/>
  <c r="B62" i="2"/>
  <c r="B70" i="2"/>
  <c r="B78" i="2"/>
  <c r="B82" i="2"/>
  <c r="B56" i="2"/>
  <c r="B46" i="2"/>
  <c r="C7" i="6"/>
  <c r="C6" i="6"/>
  <c r="B16" i="19"/>
  <c r="B20" i="9"/>
  <c r="B21" i="19"/>
  <c r="B29" i="19"/>
  <c r="D21" i="2"/>
  <c r="C17" i="19"/>
  <c r="D29" i="2"/>
  <c r="C25" i="19"/>
  <c r="D37" i="2"/>
  <c r="C33" i="19"/>
  <c r="D45" i="2"/>
  <c r="D53" i="2"/>
  <c r="B22" i="19"/>
  <c r="B30" i="19"/>
  <c r="D22" i="2"/>
  <c r="C18" i="19"/>
  <c r="D30" i="2"/>
  <c r="C26" i="19"/>
  <c r="D38" i="2"/>
  <c r="C34" i="19"/>
  <c r="D46" i="2"/>
  <c r="D55" i="2"/>
  <c r="D60" i="2"/>
  <c r="D68" i="2"/>
  <c r="D76" i="2"/>
  <c r="D88" i="2"/>
  <c r="B89" i="2"/>
  <c r="D57" i="2"/>
  <c r="D65" i="2"/>
  <c r="D73" i="2"/>
  <c r="D81" i="2"/>
  <c r="D85" i="2"/>
  <c r="B90" i="2"/>
  <c r="B23" i="19"/>
  <c r="B31" i="19"/>
  <c r="D23" i="2"/>
  <c r="C19" i="19"/>
  <c r="D31" i="2"/>
  <c r="C27" i="19"/>
  <c r="D39" i="2"/>
  <c r="C35" i="19"/>
  <c r="D47" i="2"/>
  <c r="B20" i="2"/>
  <c r="B24" i="19"/>
  <c r="B32" i="19"/>
  <c r="D24" i="2"/>
  <c r="C20" i="19"/>
  <c r="D32" i="2"/>
  <c r="C28" i="19"/>
  <c r="D40" i="2"/>
  <c r="D48" i="2"/>
  <c r="D54" i="2"/>
  <c r="D62" i="2"/>
  <c r="D70" i="2"/>
  <c r="D78" i="2"/>
  <c r="D82" i="2"/>
  <c r="D90" i="2"/>
  <c r="B91" i="2"/>
  <c r="D59" i="2"/>
  <c r="D67" i="2"/>
  <c r="D75" i="2"/>
  <c r="D87" i="2"/>
  <c r="B84" i="2"/>
  <c r="B92" i="2"/>
  <c r="B17" i="19"/>
  <c r="B25" i="19"/>
  <c r="B33" i="19"/>
  <c r="D25" i="2"/>
  <c r="C21" i="19"/>
  <c r="D33" i="2"/>
  <c r="C29" i="19"/>
  <c r="D41" i="2"/>
  <c r="D49" i="2"/>
  <c r="B18" i="19"/>
  <c r="B26" i="19"/>
  <c r="B34" i="19"/>
  <c r="D26" i="2"/>
  <c r="C22" i="19"/>
  <c r="D34" i="2"/>
  <c r="C30" i="19"/>
  <c r="D42" i="2"/>
  <c r="D50" i="2"/>
  <c r="D56" i="2"/>
  <c r="D64" i="2"/>
  <c r="D72" i="2"/>
  <c r="D80" i="2"/>
  <c r="D84" i="2"/>
  <c r="D92" i="2"/>
  <c r="B85" i="2"/>
  <c r="D61" i="2"/>
  <c r="D69" i="2"/>
  <c r="D77" i="2"/>
  <c r="D89" i="2"/>
  <c r="B86" i="2"/>
  <c r="B19" i="19"/>
  <c r="B27" i="19"/>
  <c r="B35" i="19"/>
  <c r="D27" i="2"/>
  <c r="C23" i="19"/>
  <c r="D35" i="2"/>
  <c r="C31" i="19"/>
  <c r="D43" i="2"/>
  <c r="D51" i="2"/>
  <c r="B20" i="19"/>
  <c r="B28" i="19"/>
  <c r="D20" i="2"/>
  <c r="C16" i="19"/>
  <c r="D28" i="2"/>
  <c r="C24" i="19"/>
  <c r="D36" i="2"/>
  <c r="C32" i="19"/>
  <c r="D44" i="2"/>
  <c r="D52" i="2"/>
  <c r="D58" i="2"/>
  <c r="D66" i="2"/>
  <c r="D74" i="2"/>
  <c r="D86" i="2"/>
  <c r="B87" i="2"/>
  <c r="D63" i="2"/>
  <c r="D71" i="2"/>
  <c r="D79" i="2"/>
  <c r="D83" i="2"/>
  <c r="D91" i="2"/>
  <c r="B88" i="2"/>
  <c r="C1056" i="16"/>
  <c r="C1206" i="16"/>
  <c r="F974" i="6" l="1"/>
  <c r="E1076" i="6"/>
  <c r="F748" i="6"/>
  <c r="E926" i="6"/>
  <c r="F674" i="6"/>
  <c r="F1124" i="6"/>
  <c r="F673" i="6"/>
  <c r="E701" i="6"/>
  <c r="F1198" i="6"/>
  <c r="F823" i="6"/>
  <c r="E1151" i="6"/>
  <c r="E476" i="6"/>
  <c r="F523" i="6"/>
  <c r="F824" i="6"/>
  <c r="E551" i="6"/>
  <c r="F598" i="6"/>
  <c r="B73" i="6"/>
  <c r="F149" i="6"/>
  <c r="F148" i="6"/>
  <c r="E101" i="6"/>
  <c r="F1275" i="6"/>
  <c r="F1274" i="6"/>
  <c r="E1227" i="6"/>
  <c r="G73" i="6"/>
  <c r="C3081" i="16"/>
  <c r="E26" i="6"/>
  <c r="F73" i="6"/>
  <c r="C6" i="16"/>
  <c r="C1131" i="16"/>
  <c r="C1431" i="16"/>
  <c r="C1356" i="16"/>
  <c r="C1281" i="16"/>
  <c r="C2256" i="16"/>
  <c r="C2856" i="16"/>
  <c r="C2631" i="16"/>
  <c r="C1506" i="16"/>
  <c r="C2931" i="16"/>
  <c r="C1956" i="16"/>
  <c r="C2106" i="16"/>
  <c r="C1656" i="16"/>
  <c r="C2706" i="16"/>
  <c r="C2331" i="16"/>
  <c r="C2406" i="16"/>
  <c r="C2556" i="16"/>
  <c r="C2181" i="16"/>
  <c r="C2031" i="16"/>
  <c r="C1806" i="16"/>
  <c r="C2781" i="16"/>
  <c r="C3006" i="16"/>
  <c r="C1881" i="16"/>
  <c r="C1581" i="16"/>
  <c r="C1731" i="16"/>
  <c r="C3156" i="16"/>
  <c r="C2481" i="16"/>
  <c r="G64" i="15"/>
  <c r="F64" i="15"/>
  <c r="G63" i="15"/>
  <c r="F63" i="15"/>
  <c r="E63" i="15"/>
  <c r="G62" i="15"/>
  <c r="F62" i="15"/>
  <c r="G61" i="15"/>
  <c r="F61" i="15"/>
  <c r="E61" i="15"/>
  <c r="G60" i="15"/>
  <c r="F60" i="15"/>
  <c r="G59" i="15"/>
  <c r="F59" i="15"/>
  <c r="E59" i="15"/>
  <c r="G58" i="15"/>
  <c r="F58" i="15"/>
  <c r="G57" i="15"/>
  <c r="F57" i="15"/>
  <c r="E57" i="15"/>
  <c r="G56" i="15"/>
  <c r="F56" i="15"/>
  <c r="G55" i="15"/>
  <c r="F55" i="15"/>
  <c r="E55" i="15"/>
  <c r="G54" i="15"/>
  <c r="F54" i="15"/>
  <c r="G53" i="15"/>
  <c r="F53" i="15"/>
  <c r="E53" i="15"/>
  <c r="G52" i="15"/>
  <c r="F52" i="15"/>
  <c r="G51" i="15"/>
  <c r="F51" i="15"/>
  <c r="E51" i="15"/>
  <c r="G50" i="15"/>
  <c r="F50" i="15"/>
  <c r="E50" i="15"/>
  <c r="N50" i="15" s="1"/>
  <c r="G49" i="15"/>
  <c r="F49" i="15"/>
  <c r="E49" i="15"/>
  <c r="N49" i="15" s="1"/>
  <c r="G48" i="15"/>
  <c r="F48" i="15"/>
  <c r="G47" i="15"/>
  <c r="F47" i="15"/>
  <c r="E47" i="15"/>
  <c r="G46" i="15"/>
  <c r="F46" i="15"/>
  <c r="E46" i="15"/>
  <c r="G45" i="15"/>
  <c r="F45" i="15"/>
  <c r="E45" i="15"/>
  <c r="N45" i="15" s="1"/>
  <c r="G44" i="15"/>
  <c r="F44" i="15"/>
  <c r="G43" i="15"/>
  <c r="F43" i="15"/>
  <c r="G42" i="15"/>
  <c r="M42" i="15" s="1"/>
  <c r="F42" i="15"/>
  <c r="E42" i="15"/>
  <c r="G41" i="15"/>
  <c r="F41" i="15"/>
  <c r="E41" i="15"/>
  <c r="G40" i="15"/>
  <c r="F40" i="15"/>
  <c r="E40" i="15"/>
  <c r="N40" i="15" s="1"/>
  <c r="G39" i="15"/>
  <c r="F39" i="15"/>
  <c r="E39" i="15"/>
  <c r="N39" i="15" s="1"/>
  <c r="G38" i="15"/>
  <c r="F38" i="15"/>
  <c r="E38" i="15"/>
  <c r="G37" i="15"/>
  <c r="F37" i="15"/>
  <c r="E37" i="15"/>
  <c r="N37" i="15" s="1"/>
  <c r="G36" i="15"/>
  <c r="F36" i="15"/>
  <c r="E36" i="15"/>
  <c r="G35" i="15"/>
  <c r="F35" i="15"/>
  <c r="G34" i="15"/>
  <c r="F34" i="15"/>
  <c r="E34" i="15"/>
  <c r="G33" i="15"/>
  <c r="F33" i="15"/>
  <c r="E33" i="15"/>
  <c r="G32" i="15"/>
  <c r="F32" i="15"/>
  <c r="E32" i="15"/>
  <c r="N32" i="15" s="1"/>
  <c r="G31" i="15"/>
  <c r="F31" i="15"/>
  <c r="E31" i="15"/>
  <c r="N31" i="15" s="1"/>
  <c r="G30" i="15"/>
  <c r="F30" i="15"/>
  <c r="E30" i="15"/>
  <c r="O22" i="15"/>
  <c r="O16" i="15"/>
  <c r="O13" i="15"/>
  <c r="I37" i="15"/>
  <c r="G64" i="14"/>
  <c r="E64" i="14"/>
  <c r="N64" i="14" s="1"/>
  <c r="G63" i="14"/>
  <c r="E63" i="14"/>
  <c r="N63" i="14" s="1"/>
  <c r="G62" i="14"/>
  <c r="E62" i="14"/>
  <c r="N62" i="14" s="1"/>
  <c r="G61" i="14"/>
  <c r="E61" i="14"/>
  <c r="N61" i="14" s="1"/>
  <c r="G60" i="14"/>
  <c r="E60" i="14"/>
  <c r="N60" i="14" s="1"/>
  <c r="G59" i="14"/>
  <c r="E59" i="14"/>
  <c r="N59" i="14" s="1"/>
  <c r="G58" i="14"/>
  <c r="E58" i="14"/>
  <c r="N58" i="14" s="1"/>
  <c r="G57" i="14"/>
  <c r="E57" i="14"/>
  <c r="N57" i="14" s="1"/>
  <c r="G56" i="14"/>
  <c r="E56" i="14"/>
  <c r="N56" i="14" s="1"/>
  <c r="G55" i="14"/>
  <c r="E55" i="14"/>
  <c r="N55" i="14" s="1"/>
  <c r="G54" i="14"/>
  <c r="E54" i="14"/>
  <c r="N54" i="14" s="1"/>
  <c r="G53" i="14"/>
  <c r="E53" i="14"/>
  <c r="N53" i="14" s="1"/>
  <c r="G52" i="14"/>
  <c r="E52" i="14"/>
  <c r="N52" i="14" s="1"/>
  <c r="G51" i="14"/>
  <c r="E51" i="14"/>
  <c r="N51" i="14" s="1"/>
  <c r="G50" i="14"/>
  <c r="E50" i="14"/>
  <c r="N50" i="14" s="1"/>
  <c r="G49" i="14"/>
  <c r="E49" i="14"/>
  <c r="N49" i="14" s="1"/>
  <c r="G48" i="14"/>
  <c r="E48" i="14"/>
  <c r="N48" i="14" s="1"/>
  <c r="G47" i="14"/>
  <c r="E47" i="14"/>
  <c r="N47" i="14" s="1"/>
  <c r="G46" i="14"/>
  <c r="E46" i="14"/>
  <c r="N46" i="14" s="1"/>
  <c r="G45" i="14"/>
  <c r="E45" i="14"/>
  <c r="N45" i="14" s="1"/>
  <c r="G44" i="14"/>
  <c r="E44" i="14"/>
  <c r="N44" i="14" s="1"/>
  <c r="G43" i="14"/>
  <c r="E43" i="14"/>
  <c r="N43" i="14" s="1"/>
  <c r="G42" i="14"/>
  <c r="E42" i="14"/>
  <c r="N42" i="14" s="1"/>
  <c r="G41" i="14"/>
  <c r="E41" i="14"/>
  <c r="N41" i="14" s="1"/>
  <c r="G40" i="14"/>
  <c r="E40" i="14"/>
  <c r="N40" i="14" s="1"/>
  <c r="G39" i="14"/>
  <c r="E39" i="14"/>
  <c r="N39" i="14" s="1"/>
  <c r="G38" i="14"/>
  <c r="E38" i="14"/>
  <c r="N38" i="14" s="1"/>
  <c r="G37" i="14"/>
  <c r="E37" i="14"/>
  <c r="N37" i="14" s="1"/>
  <c r="G36" i="14"/>
  <c r="E36" i="14"/>
  <c r="N36" i="14" s="1"/>
  <c r="G35" i="14"/>
  <c r="E35" i="14"/>
  <c r="N35" i="14" s="1"/>
  <c r="G34" i="14"/>
  <c r="M34" i="14" s="1"/>
  <c r="E34" i="14"/>
  <c r="G33" i="14"/>
  <c r="E33" i="14"/>
  <c r="N33" i="14" s="1"/>
  <c r="G32" i="14"/>
  <c r="E32" i="14"/>
  <c r="N32" i="14" s="1"/>
  <c r="G31" i="14"/>
  <c r="E31" i="14"/>
  <c r="G30" i="14"/>
  <c r="E30" i="14"/>
  <c r="O22" i="14"/>
  <c r="O47" i="14" s="1"/>
  <c r="O16" i="14"/>
  <c r="O13" i="14"/>
  <c r="K47" i="14" s="1"/>
  <c r="H42" i="14" l="1"/>
  <c r="L40" i="15"/>
  <c r="I45" i="14"/>
  <c r="K37" i="15"/>
  <c r="P37" i="15" s="1"/>
  <c r="O39" i="15"/>
  <c r="H40" i="15"/>
  <c r="L38" i="14"/>
  <c r="O30" i="15"/>
  <c r="O10" i="15"/>
  <c r="J41" i="15" s="1"/>
  <c r="H32" i="15"/>
  <c r="L32" i="15"/>
  <c r="O32" i="15"/>
  <c r="O37" i="15"/>
  <c r="O40" i="15"/>
  <c r="O35" i="15"/>
  <c r="O44" i="15"/>
  <c r="M30" i="15"/>
  <c r="M31" i="15"/>
  <c r="M35" i="15"/>
  <c r="M39" i="15"/>
  <c r="M41" i="15"/>
  <c r="M33" i="15"/>
  <c r="M55" i="15"/>
  <c r="M62" i="15"/>
  <c r="M63" i="15"/>
  <c r="K31" i="15"/>
  <c r="P31" i="15" s="1"/>
  <c r="K39" i="15"/>
  <c r="P39" i="15" s="1"/>
  <c r="K36" i="15"/>
  <c r="P36" i="15" s="1"/>
  <c r="K38" i="15"/>
  <c r="P38" i="15" s="1"/>
  <c r="K41" i="15"/>
  <c r="K49" i="15"/>
  <c r="P49" i="15" s="1"/>
  <c r="M30" i="14"/>
  <c r="M38" i="14"/>
  <c r="M36" i="14"/>
  <c r="M39" i="14"/>
  <c r="I46" i="15"/>
  <c r="I59" i="15"/>
  <c r="I36" i="15"/>
  <c r="N30" i="15"/>
  <c r="I30" i="15"/>
  <c r="L30" i="15"/>
  <c r="H30" i="15"/>
  <c r="K30" i="15"/>
  <c r="N42" i="15"/>
  <c r="K42" i="15"/>
  <c r="P42" i="15" s="1"/>
  <c r="I42" i="15"/>
  <c r="L42" i="15"/>
  <c r="H42" i="15"/>
  <c r="K34" i="15"/>
  <c r="P34" i="15" s="1"/>
  <c r="N34" i="15"/>
  <c r="I34" i="15"/>
  <c r="L34" i="15"/>
  <c r="H34" i="15"/>
  <c r="L33" i="15"/>
  <c r="H33" i="15"/>
  <c r="O33" i="15"/>
  <c r="J35" i="15"/>
  <c r="O42" i="15"/>
  <c r="I51" i="15"/>
  <c r="L51" i="15"/>
  <c r="H51" i="15"/>
  <c r="K51" i="15"/>
  <c r="P51" i="15" s="1"/>
  <c r="N51" i="15"/>
  <c r="O54" i="15"/>
  <c r="J57" i="15"/>
  <c r="K30" i="14"/>
  <c r="O34" i="14"/>
  <c r="M37" i="14"/>
  <c r="L31" i="15"/>
  <c r="I32" i="15"/>
  <c r="K33" i="15"/>
  <c r="P33" i="15" s="1"/>
  <c r="M34" i="15"/>
  <c r="E35" i="15"/>
  <c r="M36" i="15"/>
  <c r="L36" i="15"/>
  <c r="L39" i="15"/>
  <c r="I40" i="15"/>
  <c r="M43" i="15"/>
  <c r="J44" i="15"/>
  <c r="O45" i="15"/>
  <c r="N46" i="15"/>
  <c r="L46" i="15"/>
  <c r="H46" i="15"/>
  <c r="K46" i="15"/>
  <c r="P46" i="15" s="1"/>
  <c r="I47" i="15"/>
  <c r="L47" i="15"/>
  <c r="H47" i="15"/>
  <c r="K47" i="15"/>
  <c r="P47" i="15" s="1"/>
  <c r="N47" i="15"/>
  <c r="O52" i="15"/>
  <c r="O53" i="15"/>
  <c r="K57" i="15"/>
  <c r="P57" i="15" s="1"/>
  <c r="O60" i="15"/>
  <c r="O61" i="15"/>
  <c r="J33" i="15"/>
  <c r="O34" i="15"/>
  <c r="M37" i="15"/>
  <c r="I38" i="15"/>
  <c r="N38" i="15"/>
  <c r="L41" i="15"/>
  <c r="H41" i="15"/>
  <c r="O41" i="15"/>
  <c r="J46" i="15"/>
  <c r="O31" i="14"/>
  <c r="O32" i="14"/>
  <c r="H35" i="14"/>
  <c r="M42" i="14"/>
  <c r="H31" i="15"/>
  <c r="K32" i="15"/>
  <c r="P32" i="15" s="1"/>
  <c r="H36" i="15"/>
  <c r="N36" i="15"/>
  <c r="L37" i="15"/>
  <c r="H37" i="15"/>
  <c r="O38" i="15"/>
  <c r="L38" i="15"/>
  <c r="H39" i="15"/>
  <c r="K40" i="15"/>
  <c r="P40" i="15" s="1"/>
  <c r="O48" i="15"/>
  <c r="O49" i="15"/>
  <c r="M51" i="15"/>
  <c r="I55" i="15"/>
  <c r="M58" i="15"/>
  <c r="M59" i="15"/>
  <c r="I63" i="15"/>
  <c r="O10" i="14"/>
  <c r="J44" i="14" s="1"/>
  <c r="K35" i="14"/>
  <c r="M54" i="15"/>
  <c r="M50" i="15"/>
  <c r="M46" i="15"/>
  <c r="I31" i="15"/>
  <c r="O31" i="15"/>
  <c r="M32" i="15"/>
  <c r="I33" i="15"/>
  <c r="N33" i="15"/>
  <c r="O36" i="15"/>
  <c r="H38" i="15"/>
  <c r="M38" i="15"/>
  <c r="I39" i="15"/>
  <c r="M40" i="15"/>
  <c r="I41" i="15"/>
  <c r="N41" i="15"/>
  <c r="P41" i="15" s="1"/>
  <c r="E43" i="15"/>
  <c r="M44" i="15"/>
  <c r="K45" i="15"/>
  <c r="P45" i="15" s="1"/>
  <c r="O46" i="15"/>
  <c r="M47" i="15"/>
  <c r="O50" i="15"/>
  <c r="J52" i="15"/>
  <c r="K53" i="15"/>
  <c r="P53" i="15" s="1"/>
  <c r="O56" i="15"/>
  <c r="O57" i="15"/>
  <c r="J59" i="15"/>
  <c r="K61" i="15"/>
  <c r="P61" i="15" s="1"/>
  <c r="O64" i="15"/>
  <c r="E44" i="15"/>
  <c r="H45" i="15"/>
  <c r="L45" i="15"/>
  <c r="E48" i="15"/>
  <c r="M48" i="15"/>
  <c r="H49" i="15"/>
  <c r="L49" i="15"/>
  <c r="K50" i="15"/>
  <c r="P50" i="15" s="1"/>
  <c r="J51" i="15"/>
  <c r="E52" i="15"/>
  <c r="M52" i="15"/>
  <c r="H53" i="15"/>
  <c r="L53" i="15"/>
  <c r="N55" i="15"/>
  <c r="E56" i="15"/>
  <c r="M56" i="15"/>
  <c r="H57" i="15"/>
  <c r="L57" i="15"/>
  <c r="O58" i="15"/>
  <c r="N59" i="15"/>
  <c r="E60" i="15"/>
  <c r="M60" i="15"/>
  <c r="H61" i="15"/>
  <c r="L61" i="15"/>
  <c r="O62" i="15"/>
  <c r="N63" i="15"/>
  <c r="E64" i="15"/>
  <c r="M64" i="15"/>
  <c r="O43" i="15"/>
  <c r="I45" i="15"/>
  <c r="M45" i="15"/>
  <c r="O47" i="15"/>
  <c r="I49" i="15"/>
  <c r="M49" i="15"/>
  <c r="H50" i="15"/>
  <c r="L50" i="15"/>
  <c r="O51" i="15"/>
  <c r="I53" i="15"/>
  <c r="M53" i="15"/>
  <c r="K55" i="15"/>
  <c r="P55" i="15" s="1"/>
  <c r="O55" i="15"/>
  <c r="I57" i="15"/>
  <c r="M57" i="15"/>
  <c r="K59" i="15"/>
  <c r="P59" i="15" s="1"/>
  <c r="O59" i="15"/>
  <c r="I61" i="15"/>
  <c r="M61" i="15"/>
  <c r="K63" i="15"/>
  <c r="P63" i="15" s="1"/>
  <c r="O63" i="15"/>
  <c r="I50" i="15"/>
  <c r="N53" i="15"/>
  <c r="E54" i="15"/>
  <c r="H55" i="15"/>
  <c r="L55" i="15"/>
  <c r="N57" i="15"/>
  <c r="E58" i="15"/>
  <c r="H59" i="15"/>
  <c r="L59" i="15"/>
  <c r="N61" i="15"/>
  <c r="E62" i="15"/>
  <c r="H63" i="15"/>
  <c r="L63" i="15"/>
  <c r="N31" i="14"/>
  <c r="H31" i="14"/>
  <c r="K31" i="14"/>
  <c r="N34" i="14"/>
  <c r="H34" i="14"/>
  <c r="K34" i="14"/>
  <c r="M61" i="14"/>
  <c r="M57" i="14"/>
  <c r="M53" i="14"/>
  <c r="M49" i="14"/>
  <c r="M60" i="14"/>
  <c r="M56" i="14"/>
  <c r="M52" i="14"/>
  <c r="M48" i="14"/>
  <c r="M44" i="14"/>
  <c r="M40" i="14"/>
  <c r="N30" i="14"/>
  <c r="K32" i="14"/>
  <c r="H33" i="14"/>
  <c r="M33" i="14"/>
  <c r="I34" i="14"/>
  <c r="M35" i="14"/>
  <c r="L35" i="14"/>
  <c r="I36" i="14"/>
  <c r="H37" i="14"/>
  <c r="H38" i="14"/>
  <c r="I40" i="14"/>
  <c r="M41" i="14"/>
  <c r="L46" i="14"/>
  <c r="M47" i="14"/>
  <c r="O49" i="14"/>
  <c r="O57" i="14"/>
  <c r="M62" i="14"/>
  <c r="J50" i="14"/>
  <c r="O30" i="14"/>
  <c r="M32" i="14"/>
  <c r="I33" i="14"/>
  <c r="I37" i="14"/>
  <c r="K38" i="14"/>
  <c r="K39" i="14"/>
  <c r="L42" i="14"/>
  <c r="M43" i="14"/>
  <c r="O45" i="14"/>
  <c r="M55" i="14"/>
  <c r="O56" i="14"/>
  <c r="O61" i="14"/>
  <c r="H64" i="14"/>
  <c r="H60" i="14"/>
  <c r="H56" i="14"/>
  <c r="H52" i="14"/>
  <c r="H48" i="14"/>
  <c r="H44" i="14"/>
  <c r="H40" i="14"/>
  <c r="H36" i="14"/>
  <c r="H32" i="14"/>
  <c r="H63" i="14"/>
  <c r="H59" i="14"/>
  <c r="H55" i="14"/>
  <c r="H51" i="14"/>
  <c r="H47" i="14"/>
  <c r="H43" i="14"/>
  <c r="H39" i="14"/>
  <c r="H62" i="14"/>
  <c r="H58" i="14"/>
  <c r="H54" i="14"/>
  <c r="H50" i="14"/>
  <c r="H61" i="14"/>
  <c r="H57" i="14"/>
  <c r="H53" i="14"/>
  <c r="H49" i="14"/>
  <c r="H45" i="14"/>
  <c r="H41" i="14"/>
  <c r="K61" i="14"/>
  <c r="K57" i="14"/>
  <c r="K53" i="14"/>
  <c r="K49" i="14"/>
  <c r="K45" i="14"/>
  <c r="K41" i="14"/>
  <c r="K37" i="14"/>
  <c r="K33" i="14"/>
  <c r="K64" i="14"/>
  <c r="K60" i="14"/>
  <c r="K56" i="14"/>
  <c r="K52" i="14"/>
  <c r="K48" i="14"/>
  <c r="K44" i="14"/>
  <c r="K40" i="14"/>
  <c r="K36" i="14"/>
  <c r="K63" i="14"/>
  <c r="K59" i="14"/>
  <c r="K55" i="14"/>
  <c r="K51" i="14"/>
  <c r="K62" i="14"/>
  <c r="K58" i="14"/>
  <c r="K54" i="14"/>
  <c r="K50" i="14"/>
  <c r="K46" i="14"/>
  <c r="K42" i="14"/>
  <c r="H30" i="14"/>
  <c r="L30" i="14"/>
  <c r="M31" i="14"/>
  <c r="L31" i="14"/>
  <c r="I32" i="14"/>
  <c r="L34" i="14"/>
  <c r="O35" i="14"/>
  <c r="L37" i="14"/>
  <c r="O41" i="14"/>
  <c r="K43" i="14"/>
  <c r="M46" i="14"/>
  <c r="O48" i="14"/>
  <c r="M51" i="14"/>
  <c r="O52" i="14"/>
  <c r="M54" i="14"/>
  <c r="M59" i="14"/>
  <c r="O60" i="14"/>
  <c r="I63" i="14"/>
  <c r="I59" i="14"/>
  <c r="I55" i="14"/>
  <c r="I51" i="14"/>
  <c r="I47" i="14"/>
  <c r="I43" i="14"/>
  <c r="I39" i="14"/>
  <c r="I35" i="14"/>
  <c r="I31" i="14"/>
  <c r="I62" i="14"/>
  <c r="I58" i="14"/>
  <c r="I54" i="14"/>
  <c r="I50" i="14"/>
  <c r="I46" i="14"/>
  <c r="I42" i="14"/>
  <c r="I38" i="14"/>
  <c r="I61" i="14"/>
  <c r="I57" i="14"/>
  <c r="I53" i="14"/>
  <c r="I49" i="14"/>
  <c r="I64" i="14"/>
  <c r="I60" i="14"/>
  <c r="I56" i="14"/>
  <c r="I52" i="14"/>
  <c r="I48" i="14"/>
  <c r="I44" i="14"/>
  <c r="L64" i="14"/>
  <c r="L60" i="14"/>
  <c r="L56" i="14"/>
  <c r="L52" i="14"/>
  <c r="L48" i="14"/>
  <c r="L44" i="14"/>
  <c r="L40" i="14"/>
  <c r="L36" i="14"/>
  <c r="L32" i="14"/>
  <c r="L63" i="14"/>
  <c r="L59" i="14"/>
  <c r="L55" i="14"/>
  <c r="L51" i="14"/>
  <c r="L47" i="14"/>
  <c r="L43" i="14"/>
  <c r="L39" i="14"/>
  <c r="L62" i="14"/>
  <c r="L58" i="14"/>
  <c r="L54" i="14"/>
  <c r="L50" i="14"/>
  <c r="L61" i="14"/>
  <c r="L57" i="14"/>
  <c r="L53" i="14"/>
  <c r="L49" i="14"/>
  <c r="L45" i="14"/>
  <c r="L41" i="14"/>
  <c r="I30" i="14"/>
  <c r="O33" i="14"/>
  <c r="L33" i="14"/>
  <c r="O36" i="14"/>
  <c r="O37" i="14"/>
  <c r="O38" i="14"/>
  <c r="O39" i="14"/>
  <c r="O40" i="14"/>
  <c r="I41" i="14"/>
  <c r="O43" i="14"/>
  <c r="O44" i="14"/>
  <c r="M45" i="14"/>
  <c r="H46" i="14"/>
  <c r="M50" i="14"/>
  <c r="O53" i="14"/>
  <c r="M58" i="14"/>
  <c r="M63" i="14"/>
  <c r="O64" i="14"/>
  <c r="O42" i="14"/>
  <c r="O46" i="14"/>
  <c r="O50" i="14"/>
  <c r="O54" i="14"/>
  <c r="O58" i="14"/>
  <c r="O62" i="14"/>
  <c r="M64" i="14"/>
  <c r="O51" i="14"/>
  <c r="O55" i="14"/>
  <c r="O59" i="14"/>
  <c r="O63" i="14"/>
  <c r="P30" i="14" l="1"/>
  <c r="J60" i="15"/>
  <c r="J42" i="15"/>
  <c r="J36" i="15"/>
  <c r="J62" i="15"/>
  <c r="J39" i="15"/>
  <c r="J34" i="14"/>
  <c r="J47" i="14"/>
  <c r="J32" i="14"/>
  <c r="J63" i="14"/>
  <c r="J64" i="14"/>
  <c r="J49" i="14"/>
  <c r="J43" i="15"/>
  <c r="J30" i="15"/>
  <c r="P30" i="15" s="1"/>
  <c r="J61" i="15"/>
  <c r="J54" i="15"/>
  <c r="J45" i="15"/>
  <c r="J31" i="15"/>
  <c r="J53" i="15"/>
  <c r="J50" i="15"/>
  <c r="J64" i="15"/>
  <c r="J40" i="15"/>
  <c r="J32" i="15"/>
  <c r="J48" i="15"/>
  <c r="J63" i="15"/>
  <c r="J56" i="15"/>
  <c r="J33" i="14"/>
  <c r="J40" i="14"/>
  <c r="J43" i="14"/>
  <c r="J60" i="14"/>
  <c r="J61" i="14"/>
  <c r="J42" i="14"/>
  <c r="J48" i="14"/>
  <c r="J36" i="14"/>
  <c r="J59" i="14"/>
  <c r="J45" i="14"/>
  <c r="J46" i="14"/>
  <c r="J62" i="14"/>
  <c r="J39" i="14"/>
  <c r="J55" i="14"/>
  <c r="J56" i="14"/>
  <c r="J41" i="14"/>
  <c r="J57" i="14"/>
  <c r="J58" i="14"/>
  <c r="J35" i="14"/>
  <c r="J51" i="14"/>
  <c r="J52" i="14"/>
  <c r="J37" i="14"/>
  <c r="J53" i="14"/>
  <c r="J38" i="14"/>
  <c r="J54" i="14"/>
  <c r="J47" i="15"/>
  <c r="J34" i="15"/>
  <c r="J37" i="15"/>
  <c r="J58" i="15"/>
  <c r="J49" i="15"/>
  <c r="J55" i="15"/>
  <c r="J38" i="15"/>
  <c r="J31" i="14"/>
  <c r="J30" i="14"/>
  <c r="N62" i="15"/>
  <c r="I62" i="15"/>
  <c r="L62" i="15"/>
  <c r="H62" i="15"/>
  <c r="K62" i="15"/>
  <c r="P62" i="15" s="1"/>
  <c r="N58" i="15"/>
  <c r="I58" i="15"/>
  <c r="L58" i="15"/>
  <c r="H58" i="15"/>
  <c r="K58" i="15"/>
  <c r="P58" i="15" s="1"/>
  <c r="N54" i="15"/>
  <c r="I54" i="15"/>
  <c r="L54" i="15"/>
  <c r="H54" i="15"/>
  <c r="K54" i="15"/>
  <c r="P54" i="15" s="1"/>
  <c r="L48" i="15"/>
  <c r="H48" i="15"/>
  <c r="K48" i="15"/>
  <c r="P48" i="15" s="1"/>
  <c r="N48" i="15"/>
  <c r="I48" i="15"/>
  <c r="L44" i="15"/>
  <c r="H44" i="15"/>
  <c r="N44" i="15"/>
  <c r="I44" i="15"/>
  <c r="K44" i="15"/>
  <c r="P44" i="15" s="1"/>
  <c r="N35" i="15"/>
  <c r="L35" i="15"/>
  <c r="K35" i="15"/>
  <c r="I35" i="15"/>
  <c r="H35" i="15"/>
  <c r="L64" i="15"/>
  <c r="H64" i="15"/>
  <c r="K64" i="15"/>
  <c r="N64" i="15"/>
  <c r="I64" i="15"/>
  <c r="L56" i="15"/>
  <c r="H56" i="15"/>
  <c r="K56" i="15"/>
  <c r="P56" i="15" s="1"/>
  <c r="N56" i="15"/>
  <c r="I56" i="15"/>
  <c r="L52" i="15"/>
  <c r="H52" i="15"/>
  <c r="K52" i="15"/>
  <c r="N52" i="15"/>
  <c r="I52" i="15"/>
  <c r="L60" i="15"/>
  <c r="H60" i="15"/>
  <c r="K60" i="15"/>
  <c r="N60" i="15"/>
  <c r="I60" i="15"/>
  <c r="I43" i="15"/>
  <c r="K43" i="15"/>
  <c r="N43" i="15"/>
  <c r="L43" i="15"/>
  <c r="H43" i="15"/>
  <c r="P64" i="15" l="1"/>
  <c r="P43" i="15"/>
  <c r="P35" i="15"/>
  <c r="P60" i="15"/>
  <c r="P52" i="15"/>
  <c r="C9" i="9"/>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6"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77" i="17" l="1"/>
  <c r="E115" i="17"/>
  <c r="E119" i="17"/>
  <c r="E123" i="17"/>
  <c r="E127" i="17"/>
  <c r="E131" i="17"/>
  <c r="E135" i="17"/>
  <c r="E139" i="17"/>
  <c r="E143" i="17"/>
  <c r="E147" i="17"/>
  <c r="E151" i="17"/>
  <c r="E155" i="17"/>
  <c r="E159" i="17"/>
  <c r="E163" i="17"/>
  <c r="E167" i="17"/>
  <c r="E171" i="17"/>
  <c r="E175" i="17"/>
  <c r="E179" i="17"/>
  <c r="E183" i="17"/>
  <c r="E187" i="17"/>
  <c r="E191" i="17"/>
  <c r="E195" i="17"/>
  <c r="E199" i="17"/>
  <c r="E203" i="17"/>
  <c r="E207" i="17"/>
  <c r="E211" i="17"/>
  <c r="E215" i="17"/>
  <c r="E219" i="17"/>
  <c r="E223" i="17"/>
  <c r="E227" i="17"/>
  <c r="E231" i="17"/>
  <c r="E235" i="17"/>
  <c r="E239" i="17"/>
  <c r="E243" i="17"/>
  <c r="E247" i="17"/>
  <c r="E251" i="17"/>
  <c r="E255" i="17"/>
  <c r="E259" i="17"/>
  <c r="E263" i="17"/>
  <c r="E267" i="17"/>
  <c r="E271" i="17"/>
  <c r="E275" i="17"/>
  <c r="E279" i="17"/>
  <c r="E283" i="17"/>
  <c r="E287" i="17"/>
  <c r="E291" i="17"/>
  <c r="E295" i="17"/>
  <c r="E299" i="17"/>
  <c r="E303" i="17"/>
  <c r="E307" i="17"/>
  <c r="E311" i="17"/>
  <c r="E315" i="17"/>
  <c r="E319" i="17"/>
  <c r="E323" i="17"/>
  <c r="E327" i="17"/>
  <c r="E331" i="17"/>
  <c r="E335" i="17"/>
  <c r="E339" i="17"/>
  <c r="E343" i="17"/>
  <c r="E347" i="17"/>
  <c r="E351" i="17"/>
  <c r="E355" i="17"/>
  <c r="E359" i="17"/>
  <c r="E363" i="17"/>
  <c r="E367" i="17"/>
  <c r="E371" i="17"/>
  <c r="E375" i="17"/>
  <c r="E379" i="17"/>
  <c r="E383" i="17"/>
  <c r="E387" i="17"/>
  <c r="E391" i="17"/>
  <c r="E395" i="17"/>
  <c r="E399" i="17"/>
  <c r="E403" i="17"/>
  <c r="E407" i="17"/>
  <c r="E411" i="17"/>
  <c r="E415" i="17"/>
  <c r="E419" i="17"/>
  <c r="E423" i="17"/>
  <c r="E427" i="17"/>
  <c r="E431" i="17"/>
  <c r="E435" i="17"/>
  <c r="E439" i="17"/>
  <c r="E443" i="17"/>
  <c r="E447" i="17"/>
  <c r="E451" i="17"/>
  <c r="E116" i="17"/>
  <c r="E120" i="17"/>
  <c r="E124" i="17"/>
  <c r="E128" i="17"/>
  <c r="E132" i="17"/>
  <c r="E136" i="17"/>
  <c r="E140" i="17"/>
  <c r="E144" i="17"/>
  <c r="E148" i="17"/>
  <c r="E152" i="17"/>
  <c r="E156" i="17"/>
  <c r="E160" i="17"/>
  <c r="E164" i="17"/>
  <c r="E168" i="17"/>
  <c r="E172" i="17"/>
  <c r="E176" i="17"/>
  <c r="E180" i="17"/>
  <c r="E184" i="17"/>
  <c r="E188" i="17"/>
  <c r="E192" i="17"/>
  <c r="E196" i="17"/>
  <c r="E200" i="17"/>
  <c r="E204" i="17"/>
  <c r="E208" i="17"/>
  <c r="E212" i="17"/>
  <c r="E216" i="17"/>
  <c r="E220" i="17"/>
  <c r="E224" i="17"/>
  <c r="E228" i="17"/>
  <c r="E232" i="17"/>
  <c r="E236" i="17"/>
  <c r="E240" i="17"/>
  <c r="E244" i="17"/>
  <c r="E248" i="17"/>
  <c r="E252" i="17"/>
  <c r="E256" i="17"/>
  <c r="E260" i="17"/>
  <c r="E264" i="17"/>
  <c r="E268" i="17"/>
  <c r="E272" i="17"/>
  <c r="E276" i="17"/>
  <c r="E280" i="17"/>
  <c r="E284" i="17"/>
  <c r="E288" i="17"/>
  <c r="E292" i="17"/>
  <c r="E296" i="17"/>
  <c r="E300" i="17"/>
  <c r="E304" i="17"/>
  <c r="E308" i="17"/>
  <c r="E312" i="17"/>
  <c r="E316" i="17"/>
  <c r="E320" i="17"/>
  <c r="E324" i="17"/>
  <c r="E328" i="17"/>
  <c r="E332" i="17"/>
  <c r="E336" i="17"/>
  <c r="E340" i="17"/>
  <c r="E344" i="17"/>
  <c r="E348" i="17"/>
  <c r="E352" i="17"/>
  <c r="E356" i="17"/>
  <c r="E360" i="17"/>
  <c r="E364" i="17"/>
  <c r="E368" i="17"/>
  <c r="E372" i="17"/>
  <c r="E376" i="17"/>
  <c r="E380" i="17"/>
  <c r="E384" i="17"/>
  <c r="E388" i="17"/>
  <c r="E392" i="17"/>
  <c r="E396" i="17"/>
  <c r="E400" i="17"/>
  <c r="E404" i="17"/>
  <c r="E408" i="17"/>
  <c r="E412" i="17"/>
  <c r="E416" i="17"/>
  <c r="E420" i="17"/>
  <c r="E424" i="17"/>
  <c r="E428" i="17"/>
  <c r="E432" i="17"/>
  <c r="E436" i="17"/>
  <c r="E440" i="17"/>
  <c r="E117" i="17"/>
  <c r="E121" i="17"/>
  <c r="E125" i="17"/>
  <c r="E129" i="17"/>
  <c r="E133" i="17"/>
  <c r="E137" i="17"/>
  <c r="E141" i="17"/>
  <c r="E145" i="17"/>
  <c r="E149" i="17"/>
  <c r="E153" i="17"/>
  <c r="E157" i="17"/>
  <c r="E161" i="17"/>
  <c r="E165" i="17"/>
  <c r="E169" i="17"/>
  <c r="E173" i="17"/>
  <c r="E177" i="17"/>
  <c r="E181" i="17"/>
  <c r="E185" i="17"/>
  <c r="E189" i="17"/>
  <c r="E193" i="17"/>
  <c r="E197" i="17"/>
  <c r="E201" i="17"/>
  <c r="E205" i="17"/>
  <c r="E209" i="17"/>
  <c r="E213" i="17"/>
  <c r="E217" i="17"/>
  <c r="E221" i="17"/>
  <c r="E225" i="17"/>
  <c r="E229" i="17"/>
  <c r="E233" i="17"/>
  <c r="E237" i="17"/>
  <c r="E241" i="17"/>
  <c r="E245" i="17"/>
  <c r="E249" i="17"/>
  <c r="E253" i="17"/>
  <c r="E257" i="17"/>
  <c r="E261" i="17"/>
  <c r="E265" i="17"/>
  <c r="E269" i="17"/>
  <c r="E273" i="17"/>
  <c r="E277" i="17"/>
  <c r="E281" i="17"/>
  <c r="E285" i="17"/>
  <c r="E289" i="17"/>
  <c r="E293" i="17"/>
  <c r="E297" i="17"/>
  <c r="E301" i="17"/>
  <c r="E305" i="17"/>
  <c r="E309" i="17"/>
  <c r="E313" i="17"/>
  <c r="E317" i="17"/>
  <c r="E321" i="17"/>
  <c r="E325" i="17"/>
  <c r="E329" i="17"/>
  <c r="E333" i="17"/>
  <c r="E337" i="17"/>
  <c r="E341" i="17"/>
  <c r="E345" i="17"/>
  <c r="E349" i="17"/>
  <c r="E353" i="17"/>
  <c r="E357" i="17"/>
  <c r="E361" i="17"/>
  <c r="E365" i="17"/>
  <c r="E369" i="17"/>
  <c r="E373" i="17"/>
  <c r="E377" i="17"/>
  <c r="E381" i="17"/>
  <c r="E385" i="17"/>
  <c r="E389" i="17"/>
  <c r="E393" i="17"/>
  <c r="E397" i="17"/>
  <c r="E401" i="17"/>
  <c r="E405" i="17"/>
  <c r="E409" i="17"/>
  <c r="E413" i="17"/>
  <c r="E417" i="17"/>
  <c r="E421" i="17"/>
  <c r="E425" i="17"/>
  <c r="E429" i="17"/>
  <c r="E433" i="17"/>
  <c r="E118" i="17"/>
  <c r="E134" i="17"/>
  <c r="E150" i="17"/>
  <c r="E166" i="17"/>
  <c r="E182" i="17"/>
  <c r="E198" i="17"/>
  <c r="E214" i="17"/>
  <c r="E230" i="17"/>
  <c r="E246" i="17"/>
  <c r="E262" i="17"/>
  <c r="E278" i="17"/>
  <c r="E294" i="17"/>
  <c r="E310" i="17"/>
  <c r="E326" i="17"/>
  <c r="E342" i="17"/>
  <c r="E358" i="17"/>
  <c r="E374" i="17"/>
  <c r="E390" i="17"/>
  <c r="E406" i="17"/>
  <c r="E422" i="17"/>
  <c r="E437" i="17"/>
  <c r="E444" i="17"/>
  <c r="E449" i="17"/>
  <c r="E454" i="17"/>
  <c r="E458" i="17"/>
  <c r="E462" i="17"/>
  <c r="E466" i="17"/>
  <c r="E470" i="17"/>
  <c r="E474" i="17"/>
  <c r="E478" i="17"/>
  <c r="E482" i="17"/>
  <c r="E486" i="17"/>
  <c r="E490" i="17"/>
  <c r="E494" i="17"/>
  <c r="E498" i="17"/>
  <c r="E502" i="17"/>
  <c r="E506" i="17"/>
  <c r="E510" i="17"/>
  <c r="E514" i="17"/>
  <c r="E518" i="17"/>
  <c r="E522" i="17"/>
  <c r="E526" i="17"/>
  <c r="E530" i="17"/>
  <c r="E534" i="17"/>
  <c r="E101" i="17"/>
  <c r="E105" i="17"/>
  <c r="E109" i="17"/>
  <c r="E113" i="17"/>
  <c r="E17" i="17"/>
  <c r="E27" i="17"/>
  <c r="E59" i="17"/>
  <c r="E95" i="17"/>
  <c r="E86" i="17"/>
  <c r="E71" i="17"/>
  <c r="E122" i="17"/>
  <c r="E138" i="17"/>
  <c r="E154" i="17"/>
  <c r="E170" i="17"/>
  <c r="E186" i="17"/>
  <c r="E202" i="17"/>
  <c r="E218" i="17"/>
  <c r="E234" i="17"/>
  <c r="E250" i="17"/>
  <c r="E266" i="17"/>
  <c r="E282" i="17"/>
  <c r="E298" i="17"/>
  <c r="E314" i="17"/>
  <c r="E330" i="17"/>
  <c r="E346" i="17"/>
  <c r="E362" i="17"/>
  <c r="E378" i="17"/>
  <c r="E394" i="17"/>
  <c r="E410" i="17"/>
  <c r="E426" i="17"/>
  <c r="E438" i="17"/>
  <c r="E445" i="17"/>
  <c r="E450" i="17"/>
  <c r="E455" i="17"/>
  <c r="E459" i="17"/>
  <c r="E463" i="17"/>
  <c r="E467" i="17"/>
  <c r="E471" i="17"/>
  <c r="E475" i="17"/>
  <c r="E479" i="17"/>
  <c r="E483" i="17"/>
  <c r="E487" i="17"/>
  <c r="E491" i="17"/>
  <c r="E495" i="17"/>
  <c r="E499" i="17"/>
  <c r="E503" i="17"/>
  <c r="E507" i="17"/>
  <c r="E511" i="17"/>
  <c r="E515" i="17"/>
  <c r="E519" i="17"/>
  <c r="E523" i="17"/>
  <c r="E527" i="17"/>
  <c r="E531" i="17"/>
  <c r="E99" i="17"/>
  <c r="E102" i="17"/>
  <c r="E106" i="17"/>
  <c r="E110" i="17"/>
  <c r="E114" i="17"/>
  <c r="E18" i="17"/>
  <c r="E29" i="17"/>
  <c r="E78" i="17"/>
  <c r="E126" i="17"/>
  <c r="E142" i="17"/>
  <c r="E158" i="17"/>
  <c r="E174" i="17"/>
  <c r="E190" i="17"/>
  <c r="E206" i="17"/>
  <c r="E222" i="17"/>
  <c r="E238" i="17"/>
  <c r="E254" i="17"/>
  <c r="E270" i="17"/>
  <c r="E286" i="17"/>
  <c r="E302" i="17"/>
  <c r="E318" i="17"/>
  <c r="E334" i="17"/>
  <c r="E350" i="17"/>
  <c r="E366" i="17"/>
  <c r="E382" i="17"/>
  <c r="E398" i="17"/>
  <c r="E414" i="17"/>
  <c r="E430" i="17"/>
  <c r="E441" i="17"/>
  <c r="E446" i="17"/>
  <c r="E452" i="17"/>
  <c r="E456" i="17"/>
  <c r="E460" i="17"/>
  <c r="E464" i="17"/>
  <c r="E468" i="17"/>
  <c r="E472" i="17"/>
  <c r="E476" i="17"/>
  <c r="E480" i="17"/>
  <c r="E484" i="17"/>
  <c r="E488" i="17"/>
  <c r="E492" i="17"/>
  <c r="E496" i="17"/>
  <c r="E500" i="17"/>
  <c r="E504" i="17"/>
  <c r="E508" i="17"/>
  <c r="E512" i="17"/>
  <c r="E516" i="17"/>
  <c r="E520" i="17"/>
  <c r="E524" i="17"/>
  <c r="E528" i="17"/>
  <c r="E532" i="17"/>
  <c r="E100" i="17"/>
  <c r="E103" i="17"/>
  <c r="E107" i="17"/>
  <c r="E111" i="17"/>
  <c r="E96" i="17"/>
  <c r="E21" i="17"/>
  <c r="E97" i="17"/>
  <c r="E61" i="17"/>
  <c r="E44" i="17"/>
  <c r="E130" i="17"/>
  <c r="E146" i="17"/>
  <c r="E162" i="17"/>
  <c r="E178" i="17"/>
  <c r="E194" i="17"/>
  <c r="E210" i="17"/>
  <c r="E226" i="17"/>
  <c r="E242" i="17"/>
  <c r="E258" i="17"/>
  <c r="E274" i="17"/>
  <c r="E290" i="17"/>
  <c r="E306" i="17"/>
  <c r="E322" i="17"/>
  <c r="E338" i="17"/>
  <c r="E354" i="17"/>
  <c r="E370" i="17"/>
  <c r="E386" i="17"/>
  <c r="E402" i="17"/>
  <c r="E418" i="17"/>
  <c r="E434" i="17"/>
  <c r="E442" i="17"/>
  <c r="E448" i="17"/>
  <c r="E453" i="17"/>
  <c r="E457" i="17"/>
  <c r="E461" i="17"/>
  <c r="E465" i="17"/>
  <c r="E469" i="17"/>
  <c r="E473" i="17"/>
  <c r="E477" i="17"/>
  <c r="E481" i="17"/>
  <c r="E485" i="17"/>
  <c r="E489" i="17"/>
  <c r="E493" i="17"/>
  <c r="E497" i="17"/>
  <c r="E501" i="17"/>
  <c r="E505" i="17"/>
  <c r="E509" i="17"/>
  <c r="E513" i="17"/>
  <c r="E517" i="17"/>
  <c r="E521" i="17"/>
  <c r="E525" i="17"/>
  <c r="E529" i="17"/>
  <c r="E533" i="17"/>
  <c r="E70" i="17"/>
  <c r="E104" i="17"/>
  <c r="E108" i="17"/>
  <c r="E112" i="17"/>
  <c r="E16" i="17"/>
  <c r="E22" i="17"/>
  <c r="E98" i="17"/>
  <c r="E62" i="17"/>
  <c r="E65" i="17"/>
  <c r="E54" i="17"/>
  <c r="E66" i="17"/>
  <c r="E14" i="17"/>
  <c r="E79" i="17"/>
  <c r="E58" i="17"/>
  <c r="E49" i="17"/>
  <c r="E36" i="17"/>
  <c r="E41" i="17"/>
  <c r="E40" i="17"/>
  <c r="E74" i="17"/>
  <c r="E42" i="17"/>
  <c r="E69" i="17"/>
  <c r="E43" i="17"/>
  <c r="E91" i="17"/>
  <c r="E73" i="17"/>
  <c r="E60" i="17"/>
  <c r="E47" i="17"/>
  <c r="E30" i="17"/>
  <c r="E34" i="17"/>
  <c r="E7" i="17"/>
  <c r="E11" i="17"/>
  <c r="E23" i="17"/>
  <c r="E4" i="17"/>
  <c r="E67" i="17"/>
  <c r="E38" i="17"/>
  <c r="E94" i="17"/>
  <c r="E88" i="17"/>
  <c r="E48" i="17"/>
  <c r="E76" i="17"/>
  <c r="E80" i="17"/>
  <c r="E56" i="17"/>
  <c r="E89" i="17"/>
  <c r="E45" i="17"/>
  <c r="E55" i="17"/>
  <c r="E63" i="17"/>
  <c r="E31" i="17"/>
  <c r="E53" i="17"/>
  <c r="E8" i="17"/>
  <c r="E12" i="17"/>
  <c r="E28" i="17"/>
  <c r="E84" i="17"/>
  <c r="E37" i="17"/>
  <c r="E51" i="17"/>
  <c r="E82" i="17"/>
  <c r="E57" i="17"/>
  <c r="E81" i="17"/>
  <c r="E68" i="17"/>
  <c r="E64" i="17"/>
  <c r="E90" i="17"/>
  <c r="E46" i="17"/>
  <c r="E25" i="17"/>
  <c r="E83" i="17"/>
  <c r="E32" i="17"/>
  <c r="E5" i="17"/>
  <c r="E9" i="17"/>
  <c r="E13" i="17"/>
  <c r="E19" i="17"/>
  <c r="E35" i="17"/>
  <c r="E50" i="17"/>
  <c r="E52" i="17"/>
  <c r="E75" i="17"/>
  <c r="E92" i="17"/>
  <c r="E39" i="17"/>
  <c r="E85" i="17"/>
  <c r="E87" i="17"/>
  <c r="E93" i="17"/>
  <c r="E72" i="17"/>
  <c r="E26" i="17"/>
  <c r="E20" i="17"/>
  <c r="E33" i="17"/>
  <c r="E6" i="17"/>
  <c r="E10" i="17"/>
  <c r="E15" i="17"/>
  <c r="E24" i="17"/>
  <c r="Y20" i="9"/>
  <c r="B797" i="6" l="1"/>
  <c r="B122" i="6"/>
  <c r="B497" i="6"/>
  <c r="B1022" i="6"/>
  <c r="B347" i="6"/>
  <c r="B1172" i="6"/>
  <c r="B422" i="6"/>
  <c r="B722" i="6"/>
  <c r="B1248" i="6"/>
  <c r="B272" i="6"/>
  <c r="B872" i="6"/>
  <c r="B947" i="6"/>
  <c r="B1097" i="6"/>
  <c r="B197" i="6"/>
  <c r="B572" i="6"/>
  <c r="B647" i="6"/>
  <c r="B47" i="6"/>
  <c r="B1246" i="6"/>
  <c r="B795" i="6"/>
  <c r="B1170" i="6"/>
  <c r="B420" i="6"/>
  <c r="B45" i="6"/>
  <c r="B1020" i="6"/>
  <c r="B270" i="6"/>
  <c r="B870" i="6"/>
  <c r="B345" i="6"/>
  <c r="B720" i="6"/>
  <c r="B195" i="6"/>
  <c r="B570" i="6"/>
  <c r="B945" i="6"/>
  <c r="B1095" i="6"/>
  <c r="B120" i="6"/>
  <c r="B495" i="6"/>
  <c r="B645" i="6"/>
  <c r="B1159" i="6"/>
  <c r="B859" i="6"/>
  <c r="B559" i="6"/>
  <c r="B259" i="6"/>
  <c r="B1084" i="6"/>
  <c r="B784" i="6"/>
  <c r="B484" i="6"/>
  <c r="B184" i="6"/>
  <c r="B34" i="6"/>
  <c r="B1009" i="6"/>
  <c r="B709" i="6"/>
  <c r="B409" i="6"/>
  <c r="B109" i="6"/>
  <c r="B1235" i="6"/>
  <c r="B934" i="6"/>
  <c r="B634" i="6"/>
  <c r="B334" i="6"/>
  <c r="B35" i="6"/>
  <c r="B335" i="6"/>
  <c r="B1160" i="6"/>
  <c r="B410" i="6"/>
  <c r="B710" i="6"/>
  <c r="B1236" i="6"/>
  <c r="B260" i="6"/>
  <c r="B860" i="6"/>
  <c r="B935" i="6"/>
  <c r="B1085" i="6"/>
  <c r="B185" i="6"/>
  <c r="B560" i="6"/>
  <c r="B635" i="6"/>
  <c r="B785" i="6"/>
  <c r="B110" i="6"/>
  <c r="B485" i="6"/>
  <c r="B1010" i="6"/>
  <c r="B946" i="6"/>
  <c r="B1096" i="6"/>
  <c r="B571" i="6"/>
  <c r="B271" i="6"/>
  <c r="B646" i="6"/>
  <c r="B796" i="6"/>
  <c r="B496" i="6"/>
  <c r="B196" i="6"/>
  <c r="B46" i="6"/>
  <c r="B1021" i="6"/>
  <c r="B1171" i="6"/>
  <c r="B421" i="6"/>
  <c r="B121" i="6"/>
  <c r="B1247" i="6"/>
  <c r="B721" i="6"/>
  <c r="B871" i="6"/>
  <c r="B346" i="6"/>
  <c r="B782" i="6"/>
  <c r="B857" i="6"/>
  <c r="B557" i="6"/>
  <c r="B1007" i="6"/>
  <c r="B257" i="6"/>
  <c r="B107" i="6"/>
  <c r="B482" i="6"/>
  <c r="B707" i="6"/>
  <c r="B1233" i="6"/>
  <c r="B182" i="6"/>
  <c r="B932" i="6"/>
  <c r="B407" i="6"/>
  <c r="B1082" i="6"/>
  <c r="B1157" i="6"/>
  <c r="B632" i="6"/>
  <c r="B332" i="6"/>
  <c r="B32" i="6"/>
  <c r="B781" i="6"/>
  <c r="B256" i="6"/>
  <c r="B556" i="6"/>
  <c r="B1006" i="6"/>
  <c r="B31" i="6"/>
  <c r="B106" i="6"/>
  <c r="B181" i="6"/>
  <c r="B481" i="6"/>
  <c r="B706" i="6"/>
  <c r="B1232" i="6"/>
  <c r="B1156" i="6"/>
  <c r="B931" i="6"/>
  <c r="B406" i="6"/>
  <c r="B1081" i="6"/>
  <c r="B856" i="6"/>
  <c r="B631" i="6"/>
  <c r="B331" i="6"/>
  <c r="B708" i="6"/>
  <c r="B1158" i="6"/>
  <c r="B558" i="6"/>
  <c r="B258" i="6"/>
  <c r="B33" i="6"/>
  <c r="B108" i="6"/>
  <c r="B858" i="6"/>
  <c r="B483" i="6"/>
  <c r="B183" i="6"/>
  <c r="B1234" i="6"/>
  <c r="B1083" i="6"/>
  <c r="B933" i="6"/>
  <c r="B408" i="6"/>
  <c r="B1008" i="6"/>
  <c r="B783" i="6"/>
  <c r="B633" i="6"/>
  <c r="B333" i="6"/>
  <c r="B1249" i="6"/>
  <c r="B1023" i="6"/>
  <c r="B1173" i="6"/>
  <c r="B423" i="6"/>
  <c r="B948" i="6"/>
  <c r="B723" i="6"/>
  <c r="B873" i="6"/>
  <c r="B348" i="6"/>
  <c r="B48" i="6"/>
  <c r="B648" i="6"/>
  <c r="B1098" i="6"/>
  <c r="B573" i="6"/>
  <c r="B273" i="6"/>
  <c r="B123" i="6"/>
  <c r="B798" i="6"/>
  <c r="B498" i="6"/>
  <c r="B198" i="6"/>
  <c r="G18" i="9"/>
  <c r="H18" i="9" s="1"/>
  <c r="I18" i="9" s="1"/>
  <c r="J18" i="9" s="1"/>
  <c r="K18" i="9" s="1"/>
  <c r="L18" i="9" s="1"/>
  <c r="M18" i="9" s="1"/>
  <c r="N18" i="9" s="1"/>
  <c r="O18" i="9" s="1"/>
  <c r="P18" i="9" s="1"/>
  <c r="Q18" i="9" s="1"/>
  <c r="R18" i="9" s="1"/>
  <c r="S18" i="9" s="1"/>
  <c r="T18" i="9" s="1"/>
  <c r="U18" i="9" s="1"/>
  <c r="V18" i="9" s="1"/>
  <c r="W18" i="9" s="1"/>
  <c r="C32" i="8" l="1"/>
  <c r="C11" i="8"/>
  <c r="D13" i="8" l="1"/>
  <c r="D20" i="8"/>
  <c r="D34" i="8"/>
  <c r="D40" i="8"/>
  <c r="D39" i="8"/>
  <c r="D23" i="8"/>
  <c r="D21" i="8"/>
  <c r="D27" i="8"/>
  <c r="D25" i="8"/>
  <c r="D28" i="8"/>
  <c r="D24" i="8"/>
  <c r="D26" i="8"/>
  <c r="D22" i="8"/>
  <c r="D41" i="8"/>
  <c r="D37" i="8"/>
  <c r="D42" i="8"/>
  <c r="D38" i="8"/>
  <c r="D36" i="8"/>
  <c r="D12" i="8"/>
  <c r="D16" i="8"/>
  <c r="D44" i="8"/>
  <c r="D29" i="8"/>
  <c r="D18" i="8"/>
  <c r="D33" i="8"/>
  <c r="D43" i="8"/>
  <c r="C48" i="8"/>
  <c r="D46" i="8"/>
  <c r="D14" i="8"/>
  <c r="D45" i="8"/>
  <c r="D35" i="8"/>
  <c r="D30" i="8"/>
  <c r="D19" i="8"/>
  <c r="D15" i="8"/>
  <c r="D17" i="8"/>
  <c r="E20" i="8" l="1"/>
  <c r="E40" i="8"/>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D32" i="8" l="1"/>
  <c r="B5" i="8" l="1"/>
  <c r="B4" i="8"/>
  <c r="B2" i="8"/>
  <c r="B1" i="8"/>
  <c r="C12" i="9" l="1"/>
  <c r="C10" i="9"/>
  <c r="C8" i="9"/>
  <c r="C7" i="9"/>
  <c r="C6" i="9"/>
  <c r="C2" i="9"/>
  <c r="C1" i="9"/>
  <c r="C11" i="9"/>
  <c r="B102" i="2"/>
  <c r="B105" i="2"/>
  <c r="Y100" i="9" l="1"/>
  <c r="B104" i="2" l="1"/>
  <c r="B101" i="2" l="1"/>
  <c r="C3" i="2" l="1"/>
  <c r="C3" i="9"/>
  <c r="B3080" i="16"/>
  <c r="B1355" i="16"/>
  <c r="B155" i="16"/>
  <c r="B5" i="16"/>
  <c r="B1280" i="16"/>
  <c r="B2180" i="16"/>
  <c r="B2855" i="16"/>
  <c r="B1205" i="16"/>
  <c r="B680" i="16"/>
  <c r="B1430" i="16"/>
  <c r="B230" i="16"/>
  <c r="B2930" i="16"/>
  <c r="B1955" i="16"/>
  <c r="B380" i="16"/>
  <c r="B3155" i="16"/>
  <c r="B1880" i="16"/>
  <c r="B80" i="16"/>
  <c r="B1130" i="16"/>
  <c r="B1655" i="16"/>
  <c r="B2630" i="16"/>
  <c r="B2030" i="16"/>
  <c r="B605" i="16"/>
  <c r="C5" i="9"/>
  <c r="B3005" i="16"/>
  <c r="B1805" i="16"/>
  <c r="B530" i="16"/>
  <c r="B980" i="16"/>
  <c r="B1730" i="16"/>
  <c r="B305" i="16"/>
  <c r="B905" i="16"/>
  <c r="B2105" i="16"/>
  <c r="B1055" i="16"/>
  <c r="B2480" i="16"/>
  <c r="B2555" i="16"/>
  <c r="B755" i="16"/>
  <c r="B2255" i="16"/>
  <c r="B2780" i="16"/>
  <c r="B1580" i="16"/>
  <c r="B2405" i="16"/>
  <c r="B2705" i="16"/>
  <c r="B1505" i="16"/>
  <c r="B455" i="16"/>
  <c r="B830" i="16"/>
  <c r="B2330" i="16"/>
  <c r="B3" i="8"/>
  <c r="C5" i="2"/>
  <c r="F47" i="2" l="1"/>
  <c r="G47" i="2" s="1"/>
  <c r="F32" i="2"/>
  <c r="G32" i="2" s="1"/>
  <c r="F35" i="2"/>
  <c r="G35" i="2" s="1"/>
  <c r="F95" i="2"/>
  <c r="F55" i="2"/>
  <c r="G55" i="2" s="1"/>
  <c r="F40" i="2"/>
  <c r="G40" i="2" s="1"/>
  <c r="F21" i="2"/>
  <c r="G21" i="2" s="1"/>
  <c r="F59" i="2"/>
  <c r="G59" i="2" s="1"/>
  <c r="F44" i="2"/>
  <c r="G44" i="2" s="1"/>
  <c r="F25" i="2"/>
  <c r="G25" i="2" s="1"/>
  <c r="F48" i="2"/>
  <c r="F29" i="2"/>
  <c r="G29" i="2" s="1"/>
  <c r="F51" i="2"/>
  <c r="G51" i="2" s="1"/>
  <c r="F36" i="2"/>
  <c r="G36" i="2" s="1"/>
  <c r="F96" i="2"/>
  <c r="F94" i="2"/>
  <c r="F56" i="2"/>
  <c r="G56" i="2" s="1"/>
  <c r="F37" i="2"/>
  <c r="G37" i="2" s="1"/>
  <c r="F22" i="2"/>
  <c r="G22" i="2" s="1"/>
  <c r="F41" i="2"/>
  <c r="G41" i="2" s="1"/>
  <c r="F26" i="2"/>
  <c r="G26" i="2" s="1"/>
  <c r="F38" i="2"/>
  <c r="G38" i="2" s="1"/>
  <c r="F57" i="2"/>
  <c r="G57" i="2" s="1"/>
  <c r="F45" i="2"/>
  <c r="G45" i="2" s="1"/>
  <c r="F30" i="2"/>
  <c r="G30" i="2" s="1"/>
  <c r="F52" i="2"/>
  <c r="G52" i="2" s="1"/>
  <c r="F33" i="2"/>
  <c r="G33" i="2" s="1"/>
  <c r="F93" i="2"/>
  <c r="F23" i="2"/>
  <c r="G23" i="2" s="1"/>
  <c r="F53" i="2"/>
  <c r="G53" i="2" s="1"/>
  <c r="F27" i="2"/>
  <c r="G27" i="2" s="1"/>
  <c r="F42" i="2"/>
  <c r="G42" i="2" s="1"/>
  <c r="F50" i="2"/>
  <c r="G50" i="2" s="1"/>
  <c r="F31" i="2"/>
  <c r="G31" i="2" s="1"/>
  <c r="F46" i="2"/>
  <c r="G46" i="2" s="1"/>
  <c r="F49" i="2"/>
  <c r="G49" i="2" s="1"/>
  <c r="F34" i="2"/>
  <c r="G34" i="2" s="1"/>
  <c r="F39" i="2"/>
  <c r="G39" i="2" s="1"/>
  <c r="F24" i="2"/>
  <c r="G24" i="2" s="1"/>
  <c r="F54" i="2"/>
  <c r="G54" i="2" s="1"/>
  <c r="F43" i="2"/>
  <c r="G43" i="2" s="1"/>
  <c r="F28" i="2"/>
  <c r="G28" i="2" s="1"/>
  <c r="F58" i="2"/>
  <c r="G58" i="2" s="1"/>
  <c r="F20" i="2"/>
  <c r="G20" i="2" s="1"/>
  <c r="G98" i="2" l="1"/>
  <c r="G100" i="2" l="1"/>
  <c r="G101" i="2" l="1"/>
  <c r="G102" i="2" s="1"/>
  <c r="C27" i="18"/>
  <c r="K93" i="2"/>
  <c r="L95" i="2"/>
  <c r="L52" i="2"/>
  <c r="K56" i="2"/>
  <c r="L65" i="2"/>
  <c r="L35" i="2"/>
  <c r="L37" i="2"/>
  <c r="L94" i="2"/>
  <c r="K94" i="2"/>
  <c r="L44" i="2"/>
  <c r="K71" i="2"/>
  <c r="K52" i="2"/>
  <c r="K48" i="2"/>
  <c r="L34" i="2"/>
  <c r="L96" i="2"/>
  <c r="L93" i="2"/>
  <c r="L56" i="2"/>
  <c r="L82" i="2"/>
  <c r="K82" i="2"/>
  <c r="L71" i="2"/>
  <c r="K37" i="2"/>
  <c r="K95" i="2"/>
  <c r="K96" i="2"/>
  <c r="L48" i="2"/>
  <c r="K44" i="2"/>
  <c r="K65" i="2"/>
  <c r="K35" i="2"/>
  <c r="K34" i="2"/>
  <c r="L58" i="2"/>
  <c r="K68" i="2"/>
  <c r="K61" i="2"/>
  <c r="K23" i="2"/>
  <c r="K67" i="2"/>
  <c r="L75" i="2"/>
  <c r="K89" i="2"/>
  <c r="L40" i="2"/>
  <c r="L54" i="2"/>
  <c r="K39" i="2"/>
  <c r="L42" i="2"/>
  <c r="L53" i="2"/>
  <c r="K26" i="2"/>
  <c r="L36" i="2"/>
  <c r="L70" i="2"/>
  <c r="L55" i="2"/>
  <c r="L20" i="2"/>
  <c r="L88" i="2"/>
  <c r="K91" i="2"/>
  <c r="K76" i="2"/>
  <c r="K30" i="2"/>
  <c r="K57" i="2"/>
  <c r="K51" i="2"/>
  <c r="L25" i="2"/>
  <c r="K32" i="2"/>
  <c r="K28" i="2"/>
  <c r="L46" i="2"/>
  <c r="K31" i="2"/>
  <c r="L45" i="2"/>
  <c r="K38" i="2"/>
  <c r="L78" i="2"/>
  <c r="L63" i="2"/>
  <c r="K47" i="2"/>
  <c r="L41" i="2"/>
  <c r="K58" i="2"/>
  <c r="L43" i="2"/>
  <c r="L61" i="2"/>
  <c r="L50" i="2"/>
  <c r="L67" i="2"/>
  <c r="L64" i="2"/>
  <c r="L89" i="2"/>
  <c r="K74" i="2"/>
  <c r="K77" i="2"/>
  <c r="L39" i="2"/>
  <c r="K53" i="2"/>
  <c r="L90" i="2"/>
  <c r="K36" i="2"/>
  <c r="K29" i="2"/>
  <c r="K55" i="2"/>
  <c r="L92" i="2"/>
  <c r="K88" i="2"/>
  <c r="L69" i="2"/>
  <c r="L76" i="2"/>
  <c r="K72" i="2"/>
  <c r="L57" i="2"/>
  <c r="K43" i="2"/>
  <c r="K24" i="2"/>
  <c r="K50" i="2"/>
  <c r="K27" i="2"/>
  <c r="K64" i="2"/>
  <c r="L86" i="2"/>
  <c r="L74" i="2"/>
  <c r="K59" i="2"/>
  <c r="L77" i="2"/>
  <c r="K73" i="2"/>
  <c r="L80" i="2"/>
  <c r="K90" i="2"/>
  <c r="K79" i="2"/>
  <c r="L29" i="2"/>
  <c r="K85" i="2"/>
  <c r="K92" i="2"/>
  <c r="K69" i="2"/>
  <c r="L66" i="2"/>
  <c r="L72" i="2"/>
  <c r="K33" i="2"/>
  <c r="K41" i="2"/>
  <c r="K22" i="2"/>
  <c r="L84" i="2"/>
  <c r="K49" i="2"/>
  <c r="L87" i="2"/>
  <c r="L23" i="2"/>
  <c r="K86" i="2"/>
  <c r="K42" i="2"/>
  <c r="L79" i="2"/>
  <c r="L91" i="2"/>
  <c r="L33" i="2"/>
  <c r="L32" i="2"/>
  <c r="L49" i="2"/>
  <c r="L21" i="2"/>
  <c r="L62" i="2"/>
  <c r="L47" i="2"/>
  <c r="K21" i="2"/>
  <c r="L68" i="2"/>
  <c r="K80" i="2"/>
  <c r="K66" i="2"/>
  <c r="K75" i="2"/>
  <c r="L59" i="2"/>
  <c r="L26" i="2"/>
  <c r="L85" i="2"/>
  <c r="L30" i="2"/>
  <c r="L22" i="2"/>
  <c r="K25" i="2"/>
  <c r="K84" i="2"/>
  <c r="L31" i="2"/>
  <c r="K60" i="2"/>
  <c r="L81" i="2"/>
  <c r="K78" i="2"/>
  <c r="K63" i="2"/>
  <c r="K62" i="2"/>
  <c r="K81" i="2"/>
  <c r="L27" i="2"/>
  <c r="K20" i="2"/>
  <c r="K87" i="2"/>
  <c r="L24" i="2"/>
  <c r="K40" i="2"/>
  <c r="L73" i="2"/>
  <c r="K70" i="2"/>
  <c r="L51" i="2"/>
  <c r="K46" i="2"/>
  <c r="L83" i="2"/>
  <c r="K45" i="2"/>
  <c r="L38" i="2"/>
  <c r="L60" i="2"/>
  <c r="K54" i="2"/>
  <c r="L28" i="2"/>
  <c r="K83" i="2"/>
  <c r="G1275" i="6" l="1"/>
  <c r="G1124" i="6"/>
  <c r="G1199" i="6"/>
  <c r="G974" i="6"/>
  <c r="G1049" i="6"/>
  <c r="G824" i="6"/>
  <c r="G899" i="6"/>
  <c r="G674" i="6"/>
  <c r="G749" i="6"/>
  <c r="G524" i="6"/>
  <c r="G599" i="6"/>
  <c r="G374" i="6"/>
  <c r="G449" i="6"/>
  <c r="G149" i="6"/>
  <c r="G224" i="6"/>
  <c r="G299" i="6"/>
  <c r="G74" i="6"/>
  <c r="M83" i="2"/>
  <c r="N83" i="2"/>
  <c r="N87" i="2"/>
  <c r="M87" i="2"/>
  <c r="M25" i="2"/>
  <c r="N25" i="2"/>
  <c r="M80" i="2"/>
  <c r="N80" i="2"/>
  <c r="N46" i="2"/>
  <c r="M46" i="2"/>
  <c r="M62" i="2"/>
  <c r="N62" i="2"/>
  <c r="N60" i="2"/>
  <c r="M60" i="2"/>
  <c r="M33" i="2"/>
  <c r="N33" i="2"/>
  <c r="N92" i="2"/>
  <c r="M92" i="2"/>
  <c r="N90" i="2"/>
  <c r="M90" i="2"/>
  <c r="N64" i="2"/>
  <c r="M64" i="2"/>
  <c r="M43" i="2"/>
  <c r="N43" i="2"/>
  <c r="N29" i="2"/>
  <c r="M29" i="2"/>
  <c r="N74" i="2"/>
  <c r="M74" i="2"/>
  <c r="N38" i="2"/>
  <c r="M38" i="2"/>
  <c r="M28" i="2"/>
  <c r="N28" i="2"/>
  <c r="M57" i="2"/>
  <c r="N57" i="2"/>
  <c r="N39" i="2"/>
  <c r="M39" i="2"/>
  <c r="N89" i="2"/>
  <c r="M89" i="2"/>
  <c r="N61" i="2"/>
  <c r="M61" i="2"/>
  <c r="M35" i="2"/>
  <c r="N35" i="2"/>
  <c r="M96" i="2"/>
  <c r="N96" i="2"/>
  <c r="M82" i="2"/>
  <c r="N82" i="2"/>
  <c r="M71" i="2"/>
  <c r="N71" i="2"/>
  <c r="K98" i="2"/>
  <c r="M20" i="2"/>
  <c r="N20" i="2"/>
  <c r="M63" i="2"/>
  <c r="N63" i="2"/>
  <c r="M75" i="2"/>
  <c r="N75" i="2"/>
  <c r="N21" i="2"/>
  <c r="M21" i="2"/>
  <c r="M85" i="2"/>
  <c r="N85" i="2"/>
  <c r="M59" i="2"/>
  <c r="N59" i="2"/>
  <c r="M27" i="2"/>
  <c r="N27" i="2"/>
  <c r="M88" i="2"/>
  <c r="N88" i="2"/>
  <c r="N36" i="2"/>
  <c r="M36" i="2"/>
  <c r="N47" i="2"/>
  <c r="M47" i="2"/>
  <c r="M32" i="2"/>
  <c r="N32" i="2"/>
  <c r="M30" i="2"/>
  <c r="N30" i="2"/>
  <c r="L98" i="2"/>
  <c r="M26" i="2"/>
  <c r="N26" i="2"/>
  <c r="M68" i="2"/>
  <c r="N68" i="2"/>
  <c r="M65" i="2"/>
  <c r="N65" i="2"/>
  <c r="M95" i="2"/>
  <c r="N95" i="2"/>
  <c r="M40" i="2"/>
  <c r="N40" i="2"/>
  <c r="N45" i="2"/>
  <c r="M45" i="2"/>
  <c r="N78" i="2"/>
  <c r="M78" i="2"/>
  <c r="N84" i="2"/>
  <c r="M84" i="2"/>
  <c r="M66" i="2"/>
  <c r="N66" i="2"/>
  <c r="M42" i="2"/>
  <c r="N42" i="2"/>
  <c r="M49" i="2"/>
  <c r="N49" i="2"/>
  <c r="M22" i="2"/>
  <c r="N22" i="2"/>
  <c r="N50" i="2"/>
  <c r="M50" i="2"/>
  <c r="N72" i="2"/>
  <c r="M72" i="2"/>
  <c r="N77" i="2"/>
  <c r="M77" i="2"/>
  <c r="M31" i="2"/>
  <c r="N31" i="2"/>
  <c r="N76" i="2"/>
  <c r="M76" i="2"/>
  <c r="N67" i="2"/>
  <c r="M67" i="2"/>
  <c r="M44" i="2"/>
  <c r="N44" i="2"/>
  <c r="M37" i="2"/>
  <c r="N37" i="2"/>
  <c r="M48" i="2"/>
  <c r="N48" i="2"/>
  <c r="M94" i="2"/>
  <c r="N94" i="2"/>
  <c r="M93" i="2"/>
  <c r="N93" i="2"/>
  <c r="G103" i="2"/>
  <c r="M54" i="2"/>
  <c r="N54" i="2"/>
  <c r="M70" i="2"/>
  <c r="N70" i="2"/>
  <c r="M81" i="2"/>
  <c r="N81" i="2"/>
  <c r="M86" i="2"/>
  <c r="N86" i="2"/>
  <c r="N41" i="2"/>
  <c r="M41" i="2"/>
  <c r="M69" i="2"/>
  <c r="N69" i="2"/>
  <c r="M79" i="2"/>
  <c r="N79" i="2"/>
  <c r="M73" i="2"/>
  <c r="N73" i="2"/>
  <c r="M24" i="2"/>
  <c r="N24" i="2"/>
  <c r="M55" i="2"/>
  <c r="N55" i="2"/>
  <c r="N53" i="2"/>
  <c r="M53" i="2"/>
  <c r="M58" i="2"/>
  <c r="N58" i="2"/>
  <c r="M51" i="2"/>
  <c r="N51" i="2"/>
  <c r="M91" i="2"/>
  <c r="N91" i="2"/>
  <c r="M23" i="2"/>
  <c r="N23" i="2"/>
  <c r="M34" i="2"/>
  <c r="N34" i="2"/>
  <c r="M52" i="2"/>
  <c r="N52" i="2"/>
  <c r="M56" i="2"/>
  <c r="N56" i="2"/>
  <c r="H21" i="2" l="1"/>
  <c r="H87" i="2"/>
  <c r="H64" i="2"/>
  <c r="H92" i="2"/>
  <c r="H60" i="2"/>
  <c r="H46" i="2"/>
  <c r="H36" i="2"/>
  <c r="H94" i="2"/>
  <c r="H37" i="2"/>
  <c r="H31" i="2"/>
  <c r="H49" i="2"/>
  <c r="H66" i="2"/>
  <c r="H40" i="2"/>
  <c r="H65" i="2"/>
  <c r="H26" i="2"/>
  <c r="H71" i="2"/>
  <c r="H96" i="2"/>
  <c r="H28" i="2"/>
  <c r="G24" i="19" s="1"/>
  <c r="H43" i="2"/>
  <c r="H33" i="2"/>
  <c r="H53" i="2"/>
  <c r="H41" i="2"/>
  <c r="H93" i="2"/>
  <c r="H48" i="2"/>
  <c r="H44" i="2"/>
  <c r="H47" i="2"/>
  <c r="H58" i="2"/>
  <c r="H62" i="2"/>
  <c r="H22" i="2"/>
  <c r="G18" i="19" s="1"/>
  <c r="H42" i="2"/>
  <c r="H68" i="2"/>
  <c r="H82" i="2"/>
  <c r="H35" i="2"/>
  <c r="H57" i="2"/>
  <c r="H24" i="2"/>
  <c r="G20" i="19" s="1"/>
  <c r="H54" i="2"/>
  <c r="H67" i="2"/>
  <c r="H72" i="2"/>
  <c r="H78" i="2"/>
  <c r="H30" i="2"/>
  <c r="G26" i="19" s="1"/>
  <c r="H59" i="2"/>
  <c r="H75" i="2"/>
  <c r="H20" i="2"/>
  <c r="H39" i="2"/>
  <c r="H74" i="2"/>
  <c r="H90" i="2"/>
  <c r="H34" i="2"/>
  <c r="H80" i="2"/>
  <c r="H56" i="2"/>
  <c r="H52" i="2"/>
  <c r="H23" i="2"/>
  <c r="G19" i="19" s="1"/>
  <c r="H51" i="2"/>
  <c r="H55" i="2"/>
  <c r="H69" i="2"/>
  <c r="H76" i="2"/>
  <c r="H77" i="2"/>
  <c r="H50" i="2"/>
  <c r="H84" i="2"/>
  <c r="H45" i="2"/>
  <c r="H32" i="2"/>
  <c r="H27" i="2"/>
  <c r="G23" i="19" s="1"/>
  <c r="H85" i="2"/>
  <c r="H63" i="2"/>
  <c r="H89" i="2"/>
  <c r="H38" i="2"/>
  <c r="H29" i="2"/>
  <c r="G25" i="19" s="1"/>
  <c r="H25" i="2"/>
  <c r="G21" i="19" s="1"/>
  <c r="H81" i="2"/>
  <c r="H73" i="2"/>
  <c r="H86" i="2"/>
  <c r="H83" i="2"/>
  <c r="H61" i="2"/>
  <c r="H91" i="2"/>
  <c r="H79" i="2"/>
  <c r="H70" i="2"/>
  <c r="H88" i="2"/>
  <c r="G104" i="2"/>
  <c r="G105" i="2"/>
  <c r="M98" i="2"/>
  <c r="N98" i="2"/>
  <c r="G28" i="19" l="1"/>
  <c r="F28" i="19" s="1"/>
  <c r="E28" i="19" s="1"/>
  <c r="G30" i="19"/>
  <c r="F30" i="19" s="1"/>
  <c r="E30" i="19" s="1"/>
  <c r="G34" i="19"/>
  <c r="G31" i="19"/>
  <c r="F31" i="19" s="1"/>
  <c r="E31" i="19" s="1"/>
  <c r="G29" i="19"/>
  <c r="F29" i="19" s="1"/>
  <c r="E29" i="19" s="1"/>
  <c r="G27" i="19"/>
  <c r="F27" i="19" s="1"/>
  <c r="E27" i="19" s="1"/>
  <c r="G33" i="19"/>
  <c r="F33" i="19" s="1"/>
  <c r="E33" i="19" s="1"/>
  <c r="G35" i="19"/>
  <c r="F35" i="19" s="1"/>
  <c r="E35" i="19" s="1"/>
  <c r="G32" i="19"/>
  <c r="F32" i="19" s="1"/>
  <c r="E32" i="19" s="1"/>
  <c r="G16" i="19"/>
  <c r="F16" i="19" s="1"/>
  <c r="E16" i="19" s="1"/>
  <c r="G22" i="19"/>
  <c r="F22" i="19" s="1"/>
  <c r="E22" i="19" s="1"/>
  <c r="G17" i="19"/>
  <c r="F17" i="19" s="1"/>
  <c r="E17" i="19" s="1"/>
  <c r="F25" i="19"/>
  <c r="E25" i="19" s="1"/>
  <c r="F26" i="19"/>
  <c r="E26" i="19" s="1"/>
  <c r="F18" i="19"/>
  <c r="F21" i="19"/>
  <c r="E21" i="19" s="1"/>
  <c r="F19" i="19"/>
  <c r="E19" i="19" s="1"/>
  <c r="F20" i="19"/>
  <c r="E20" i="19" s="1"/>
  <c r="F34" i="19"/>
  <c r="E34" i="19" s="1"/>
  <c r="F23" i="19"/>
  <c r="E23" i="19" s="1"/>
  <c r="F24" i="19"/>
  <c r="E24" i="19" s="1"/>
  <c r="H98" i="2"/>
  <c r="B39" i="19" s="1"/>
  <c r="E18" i="19"/>
  <c r="B110" i="2"/>
  <c r="I52" i="2" l="1"/>
  <c r="E106" i="9"/>
  <c r="E107" i="9" s="1"/>
  <c r="I93" i="2"/>
  <c r="I21" i="2"/>
  <c r="D21" i="9" s="1"/>
  <c r="I36" i="2"/>
  <c r="I35" i="2"/>
  <c r="I29" i="2"/>
  <c r="D29" i="9" s="1"/>
  <c r="I33" i="2"/>
  <c r="I55" i="2"/>
  <c r="I51" i="2"/>
  <c r="I34" i="2"/>
  <c r="I56" i="2"/>
  <c r="I26" i="2"/>
  <c r="D26" i="9" s="1"/>
  <c r="I95" i="2"/>
  <c r="I50" i="2"/>
  <c r="I27" i="2"/>
  <c r="D27" i="9" s="1"/>
  <c r="I32" i="2"/>
  <c r="I30" i="2"/>
  <c r="D30" i="9" s="1"/>
  <c r="I41" i="2"/>
  <c r="I24" i="2"/>
  <c r="D24" i="9" s="1"/>
  <c r="I46" i="2"/>
  <c r="I25" i="2"/>
  <c r="D25" i="9" s="1"/>
  <c r="I39" i="2"/>
  <c r="I48" i="2"/>
  <c r="I79" i="2"/>
  <c r="I90" i="2"/>
  <c r="I72" i="2"/>
  <c r="I65" i="2"/>
  <c r="I69" i="2"/>
  <c r="I63" i="2"/>
  <c r="I60" i="2"/>
  <c r="I85" i="2"/>
  <c r="I83" i="2"/>
  <c r="I67" i="2"/>
  <c r="I75" i="2"/>
  <c r="I87" i="2"/>
  <c r="I71" i="2"/>
  <c r="I70" i="2"/>
  <c r="I89" i="2"/>
  <c r="I73" i="2"/>
  <c r="I68" i="2"/>
  <c r="I78" i="2"/>
  <c r="I61" i="2"/>
  <c r="I91" i="2"/>
  <c r="I62" i="2"/>
  <c r="I76" i="2"/>
  <c r="I64" i="2"/>
  <c r="I86" i="2"/>
  <c r="I88" i="2"/>
  <c r="I74" i="2"/>
  <c r="I81" i="2"/>
  <c r="I66" i="2"/>
  <c r="I80" i="2"/>
  <c r="I84" i="2"/>
  <c r="I92" i="2"/>
  <c r="I77" i="2"/>
  <c r="I82" i="2"/>
  <c r="I28" i="2"/>
  <c r="D28" i="9" s="1"/>
  <c r="I37" i="2"/>
  <c r="I22" i="2"/>
  <c r="D22" i="9" s="1"/>
  <c r="I42" i="2"/>
  <c r="I40" i="2"/>
  <c r="I49" i="2"/>
  <c r="I44" i="2"/>
  <c r="I53" i="2"/>
  <c r="I94" i="2"/>
  <c r="I23" i="2"/>
  <c r="D23" i="9" s="1"/>
  <c r="I57" i="2"/>
  <c r="I54" i="2"/>
  <c r="I58" i="2"/>
  <c r="I38" i="2"/>
  <c r="I43" i="2"/>
  <c r="I45" i="2"/>
  <c r="I31" i="2"/>
  <c r="D31" i="9" s="1"/>
  <c r="I59" i="2"/>
  <c r="I47" i="2"/>
  <c r="G107" i="2"/>
  <c r="I96" i="2"/>
  <c r="I20" i="2"/>
  <c r="D20" i="9" s="1"/>
  <c r="C13" i="9"/>
  <c r="C13" i="2"/>
  <c r="D37" i="9" l="1"/>
  <c r="D32" i="9"/>
  <c r="D33" i="9"/>
  <c r="D34" i="9"/>
  <c r="D36" i="9"/>
  <c r="D35" i="9"/>
  <c r="D96" i="9"/>
  <c r="I98" i="2"/>
  <c r="H103" i="9" l="1"/>
  <c r="H106" i="9" s="1"/>
  <c r="L103" i="9"/>
  <c r="L106" i="9" s="1"/>
  <c r="N103" i="9"/>
  <c r="N106" i="9" s="1"/>
  <c r="W103" i="9"/>
  <c r="W106" i="9" s="1"/>
  <c r="R103" i="9"/>
  <c r="R106" i="9" s="1"/>
  <c r="Q103" i="9"/>
  <c r="Q106" i="9" s="1"/>
  <c r="M103" i="9"/>
  <c r="M106" i="9" s="1"/>
  <c r="K103" i="9"/>
  <c r="K106" i="9" s="1"/>
  <c r="O103" i="9"/>
  <c r="O106" i="9" s="1"/>
  <c r="I103" i="9"/>
  <c r="I106" i="9" s="1"/>
  <c r="G103" i="9"/>
  <c r="G106" i="9" s="1"/>
  <c r="D101" i="9"/>
  <c r="V103" i="9"/>
  <c r="V106" i="9" s="1"/>
  <c r="J103" i="9"/>
  <c r="J106" i="9" s="1"/>
  <c r="U103" i="9"/>
  <c r="U106" i="9" s="1"/>
  <c r="T103" i="9"/>
  <c r="T106" i="9" s="1"/>
  <c r="S103" i="9"/>
  <c r="S106" i="9" s="1"/>
  <c r="P103" i="9"/>
  <c r="P106" i="9" s="1"/>
  <c r="F103" i="9"/>
  <c r="F104" i="9" s="1"/>
  <c r="G104" i="9" l="1"/>
  <c r="H104" i="9" s="1"/>
  <c r="I104" i="9" s="1"/>
  <c r="J104" i="9" s="1"/>
  <c r="K104" i="9" s="1"/>
  <c r="L104" i="9" s="1"/>
  <c r="M104" i="9" s="1"/>
  <c r="N104" i="9" s="1"/>
  <c r="O104" i="9" s="1"/>
  <c r="P104" i="9" s="1"/>
  <c r="Q104" i="9" s="1"/>
  <c r="R104" i="9" s="1"/>
  <c r="S104" i="9" s="1"/>
  <c r="T104" i="9" s="1"/>
  <c r="U104" i="9" s="1"/>
  <c r="V104" i="9" s="1"/>
  <c r="W104" i="9" s="1"/>
  <c r="F106" i="9"/>
  <c r="F107" i="9" s="1"/>
  <c r="G107" i="9" s="1"/>
  <c r="H107" i="9" s="1"/>
  <c r="I107" i="9" s="1"/>
  <c r="J107" i="9" s="1"/>
  <c r="K107" i="9" s="1"/>
  <c r="L107" i="9" s="1"/>
  <c r="M107" i="9" s="1"/>
  <c r="N107" i="9" s="1"/>
  <c r="O107" i="9" s="1"/>
  <c r="P107" i="9" s="1"/>
  <c r="Q107" i="9" s="1"/>
  <c r="R107" i="9" s="1"/>
  <c r="S107" i="9" s="1"/>
  <c r="T107" i="9" s="1"/>
  <c r="U107" i="9" s="1"/>
  <c r="V107" i="9" s="1"/>
  <c r="W107" i="9" s="1"/>
  <c r="G37" i="19" l="1"/>
</calcChain>
</file>

<file path=xl/comments1.xml><?xml version="1.0" encoding="utf-8"?>
<comments xmlns="http://schemas.openxmlformats.org/spreadsheetml/2006/main">
  <authors>
    <author>Secretaria Servicios</author>
  </authors>
  <commentList>
    <comment ref="C23" authorId="0">
      <text>
        <r>
          <rPr>
            <sz val="9"/>
            <color indexed="81"/>
            <rFont val="Tahoma"/>
            <family val="2"/>
          </rPr>
          <t>Este valor se calcula automáticamente completando la planilla Gastos Generales</t>
        </r>
      </text>
    </comment>
    <comment ref="C27" authorId="0">
      <text>
        <r>
          <rPr>
            <sz val="9"/>
            <color indexed="81"/>
            <rFont val="Tahoma"/>
            <family val="2"/>
          </rPr>
          <t>Esto valor se calcula autómaticamente una vez definido los Gastos Generales, Beneficio, Ingreso Brutos e IVA por parte del oferente</t>
        </r>
      </text>
    </comment>
    <comment ref="B34" authorId="0">
      <text>
        <r>
          <rPr>
            <sz val="9"/>
            <color indexed="81"/>
            <rFont val="Tahoma"/>
            <family val="2"/>
          </rPr>
          <t>Número que corresponde al RUBRO / ITEM. En el caso del Rubro no debe tener ni UN. ni CANT.</t>
        </r>
      </text>
    </comment>
  </commentList>
</comments>
</file>

<file path=xl/sharedStrings.xml><?xml version="1.0" encoding="utf-8"?>
<sst xmlns="http://schemas.openxmlformats.org/spreadsheetml/2006/main" count="8393" uniqueCount="1888">
  <si>
    <t>DESIGNACION</t>
  </si>
  <si>
    <t>UN.</t>
  </si>
  <si>
    <t>CANT.</t>
  </si>
  <si>
    <t>UNITARIO</t>
  </si>
  <si>
    <t xml:space="preserve"> </t>
  </si>
  <si>
    <t/>
  </si>
  <si>
    <t>gl</t>
  </si>
  <si>
    <t>m2</t>
  </si>
  <si>
    <t xml:space="preserve">TOTAL </t>
  </si>
  <si>
    <t xml:space="preserve">COMITENTE : </t>
  </si>
  <si>
    <t>OBRA :</t>
  </si>
  <si>
    <t xml:space="preserve">EMPRESA CONSTRUCTORA:  </t>
  </si>
  <si>
    <t>SUB TOTAL ( 4 )</t>
  </si>
  <si>
    <t>SUB TOTAL ( 1 )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</si>
  <si>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</si>
  <si>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</si>
  <si>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</si>
  <si>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</si>
  <si>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</si>
  <si>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</si>
  <si>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</si>
  <si>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</si>
  <si>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</si>
  <si>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</si>
  <si>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</si>
  <si>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</si>
  <si>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</si>
  <si>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</si>
  <si>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</si>
  <si>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</si>
  <si>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</si>
  <si>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</si>
  <si>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</si>
  <si>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</si>
  <si>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</si>
  <si>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</si>
  <si>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</si>
  <si>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</si>
  <si>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EXPEDIENTE N°:</t>
  </si>
  <si>
    <t>ANALISIS DE PRECIOS</t>
  </si>
  <si>
    <t>PRECIOS A:</t>
  </si>
  <si>
    <t>RUBRO:</t>
  </si>
  <si>
    <t>COMPOSICION DE GASTOS GENERALES</t>
  </si>
  <si>
    <t>% Incidencia</t>
  </si>
  <si>
    <t>% Incid. Rubro</t>
  </si>
  <si>
    <t>Gastos Generales de Obra</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</si>
  <si>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</si>
  <si>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</si>
  <si>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</si>
  <si>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</si>
  <si>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</si>
  <si>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</si>
  <si>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</si>
  <si>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</si>
  <si>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</si>
  <si>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</si>
  <si>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</si>
  <si>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</si>
  <si>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</si>
  <si>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</si>
  <si>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</si>
  <si>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</si>
  <si>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</si>
  <si>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</si>
  <si>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</si>
  <si>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</si>
  <si>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</si>
  <si>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</si>
  <si>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</si>
  <si>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</si>
  <si>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</si>
  <si>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</si>
  <si>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</si>
  <si>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</si>
  <si>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</si>
  <si>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</si>
  <si>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</si>
  <si>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</si>
  <si>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</si>
  <si>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</si>
  <si>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</si>
  <si>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</si>
  <si>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</si>
  <si>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</si>
  <si>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</si>
  <si>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</si>
  <si>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</si>
  <si>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</si>
  <si>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</si>
  <si>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</si>
  <si>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</si>
  <si>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</si>
  <si>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</si>
  <si>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</si>
  <si>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</si>
  <si>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</si>
  <si>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</si>
  <si>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</si>
  <si>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</si>
  <si>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</si>
  <si>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</si>
  <si>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</si>
  <si>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</si>
  <si>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</si>
  <si>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</si>
  <si>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</si>
  <si>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</si>
  <si>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</si>
  <si>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</si>
  <si>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</si>
  <si>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</si>
  <si>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</si>
  <si>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</si>
  <si>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</si>
  <si>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</si>
  <si>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</si>
  <si>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</si>
  <si>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</si>
  <si>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</si>
  <si>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</si>
  <si>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</si>
  <si>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</si>
  <si>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</si>
  <si>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</si>
  <si>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</si>
  <si>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</si>
  <si>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</si>
  <si>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</si>
  <si>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</si>
  <si>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</si>
  <si>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</si>
  <si>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</si>
  <si>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</si>
  <si>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</si>
  <si>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</si>
  <si>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</si>
  <si>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</si>
  <si>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</si>
  <si>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</si>
  <si>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</si>
  <si>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</si>
  <si>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</si>
  <si>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</si>
  <si>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</si>
  <si>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</si>
  <si>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</si>
  <si>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</si>
  <si>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</si>
  <si>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</si>
  <si>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</si>
  <si>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</si>
  <si>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</si>
  <si>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</si>
  <si>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</si>
  <si>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</si>
  <si>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</si>
  <si>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</si>
  <si>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</si>
  <si>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</si>
  <si>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</si>
  <si>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</si>
  <si>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</si>
  <si>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</si>
  <si>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</si>
  <si>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</si>
  <si>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</si>
  <si>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</si>
  <si>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</si>
  <si>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</si>
  <si>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</si>
  <si>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</si>
  <si>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</si>
  <si>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</si>
  <si>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</si>
  <si>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</si>
  <si>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</si>
  <si>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</si>
  <si>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</si>
  <si>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</si>
  <si>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</si>
  <si>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</si>
  <si>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</si>
  <si>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</si>
  <si>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</si>
  <si>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</si>
  <si>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</si>
  <si>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</si>
  <si>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</si>
  <si>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</si>
  <si>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</si>
  <si>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</si>
  <si>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</si>
  <si>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</si>
  <si>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</si>
  <si>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</si>
  <si>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</si>
  <si>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</si>
  <si>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</si>
  <si>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</si>
  <si>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</si>
  <si>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</si>
  <si>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</si>
  <si>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</si>
  <si>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</si>
  <si>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</si>
  <si>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</si>
  <si>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</si>
  <si>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</si>
  <si>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</si>
  <si>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</si>
  <si>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</si>
  <si>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</si>
  <si>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</si>
  <si>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</si>
  <si>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</si>
  <si>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</si>
  <si>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</si>
  <si>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</si>
  <si>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</si>
  <si>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</si>
  <si>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</si>
  <si>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</si>
  <si>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</si>
  <si>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</si>
  <si>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</si>
  <si>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</si>
  <si>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</si>
  <si>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</si>
  <si>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</si>
  <si>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</si>
  <si>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</si>
  <si>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</si>
  <si>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</si>
  <si>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</si>
  <si>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</si>
  <si>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</si>
  <si>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</si>
  <si>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</si>
  <si>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</si>
  <si>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</si>
  <si>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</si>
  <si>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</si>
  <si>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</si>
  <si>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</si>
  <si>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</si>
  <si>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</si>
  <si>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</si>
  <si>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</si>
  <si>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</si>
  <si>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</si>
  <si>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</si>
  <si>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</si>
  <si>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</si>
  <si>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</si>
  <si>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</si>
  <si>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</si>
  <si>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</si>
  <si>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</si>
  <si>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</si>
  <si>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</si>
  <si>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</si>
  <si>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</si>
  <si>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</si>
  <si>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</si>
  <si>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</si>
  <si>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</si>
  <si>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</si>
  <si>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</si>
  <si>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</si>
  <si>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</si>
  <si>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</si>
  <si>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</si>
  <si>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</si>
  <si>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</si>
  <si>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</si>
  <si>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</si>
  <si>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</si>
  <si>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</si>
  <si>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</si>
  <si>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</si>
  <si>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</si>
  <si>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</si>
  <si>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</si>
  <si>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</si>
  <si>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</si>
  <si>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</si>
  <si>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</si>
  <si>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</si>
  <si>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</si>
  <si>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</si>
  <si>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</si>
  <si>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</si>
  <si>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</si>
  <si>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</si>
  <si>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</si>
  <si>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</si>
  <si>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</si>
  <si>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</si>
  <si>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</si>
  <si>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</si>
  <si>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</si>
  <si>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</si>
  <si>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</si>
  <si>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</si>
  <si>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</si>
  <si>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</si>
  <si>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</si>
  <si>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</si>
  <si>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</si>
  <si>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</si>
  <si>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</si>
  <si>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</si>
  <si>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</si>
  <si>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</si>
  <si>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</si>
  <si>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</si>
  <si>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</si>
  <si>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</si>
  <si>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</si>
  <si>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</si>
  <si>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</si>
  <si>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</si>
  <si>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</si>
  <si>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</si>
  <si>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</si>
  <si>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</si>
  <si>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</si>
  <si>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</si>
  <si>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</si>
  <si>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</si>
  <si>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</si>
  <si>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</si>
  <si>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</si>
  <si>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</si>
  <si>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</si>
  <si>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</si>
  <si>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</si>
  <si>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</si>
  <si>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</si>
  <si>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</si>
  <si>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</si>
  <si>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</si>
  <si>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</si>
  <si>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</si>
  <si>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</si>
  <si>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</si>
  <si>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</si>
  <si>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</si>
  <si>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</si>
  <si>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</si>
  <si>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</si>
  <si>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</si>
  <si>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</si>
  <si>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</si>
  <si>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</si>
  <si>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</si>
  <si>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</si>
  <si>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</si>
  <si>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</si>
  <si>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</si>
  <si>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</si>
  <si>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</si>
  <si>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</si>
  <si>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</si>
  <si>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</si>
  <si>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</si>
  <si>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</si>
  <si>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</si>
  <si>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</si>
  <si>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</si>
  <si>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</si>
  <si>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</si>
  <si>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</si>
  <si>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</si>
  <si>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</si>
  <si>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</si>
  <si>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</si>
  <si>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</si>
  <si>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</si>
  <si>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</si>
  <si>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</si>
  <si>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</si>
  <si>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</si>
  <si>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</si>
  <si>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</si>
  <si>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</si>
  <si>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</si>
  <si>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</si>
  <si>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</si>
  <si>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</si>
  <si>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</si>
  <si>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</si>
  <si>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</si>
  <si>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</si>
  <si>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</si>
  <si>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</si>
  <si>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</si>
  <si>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</si>
  <si>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</si>
  <si>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</si>
  <si>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</si>
  <si>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</si>
  <si>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</si>
  <si>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</si>
  <si>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</si>
  <si>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</si>
  <si>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</si>
  <si>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</si>
  <si>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</si>
  <si>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</si>
  <si>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</si>
  <si>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</si>
  <si>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</si>
  <si>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</si>
  <si>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</si>
  <si>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</si>
  <si>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</si>
  <si>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</si>
  <si>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</si>
  <si>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</si>
  <si>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</si>
  <si>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</si>
  <si>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</si>
  <si>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</si>
  <si>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</si>
  <si>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</si>
  <si>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</si>
  <si>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</si>
  <si>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</si>
  <si>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</si>
  <si>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</si>
  <si>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</si>
  <si>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</si>
  <si>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</si>
  <si>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</si>
  <si>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</si>
  <si>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</si>
  <si>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</si>
  <si>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</si>
  <si>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</si>
  <si>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</si>
  <si>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</si>
  <si>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</si>
  <si>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</si>
  <si>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</si>
  <si>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</si>
  <si>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</si>
  <si>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</si>
  <si>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</si>
  <si>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</si>
  <si>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</si>
  <si>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</si>
  <si>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</si>
  <si>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</si>
  <si>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</si>
  <si>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</si>
  <si>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</si>
  <si>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</si>
  <si>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</si>
  <si>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</si>
  <si>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</si>
  <si>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</si>
  <si>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</si>
  <si>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</si>
  <si>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</si>
  <si>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</si>
  <si>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</si>
  <si>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</si>
  <si>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</si>
  <si>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</si>
  <si>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</si>
  <si>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</si>
  <si>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</si>
  <si>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</si>
  <si>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</si>
  <si>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</si>
  <si>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</si>
  <si>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</si>
  <si>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</si>
  <si>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</si>
  <si>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</si>
  <si>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</si>
  <si>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</si>
  <si>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</si>
  <si>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</si>
  <si>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</si>
  <si>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</si>
  <si>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</si>
  <si>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</si>
  <si>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</si>
  <si>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</si>
  <si>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</si>
  <si>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</si>
  <si>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</si>
  <si>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</si>
  <si>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</si>
  <si>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</si>
  <si>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</si>
  <si>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</si>
  <si>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</si>
  <si>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</si>
  <si>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</si>
  <si>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</si>
  <si>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</si>
  <si>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</si>
  <si>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</si>
  <si>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</si>
  <si>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</si>
  <si>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</si>
  <si>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</si>
  <si>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</si>
  <si>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</si>
  <si>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</si>
  <si>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</si>
  <si>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</si>
  <si>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</si>
  <si>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</si>
  <si>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</si>
  <si>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</si>
  <si>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</si>
  <si>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</si>
  <si>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</si>
  <si>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</si>
  <si>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</si>
  <si>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</si>
  <si>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</si>
  <si>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</si>
  <si>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</si>
  <si>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</si>
  <si>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</si>
  <si>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</si>
  <si>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</si>
  <si>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</si>
  <si>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</si>
  <si>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</si>
  <si>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</si>
  <si>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</si>
  <si>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</si>
  <si>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</si>
  <si>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</si>
  <si>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</si>
  <si>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</si>
  <si>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</si>
  <si>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</si>
  <si>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</si>
  <si>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</si>
  <si>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</si>
  <si>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</si>
  <si>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</si>
  <si>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</si>
  <si>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</si>
  <si>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</si>
  <si>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</si>
  <si>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</si>
  <si>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</si>
  <si>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</si>
  <si>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</si>
  <si>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</si>
  <si>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</si>
  <si>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</si>
  <si>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</si>
  <si>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</si>
  <si>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</si>
  <si>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</si>
  <si>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</si>
  <si>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</si>
  <si>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</si>
  <si>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</si>
  <si>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</si>
  <si>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</si>
  <si>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</si>
  <si>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</si>
  <si>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</si>
  <si>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</si>
  <si>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</si>
  <si>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</si>
  <si>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</si>
  <si>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</si>
  <si>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</si>
  <si>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</si>
  <si>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</si>
  <si>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</si>
  <si>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</si>
  <si>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</si>
  <si>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</si>
  <si>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</si>
  <si>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</si>
  <si>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</si>
  <si>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</si>
  <si>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</si>
  <si>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</si>
  <si>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</si>
  <si>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</si>
  <si>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</si>
  <si>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</si>
  <si>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</si>
  <si>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</si>
  <si>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</si>
  <si>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</si>
  <si>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</si>
  <si>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</si>
  <si>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</si>
  <si>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</si>
  <si>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</si>
  <si>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</si>
  <si>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</si>
  <si>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</si>
  <si>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</si>
  <si>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</si>
  <si>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</si>
  <si>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</si>
  <si>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</si>
  <si>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</si>
  <si>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</si>
  <si>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</si>
  <si>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</si>
  <si>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</si>
  <si>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</si>
  <si>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</si>
  <si>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</si>
  <si>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</si>
  <si>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</si>
  <si>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</si>
  <si>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</si>
  <si>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</si>
  <si>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</si>
  <si>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</si>
  <si>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</si>
  <si>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</si>
  <si>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</si>
  <si>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</si>
  <si>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</si>
  <si>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</si>
  <si>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</si>
  <si>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</si>
  <si>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</si>
  <si>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</si>
  <si>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</si>
  <si>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</si>
  <si>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</si>
  <si>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</si>
  <si>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</si>
  <si>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</si>
  <si>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</si>
  <si>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</si>
  <si>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</si>
  <si>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</si>
  <si>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</si>
  <si>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</si>
  <si>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</si>
  <si>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</si>
  <si>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</si>
  <si>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</si>
  <si>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</si>
  <si>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</si>
  <si>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</si>
  <si>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</si>
  <si>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</si>
  <si>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</si>
  <si>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</si>
  <si>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</si>
  <si>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</si>
  <si>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</si>
  <si>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</si>
  <si>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</si>
  <si>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</si>
  <si>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</si>
  <si>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</si>
  <si>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</si>
  <si>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</si>
  <si>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</si>
  <si>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</si>
  <si>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</si>
  <si>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</si>
  <si>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</si>
  <si>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</si>
  <si>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</si>
  <si>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</si>
  <si>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</si>
  <si>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</si>
  <si>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</si>
  <si>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</si>
  <si>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</si>
  <si>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</si>
  <si>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</si>
  <si>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</si>
  <si>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</si>
  <si>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</si>
  <si>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</si>
  <si>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</si>
  <si>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</si>
  <si>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</si>
  <si>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</si>
  <si>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</si>
  <si>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</si>
  <si>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</si>
  <si>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</si>
  <si>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</si>
  <si>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</si>
  <si>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</si>
  <si>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</si>
  <si>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</si>
  <si>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</si>
  <si>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</si>
  <si>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</si>
  <si>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</si>
  <si>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</si>
  <si>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</si>
  <si>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</si>
  <si>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</si>
  <si>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</si>
  <si>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</si>
  <si>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</si>
  <si>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</si>
  <si>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</si>
  <si>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</si>
  <si>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</si>
  <si>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</si>
  <si>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</si>
  <si>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</si>
  <si>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</si>
  <si>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</si>
  <si>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</si>
  <si>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</si>
  <si>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</si>
  <si>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</si>
  <si>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</si>
  <si>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</si>
  <si>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</si>
  <si>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</si>
  <si>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</si>
  <si>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</si>
  <si>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</si>
  <si>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</si>
  <si>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</si>
  <si>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</si>
  <si>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</si>
  <si>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</si>
  <si>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</si>
  <si>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</si>
  <si>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</si>
  <si>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</si>
  <si>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</si>
  <si>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</si>
  <si>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</si>
  <si>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</si>
  <si>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</si>
  <si>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</si>
  <si>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</si>
  <si>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</si>
  <si>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</si>
  <si>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</si>
  <si>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</si>
  <si>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</si>
  <si>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</si>
  <si>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</si>
  <si>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</si>
  <si>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</si>
  <si>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</si>
  <si>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</si>
  <si>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</si>
  <si>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</si>
  <si>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</si>
  <si>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</si>
  <si>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</si>
  <si>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</si>
  <si>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</si>
  <si>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</si>
  <si>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</si>
  <si>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</si>
  <si>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</si>
  <si>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</si>
  <si>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</si>
  <si>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</si>
  <si>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</si>
  <si>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</si>
  <si>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</si>
  <si>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</si>
  <si>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</si>
  <si>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</si>
  <si>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</si>
  <si>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</si>
  <si>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</si>
  <si>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</si>
  <si>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</si>
  <si>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</si>
  <si>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</si>
  <si>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</si>
  <si>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</si>
  <si>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</si>
  <si>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</si>
  <si>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</si>
  <si>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</si>
  <si>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</si>
  <si>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</si>
  <si>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</si>
  <si>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</si>
  <si>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</si>
  <si>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</si>
  <si>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</si>
  <si>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</si>
  <si>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</si>
  <si>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</si>
  <si>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</si>
  <si>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</si>
  <si>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</si>
  <si>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</si>
  <si>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</si>
  <si>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</si>
  <si>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</si>
  <si>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</si>
  <si>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</si>
  <si>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</si>
  <si>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</si>
  <si>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</si>
  <si>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</si>
  <si>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</si>
  <si>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</si>
  <si>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</si>
  <si>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</si>
  <si>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</si>
  <si>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</si>
  <si>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</si>
  <si>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</si>
  <si>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</si>
  <si>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</si>
  <si>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</si>
  <si>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</si>
  <si>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</si>
  <si>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</si>
  <si>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</si>
  <si>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</si>
  <si>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</si>
  <si>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</si>
  <si>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</si>
  <si>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</si>
  <si>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</si>
  <si>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</si>
  <si>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</si>
  <si>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</si>
  <si>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</si>
  <si>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</si>
  <si>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</si>
  <si>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</si>
  <si>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</si>
  <si>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</si>
  <si>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</si>
  <si>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</si>
  <si>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</si>
  <si>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</si>
  <si>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</si>
  <si>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</si>
  <si>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</si>
  <si>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</si>
  <si>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</si>
  <si>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</si>
  <si>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</si>
  <si>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</si>
  <si>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</si>
  <si>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</si>
  <si>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</si>
  <si>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</si>
  <si>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</si>
  <si>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</si>
  <si>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</si>
  <si>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</si>
  <si>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</si>
  <si>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</si>
  <si>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</si>
  <si>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</si>
  <si>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</si>
  <si>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</si>
  <si>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</si>
  <si>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</si>
  <si>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</si>
  <si>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</si>
  <si>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</si>
  <si>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</si>
  <si>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</si>
  <si>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</si>
  <si>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</si>
  <si>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</si>
  <si>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</si>
  <si>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</si>
  <si>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</si>
  <si>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</si>
  <si>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</si>
  <si>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</si>
  <si>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</si>
  <si>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</si>
  <si>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</si>
  <si>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</si>
  <si>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</si>
  <si>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</si>
  <si>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</si>
  <si>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</si>
  <si>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</si>
  <si>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</si>
  <si>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</si>
  <si>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</si>
  <si>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</si>
  <si>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</si>
  <si>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</si>
  <si>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</si>
  <si>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</si>
  <si>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</si>
  <si>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</si>
  <si>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</si>
  <si>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</si>
  <si>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</si>
  <si>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</si>
  <si>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t>
  </si>
  <si>
    <t>ANTICIPO FINANCIERO/ACOPIO:</t>
  </si>
  <si>
    <t>TRAMO:</t>
  </si>
  <si>
    <t>SECCIÓN:</t>
  </si>
  <si>
    <t>PAUTAS BÁSICAS PARA ANÁLISIS DE PRECIOS</t>
  </si>
  <si>
    <t>Coeficientes</t>
  </si>
  <si>
    <t>EQUIPOS</t>
  </si>
  <si>
    <t>Vida útil equipo en horas</t>
  </si>
  <si>
    <t>Interés Anual</t>
  </si>
  <si>
    <t>Precio gasoil</t>
  </si>
  <si>
    <t>CAMIONETAS</t>
  </si>
  <si>
    <t>Recorrido estimado por mes</t>
  </si>
  <si>
    <t>Amortización</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</si>
  <si>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</si>
  <si>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</si>
  <si>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</si>
  <si>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</si>
  <si>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</si>
  <si>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</si>
  <si>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</si>
  <si>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</si>
  <si>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</si>
  <si>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</si>
  <si>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</si>
  <si>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</si>
  <si>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</si>
  <si>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</si>
  <si>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</si>
  <si>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</si>
  <si>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</si>
  <si>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</si>
  <si>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</si>
  <si>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</si>
  <si>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</si>
  <si>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</si>
  <si>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</si>
  <si>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</si>
  <si>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t>
  </si>
  <si>
    <t>H =</t>
  </si>
  <si>
    <t>Mano de obra: ($/hs)</t>
  </si>
  <si>
    <t>I =</t>
  </si>
  <si>
    <t>G=</t>
  </si>
  <si>
    <t>D A T O S  -  C A L C U L O S</t>
  </si>
  <si>
    <t>C O S T O S    P A R C I A L E S  ($)</t>
  </si>
  <si>
    <t>Costo  ($/tnkm)</t>
  </si>
  <si>
    <t xml:space="preserve">Distancia </t>
  </si>
  <si>
    <t>Velocidad me-</t>
  </si>
  <si>
    <t>Tiempo viaje</t>
  </si>
  <si>
    <t>Tiempo carga</t>
  </si>
  <si>
    <t>Tiempo total</t>
  </si>
  <si>
    <t>Rendimiento</t>
  </si>
  <si>
    <t>Kilómetros</t>
  </si>
  <si>
    <t>Intereses</t>
  </si>
  <si>
    <t>Reparaciones</t>
  </si>
  <si>
    <t>Lavado de la</t>
  </si>
  <si>
    <t>Seguros, pa-</t>
  </si>
  <si>
    <t>Cámaras y</t>
  </si>
  <si>
    <t>Mano de</t>
  </si>
  <si>
    <t xml:space="preserve">Combust.  </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</si>
  <si>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</si>
  <si>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</si>
  <si>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</si>
  <si>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</si>
  <si>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</si>
  <si>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</si>
  <si>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</si>
  <si>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</si>
  <si>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</si>
  <si>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</si>
  <si>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</si>
  <si>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</si>
  <si>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</si>
  <si>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</si>
  <si>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</si>
  <si>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</si>
  <si>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</si>
  <si>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</si>
  <si>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</si>
  <si>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</si>
  <si>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</si>
  <si>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</si>
  <si>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</si>
  <si>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</si>
  <si>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</si>
  <si>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</si>
  <si>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</si>
  <si>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</si>
  <si>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</si>
  <si>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DIRECCIÓN PROVINCIAL DE VIALIDAD</t>
  </si>
  <si>
    <t>II</t>
  </si>
  <si>
    <t>OBRAS VIALES</t>
  </si>
  <si>
    <t xml:space="preserve"> ACERO EN BARRA COLOCADO</t>
  </si>
  <si>
    <t>A</t>
  </si>
  <si>
    <t xml:space="preserve">LAMINADO </t>
  </si>
  <si>
    <t>Ø4</t>
  </si>
  <si>
    <t xml:space="preserve">t </t>
  </si>
  <si>
    <t>Ø6</t>
  </si>
  <si>
    <t>Ø8</t>
  </si>
  <si>
    <t>Ø10</t>
  </si>
  <si>
    <t>Ø12</t>
  </si>
  <si>
    <t>Ø16</t>
  </si>
  <si>
    <t>Ø18</t>
  </si>
  <si>
    <t>Ø20</t>
  </si>
  <si>
    <t>B</t>
  </si>
  <si>
    <t>ESPECIAL</t>
  </si>
  <si>
    <t>C</t>
  </si>
  <si>
    <t>PRETENSADO</t>
  </si>
  <si>
    <t>ABOVEDAMIENTO  REACONDICIONAMIENTO</t>
  </si>
  <si>
    <t>V-384</t>
  </si>
  <si>
    <t>ALAMBRADO</t>
  </si>
  <si>
    <t>H-2840-I</t>
  </si>
  <si>
    <t>m</t>
  </si>
  <si>
    <t>D</t>
  </si>
  <si>
    <t>OLIMPICO H-9830</t>
  </si>
  <si>
    <t>TRAZADO C/ REPOSICION  (%)</t>
  </si>
  <si>
    <t>ALCANTARILLAS METALICAS ACERO CORRUGADO</t>
  </si>
  <si>
    <t>H-10209</t>
  </si>
  <si>
    <t>H-9987</t>
  </si>
  <si>
    <t>H-2993</t>
  </si>
  <si>
    <t>H-10235</t>
  </si>
  <si>
    <t>H-10236</t>
  </si>
  <si>
    <t>H-2553</t>
  </si>
  <si>
    <t>BOVEDA PERFIL ALTO Z-6584</t>
  </si>
  <si>
    <t>BOVEDA PERFIL BAJO Z-6584</t>
  </si>
  <si>
    <t>CIRCULAR</t>
  </si>
  <si>
    <t>ELIPTICA</t>
  </si>
  <si>
    <t>ELIPTICA P/ FERROCARRIL Z-6584</t>
  </si>
  <si>
    <t>E</t>
  </si>
  <si>
    <t>PINTURA</t>
  </si>
  <si>
    <t>F</t>
  </si>
  <si>
    <t>COLOCACION</t>
  </si>
  <si>
    <t>G</t>
  </si>
  <si>
    <t>RELLENO DE SOCAVACION</t>
  </si>
  <si>
    <t>m³</t>
  </si>
  <si>
    <t>H</t>
  </si>
  <si>
    <t>REPARACION</t>
  </si>
  <si>
    <t>RETIRO Y RECOLOCACION</t>
  </si>
  <si>
    <t>J</t>
  </si>
  <si>
    <t xml:space="preserve">RETIRO </t>
  </si>
  <si>
    <t>ALCANTARILLAS HORMIGON</t>
  </si>
  <si>
    <t>A-82</t>
  </si>
  <si>
    <t>RECTANGULAR</t>
  </si>
  <si>
    <t>H-1900-BIS-1</t>
  </si>
  <si>
    <t>O-41211-I</t>
  </si>
  <si>
    <t>Z-959</t>
  </si>
  <si>
    <t>Z-2915-I</t>
  </si>
  <si>
    <t>Z-2916-I</t>
  </si>
  <si>
    <t>A-505</t>
  </si>
  <si>
    <t>A-660</t>
  </si>
  <si>
    <t>O-41211-MODIFICADA</t>
  </si>
  <si>
    <t>X-1113</t>
  </si>
  <si>
    <t>0-52229</t>
  </si>
  <si>
    <t>0-52233</t>
  </si>
  <si>
    <t>0-52241</t>
  </si>
  <si>
    <t>RELLENO SOCAVACION</t>
  </si>
  <si>
    <t>APERTURA DE CAJA P/ ENSANCHE</t>
  </si>
  <si>
    <t>RETIRO</t>
  </si>
  <si>
    <t>RETIRO Y COLOCACION</t>
  </si>
  <si>
    <t>APOYO DE POLICLOROPENO SHARE 60</t>
  </si>
  <si>
    <t>Nº</t>
  </si>
  <si>
    <t>ARIDOS</t>
  </si>
  <si>
    <t>BACHEO DE PAVIMENTO ASFALTICO</t>
  </si>
  <si>
    <t>PROFUNDO</t>
  </si>
  <si>
    <t>MATERIAL PETREO Y SUELO</t>
  </si>
  <si>
    <t>MEZCLA ASFALTICA</t>
  </si>
  <si>
    <t>SUELO CAL</t>
  </si>
  <si>
    <t>m²</t>
  </si>
  <si>
    <t>SUELO CEMENTO</t>
  </si>
  <si>
    <t>SUELO SELECCIONADO</t>
  </si>
  <si>
    <t>SUELO TRATADO C / CAL</t>
  </si>
  <si>
    <t>SUPERFICIAL</t>
  </si>
  <si>
    <t>BADEN</t>
  </si>
  <si>
    <t>Hº  SIMPLE</t>
  </si>
  <si>
    <t>A-2862</t>
  </si>
  <si>
    <t>H-8621</t>
  </si>
  <si>
    <t>Hº ARMADO</t>
  </si>
  <si>
    <t>V-331</t>
  </si>
  <si>
    <t>BAJADA DE AGUA</t>
  </si>
  <si>
    <t>METALICA</t>
  </si>
  <si>
    <t>HORMIGON</t>
  </si>
  <si>
    <t>H-8558</t>
  </si>
  <si>
    <t>nº</t>
  </si>
  <si>
    <t>H-2350</t>
  </si>
  <si>
    <t>H-7691</t>
  </si>
  <si>
    <t xml:space="preserve">m </t>
  </si>
  <si>
    <t>RETIRO,REPARACION, RECOLOCACION</t>
  </si>
  <si>
    <t>BANQUINA</t>
  </si>
  <si>
    <t xml:space="preserve">SUELO </t>
  </si>
  <si>
    <t>RIPIO</t>
  </si>
  <si>
    <t>PAVIMENTO</t>
  </si>
  <si>
    <t xml:space="preserve">CARPETA </t>
  </si>
  <si>
    <t>TRATAMIENTO</t>
  </si>
  <si>
    <t>BARANDA METALICA DE DEFENSA</t>
  </si>
  <si>
    <t>VEHICULAR  H-10237</t>
  </si>
  <si>
    <t>LIVIANA  ( A )</t>
  </si>
  <si>
    <t>PESADA ( B )</t>
  </si>
  <si>
    <t>PEATONAL  H-10237</t>
  </si>
  <si>
    <t>RETIRO Y REPARACION</t>
  </si>
  <si>
    <t>BASE</t>
  </si>
  <si>
    <t>ARENA ASFALTO</t>
  </si>
  <si>
    <t>CONCRETO ASFALTICO BITUMINOSO</t>
  </si>
  <si>
    <t>GRANULAR</t>
  </si>
  <si>
    <t>ANTICOGELANTES</t>
  </si>
  <si>
    <t>DRENANTES</t>
  </si>
  <si>
    <t>AGREGADO PETREO Y SUELO</t>
  </si>
  <si>
    <t>SUELO ESCORIA</t>
  </si>
  <si>
    <t>CALZADA</t>
  </si>
  <si>
    <t>CORRECCION DE AHUELLAMIENTO</t>
  </si>
  <si>
    <t>FRESADO</t>
  </si>
  <si>
    <t>MICROAGLOMERADO</t>
  </si>
  <si>
    <t>CORRECCION DE DEPRESIONES Y DEFORMACIONES</t>
  </si>
  <si>
    <t>SELLADO DE FISURA TIPO PUENTE</t>
  </si>
  <si>
    <t>CAMARA DE INSPECCION</t>
  </si>
  <si>
    <t>H-2465</t>
  </si>
  <si>
    <t>CARPETA</t>
  </si>
  <si>
    <t>MEZCLA BITUMINOSA DE CONCRETO ASFALTICO</t>
  </si>
  <si>
    <t>MEZCLA EN CALIENTE</t>
  </si>
  <si>
    <t>MEZCLA EN FRIO</t>
  </si>
  <si>
    <t>CARPETA DE BAJO ESPESOR</t>
  </si>
  <si>
    <t>COLCHONETA ( PIEDRA EMBOLSADA)</t>
  </si>
  <si>
    <t>ELECTROSOLDADA</t>
  </si>
  <si>
    <t>MALLA HEXAGONAL</t>
  </si>
  <si>
    <t>CORDONES</t>
  </si>
  <si>
    <t>H-8431</t>
  </si>
  <si>
    <t>H-9121</t>
  </si>
  <si>
    <t>DEFENSA BORDE PAVIMENTO</t>
  </si>
  <si>
    <t>RETIRO, REPARACION, RECOLOCACION</t>
  </si>
  <si>
    <t>CORTE DE PASTO</t>
  </si>
  <si>
    <t>ha</t>
  </si>
  <si>
    <t xml:space="preserve">CUNETA </t>
  </si>
  <si>
    <t>PREMOLDEADA</t>
  </si>
  <si>
    <t>REVESTIDA A-2731</t>
  </si>
  <si>
    <t>SIMPLE</t>
  </si>
  <si>
    <t>DARSENA DE DETENCION DE VEHICULOS</t>
  </si>
  <si>
    <t>DEFENSA CAMINOS</t>
  </si>
  <si>
    <t xml:space="preserve">CAUCE </t>
  </si>
  <si>
    <t>CONTRATALUDES</t>
  </si>
  <si>
    <t>CUNETAS</t>
  </si>
  <si>
    <t>ENROCADO</t>
  </si>
  <si>
    <t>TALUDES</t>
  </si>
  <si>
    <t>DEFENSA DE MARGENES</t>
  </si>
  <si>
    <t>COLCHONETAS</t>
  </si>
  <si>
    <t>EMBOLSADAS</t>
  </si>
  <si>
    <t>GAVIONES</t>
  </si>
  <si>
    <t>MUROS</t>
  </si>
  <si>
    <t>TABLESTACADOS</t>
  </si>
  <si>
    <t>DEFENSA VEHICULAR</t>
  </si>
  <si>
    <t>LIVIANA H-10237</t>
  </si>
  <si>
    <t>PESADA H-10237</t>
  </si>
  <si>
    <t>NEW JERSEY H-9197</t>
  </si>
  <si>
    <t>NEW JERSEY H-2551</t>
  </si>
  <si>
    <t xml:space="preserve">DEMOLICION </t>
  </si>
  <si>
    <t>VARIOS</t>
  </si>
  <si>
    <t>DESAGUES</t>
  </si>
  <si>
    <t>CIELO ABIERTO</t>
  </si>
  <si>
    <t>ENTUBADO</t>
  </si>
  <si>
    <t>CAIDA DE  ALCANTARILLA</t>
  </si>
  <si>
    <t>DESBOSQUE / DESTRONQUE LIMPIEZA</t>
  </si>
  <si>
    <t>DESCARGA</t>
  </si>
  <si>
    <t>DESEMBARRO P/ SANEAMIENTO</t>
  </si>
  <si>
    <t>DESPEDRADO DE LADERAS</t>
  </si>
  <si>
    <t>DESVIO</t>
  </si>
  <si>
    <t>DRENES</t>
  </si>
  <si>
    <t>TRANSVERSALES</t>
  </si>
  <si>
    <t>GEOSINTETICO</t>
  </si>
  <si>
    <t>PIEDRA</t>
  </si>
  <si>
    <t>PVC</t>
  </si>
  <si>
    <t>LONGITUDINALES</t>
  </si>
  <si>
    <t>SUBTERRANEOS</t>
  </si>
  <si>
    <t>J-7841</t>
  </si>
  <si>
    <t>ELEVACION DE GUARDARUEDAS</t>
  </si>
  <si>
    <t>J-7003</t>
  </si>
  <si>
    <t>ENCAUZAMIENTO</t>
  </si>
  <si>
    <t>C / DEFENSA</t>
  </si>
  <si>
    <t xml:space="preserve">FLEXIBLE </t>
  </si>
  <si>
    <t>ENROCADOS</t>
  </si>
  <si>
    <t>ENRIPIADO</t>
  </si>
  <si>
    <t>ESCARIFICADO</t>
  </si>
  <si>
    <t>EXCAVACIONES</t>
  </si>
  <si>
    <t>EXCAVACION P/TUNELES</t>
  </si>
  <si>
    <t>EXCAVACION TUNEL ( LINER )</t>
  </si>
  <si>
    <t>FUNDACIONES</t>
  </si>
  <si>
    <t>LIMPIEZA DE CAUCE</t>
  </si>
  <si>
    <t>ÑAU / TURBA / MALLIN</t>
  </si>
  <si>
    <t>NO CLASIFICADAS</t>
  </si>
  <si>
    <t>RECTIFICACION DE CAUCE</t>
  </si>
  <si>
    <t>ROCA</t>
  </si>
  <si>
    <t>SUELO</t>
  </si>
  <si>
    <t>ZANJA DE DESAGUE</t>
  </si>
  <si>
    <t>CONCRETO ASFALTICO</t>
  </si>
  <si>
    <t>GAVIONES (PIEDRA EMBOLSADA)</t>
  </si>
  <si>
    <t>ESTRIBO</t>
  </si>
  <si>
    <t>PILA</t>
  </si>
  <si>
    <t>GUARDAGANADO</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</si>
  <si>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</si>
  <si>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</si>
  <si>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</si>
  <si>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</si>
  <si>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</si>
  <si>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</si>
  <si>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</si>
  <si>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</si>
  <si>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</si>
  <si>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</si>
  <si>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</si>
  <si>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</si>
  <si>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</si>
  <si>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</si>
  <si>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</si>
  <si>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</si>
  <si>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</si>
  <si>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</si>
  <si>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</si>
  <si>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</si>
  <si>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</si>
  <si>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</si>
  <si>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</si>
  <si>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</si>
  <si>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</si>
  <si>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</si>
  <si>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</si>
  <si>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</si>
  <si>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</si>
  <si>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</si>
  <si>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HORMIGON  ARS EXCLUIDA LA ARAMDURA</t>
  </si>
  <si>
    <t>FUNDACION DE Hº DE LIMPIEZA</t>
  </si>
  <si>
    <t>CARPETA DE DESAGUE</t>
  </si>
  <si>
    <t>HORMIGON  PUZOLANICO EXCLUIDA LA ARAMDURA</t>
  </si>
  <si>
    <t>REVESTIMIENTOS DE PILOTES</t>
  </si>
  <si>
    <t>IMPERMEABILIZACION</t>
  </si>
  <si>
    <t>SINTETICO</t>
  </si>
  <si>
    <t>BITUNMINOSO (ASFALTICO)</t>
  </si>
  <si>
    <t>ASFALTO EMULSIONADO</t>
  </si>
  <si>
    <t>ASFALTO DILUIDO</t>
  </si>
  <si>
    <t>IMPRIMACIÒN CON MATERIAL BITUMINOSO</t>
  </si>
  <si>
    <t>LIMPIEZA</t>
  </si>
  <si>
    <t>ALCANTARILLA</t>
  </si>
  <si>
    <t xml:space="preserve">nº </t>
  </si>
  <si>
    <t>CAUCES (RECTIFICACION)</t>
  </si>
  <si>
    <t>CUNETA / SANGRIAS (ZONA ESCURRIMIENTO)</t>
  </si>
  <si>
    <t>MATERIAL ALUVIONAL</t>
  </si>
  <si>
    <t>OBRAS DE ARTE (DESEMBANQUE)</t>
  </si>
  <si>
    <t>SEÑALAMIENTO VERTICAL</t>
  </si>
  <si>
    <t>TERRENO</t>
  </si>
  <si>
    <t>ZONA DE CAMINO</t>
  </si>
  <si>
    <t>LOSA DE HORMIGON</t>
  </si>
  <si>
    <t>LOSETAS DE HORMIGON</t>
  </si>
  <si>
    <t>REVESTIMENTO</t>
  </si>
  <si>
    <t>CANALES</t>
  </si>
  <si>
    <t xml:space="preserve">TALUDES </t>
  </si>
  <si>
    <t>ZANJAS</t>
  </si>
  <si>
    <t>MAMPOSTERIA DE PIEDRA</t>
  </si>
  <si>
    <t>MANTENIMIENTO INVERNAL</t>
  </si>
  <si>
    <t>DESPEJE DE NIEVE EN CALZADA</t>
  </si>
  <si>
    <t>EQUIPO AUXILIO</t>
  </si>
  <si>
    <t>día</t>
  </si>
  <si>
    <t>MEMBRANA PVC</t>
  </si>
  <si>
    <t>GEOTEXTIL FILTRANTES</t>
  </si>
  <si>
    <t>IMPERMEABLE (DESPLAZAMIENTO DE SALES)</t>
  </si>
  <si>
    <t>MOVILIDAD PARA EL PERSONAL AUXILIAR DE SUPERVISION</t>
  </si>
  <si>
    <t xml:space="preserve">CUOTA FIJA </t>
  </si>
  <si>
    <t>mes</t>
  </si>
  <si>
    <t>ADICIONAL POR KM</t>
  </si>
  <si>
    <t>km</t>
  </si>
  <si>
    <t>MOVILIZACION DE OBRA</t>
  </si>
  <si>
    <t xml:space="preserve">PASARELA </t>
  </si>
  <si>
    <t>Z-6152</t>
  </si>
  <si>
    <t>Z-6153</t>
  </si>
  <si>
    <t>Z-6589</t>
  </si>
  <si>
    <t>ESPECIALES</t>
  </si>
  <si>
    <t>PASO A NIVEL</t>
  </si>
  <si>
    <t>Z-10045</t>
  </si>
  <si>
    <t>PAVIMENTO DE HORMIGON</t>
  </si>
  <si>
    <t>CONSTRUCCION</t>
  </si>
  <si>
    <t>RECONSTRUCCION DE LOZAS</t>
  </si>
  <si>
    <t>PEDRAPLEN</t>
  </si>
  <si>
    <t>PERFILADO</t>
  </si>
  <si>
    <t>BANQUINAS</t>
  </si>
  <si>
    <t>PIEDRA COLOCADA</t>
  </si>
  <si>
    <t>PRADERIZACION</t>
  </si>
  <si>
    <t>HIDROSIEMBRA</t>
  </si>
  <si>
    <t>PANES</t>
  </si>
  <si>
    <t>SIEMBRA</t>
  </si>
  <si>
    <t>Ha</t>
  </si>
  <si>
    <t>PRETILES</t>
  </si>
  <si>
    <t>A-500</t>
  </si>
  <si>
    <t>A-500-BIS</t>
  </si>
  <si>
    <t>PROTECCION DE DUCTOS</t>
  </si>
  <si>
    <t>ALCANTARILLA DE PROTECCION S/PLANO 0-73214</t>
  </si>
  <si>
    <t xml:space="preserve">PUENTE </t>
  </si>
  <si>
    <t>CONSTRUCCION DE CONO DE DEFENSA</t>
  </si>
  <si>
    <t>TRATAMIENTO SUPERFICIAL</t>
  </si>
  <si>
    <t>ZINCADO</t>
  </si>
  <si>
    <t>gr / m²</t>
  </si>
  <si>
    <t>PUENTE BAYLEY / FM</t>
  </si>
  <si>
    <t>PUENTE BAYLEY</t>
  </si>
  <si>
    <t>DESARME, RETIRO</t>
  </si>
  <si>
    <t>PUENTE CANAL</t>
  </si>
  <si>
    <t>R-257</t>
  </si>
  <si>
    <t>REACONDICIONAMIENTO</t>
  </si>
  <si>
    <t xml:space="preserve">ALCANTARILLA </t>
  </si>
  <si>
    <t>CUNETA</t>
  </si>
  <si>
    <t>RECICLADO DE PAVIMENTO</t>
  </si>
  <si>
    <t>FRIO</t>
  </si>
  <si>
    <t>CALIENTE</t>
  </si>
  <si>
    <t>PLANTA</t>
  </si>
  <si>
    <t>CAMINO</t>
  </si>
  <si>
    <t>RECLAMADO</t>
  </si>
  <si>
    <t>RECUBRIMIENTO VEGETAL</t>
  </si>
  <si>
    <t>RESTITUCION DE GALIVO</t>
  </si>
  <si>
    <t>REVESTIMIENTO</t>
  </si>
  <si>
    <t>ENTEPADOS</t>
  </si>
  <si>
    <t>GUNITADO</t>
  </si>
  <si>
    <t>LOSETAS DE Hº</t>
  </si>
  <si>
    <t>SUELO VEGETAL</t>
  </si>
  <si>
    <t>RIEGO</t>
  </si>
  <si>
    <t>LIGA</t>
  </si>
  <si>
    <t>CURADO</t>
  </si>
  <si>
    <t>SALTO</t>
  </si>
  <si>
    <t>X-536</t>
  </si>
  <si>
    <t>SELLADO DE FISURA</t>
  </si>
  <si>
    <t>SIFON</t>
  </si>
  <si>
    <t>J-3800</t>
  </si>
  <si>
    <t>SUB BASE</t>
  </si>
  <si>
    <t>ANTICOGELANTE</t>
  </si>
  <si>
    <t xml:space="preserve">DRENANTES </t>
  </si>
  <si>
    <t>CAL</t>
  </si>
  <si>
    <t>SELECCIONADO</t>
  </si>
  <si>
    <t>TRATADO C / CAL</t>
  </si>
  <si>
    <t>SUMIDEROS</t>
  </si>
  <si>
    <t>Z-2881</t>
  </si>
  <si>
    <t>Z-2882</t>
  </si>
  <si>
    <t>Z-2883</t>
  </si>
  <si>
    <t>Z-2884</t>
  </si>
  <si>
    <t>TERRAPLEN</t>
  </si>
  <si>
    <t>CON COMPACTACION ESPECIAL</t>
  </si>
  <si>
    <t>OBRA     NUEVA</t>
  </si>
  <si>
    <t>RECONSTRUCCION DE TALUDES Y TERRAPLEN</t>
  </si>
  <si>
    <t>SIN COMPACTACION ESPECIAL</t>
  </si>
  <si>
    <t>OBRA NUEVA</t>
  </si>
  <si>
    <t>TEXTURIZADO (SUPERFICIE DE RODAMIENTO)</t>
  </si>
  <si>
    <t>TRABAJOS NO ESPECIFICADOS O DE EMERGENCIA</t>
  </si>
  <si>
    <t>CUADRILLA PARA TRABAJOS</t>
  </si>
  <si>
    <t>hs</t>
  </si>
  <si>
    <t>CAMION VOLCADOR</t>
  </si>
  <si>
    <t>RETROEXCAVADORA</t>
  </si>
  <si>
    <t>CARGADORA</t>
  </si>
  <si>
    <t>MOTONIVELADORA</t>
  </si>
  <si>
    <t>TOPADORA</t>
  </si>
  <si>
    <t xml:space="preserve">TRANSPORTE </t>
  </si>
  <si>
    <t>t . Km</t>
  </si>
  <si>
    <t>t . km</t>
  </si>
  <si>
    <t>TRANQUERA</t>
  </si>
  <si>
    <t>COMUN J-5084</t>
  </si>
  <si>
    <t>VOLTEO A-180</t>
  </si>
  <si>
    <t>TRATAMIENTO BITUMINOSO</t>
  </si>
  <si>
    <t>DOBLE</t>
  </si>
  <si>
    <t>LECHADA ASFALTICA</t>
  </si>
  <si>
    <t>REFORZADO</t>
  </si>
  <si>
    <t xml:space="preserve">SUPERFICIAL </t>
  </si>
  <si>
    <t>SUPERFICIAL DE SELLADO</t>
  </si>
  <si>
    <t>TRIPLE</t>
  </si>
  <si>
    <t>TOMA DE JUNTA</t>
  </si>
  <si>
    <t>ASFALTICO</t>
  </si>
  <si>
    <t>TOSCAPLEN</t>
  </si>
  <si>
    <t>VIVENDA PERSONAL DE SUPERVICION</t>
  </si>
  <si>
    <t>II-0001</t>
  </si>
  <si>
    <t>II-0001.0001</t>
  </si>
  <si>
    <t xml:space="preserve"> Ø4</t>
  </si>
  <si>
    <t>II-0001.0002</t>
  </si>
  <si>
    <t xml:space="preserve"> Ø6</t>
  </si>
  <si>
    <t>II-0001.0003</t>
  </si>
  <si>
    <t xml:space="preserve"> Ø8</t>
  </si>
  <si>
    <t>II-0001.0004</t>
  </si>
  <si>
    <t xml:space="preserve"> Ø10</t>
  </si>
  <si>
    <t>II-0001.0005</t>
  </si>
  <si>
    <t xml:space="preserve"> Ø12</t>
  </si>
  <si>
    <t>II-0001.0006</t>
  </si>
  <si>
    <t xml:space="preserve"> Ø16</t>
  </si>
  <si>
    <t>II-0001.0007</t>
  </si>
  <si>
    <t xml:space="preserve"> Ø18</t>
  </si>
  <si>
    <t>II-0001.0008</t>
  </si>
  <si>
    <t xml:space="preserve"> Ø20</t>
  </si>
  <si>
    <t>II-0001.0020</t>
  </si>
  <si>
    <t>II-0001.0021</t>
  </si>
  <si>
    <t>II-0001.0022</t>
  </si>
  <si>
    <t>II-0001.0023</t>
  </si>
  <si>
    <t>II-0001.0024</t>
  </si>
  <si>
    <t>II-0001.0025</t>
  </si>
  <si>
    <t>II-0001.0026</t>
  </si>
  <si>
    <t>II-0001.0027</t>
  </si>
  <si>
    <t>II-0001.0030</t>
  </si>
  <si>
    <t>II-0001.0031</t>
  </si>
  <si>
    <t>II-0001.0032</t>
  </si>
  <si>
    <t>II-0001.0033</t>
  </si>
  <si>
    <t>II-0001.0034</t>
  </si>
  <si>
    <t>II-0001.0035</t>
  </si>
  <si>
    <t>II-0001.0036</t>
  </si>
  <si>
    <t>II-0001.0037</t>
  </si>
  <si>
    <t>II-0002</t>
  </si>
  <si>
    <t>II-0002.0001</t>
  </si>
  <si>
    <t>II-0003</t>
  </si>
  <si>
    <t>II-0003.0001</t>
  </si>
  <si>
    <t>II-0003.0002</t>
  </si>
  <si>
    <t>II-0003.0003</t>
  </si>
  <si>
    <t>II-0003.0004</t>
  </si>
  <si>
    <t>II-0003.0005</t>
  </si>
  <si>
    <t>II-0003.0006</t>
  </si>
  <si>
    <t>II-0004</t>
  </si>
  <si>
    <t>II-0004.0001</t>
  </si>
  <si>
    <t>II-0004.0002</t>
  </si>
  <si>
    <t>II-0004.0003</t>
  </si>
  <si>
    <t>II-0004.0004</t>
  </si>
  <si>
    <t>II-0004.0005</t>
  </si>
  <si>
    <t>II-0004.0010</t>
  </si>
  <si>
    <t>ESPECIAL - TIPO BOVEDA PERFIL ALTO Z-6584</t>
  </si>
  <si>
    <t>II-0004.0011</t>
  </si>
  <si>
    <t>ESPECIAL - TIPO BOVEDA PERFIL BAJO Z-6584</t>
  </si>
  <si>
    <t>II-0004.0012</t>
  </si>
  <si>
    <t>ESPECIAL - TIPO CIRCULAR</t>
  </si>
  <si>
    <t>II-0004.0013</t>
  </si>
  <si>
    <t>ESPECIAL - TIPO ELIPTICA</t>
  </si>
  <si>
    <t>II-0004.0014</t>
  </si>
  <si>
    <t>ESPECIAL - TIPO ELIPTICA P/ FERROCARRIL Z-6584</t>
  </si>
  <si>
    <t>II-0004.0020</t>
  </si>
  <si>
    <t>II-0004.0021</t>
  </si>
  <si>
    <t>II-0004.0022</t>
  </si>
  <si>
    <t>II-0004.0023</t>
  </si>
  <si>
    <t>II-0004.0024</t>
  </si>
  <si>
    <t>II-0004.0025</t>
  </si>
  <si>
    <t>II-0005</t>
  </si>
  <si>
    <t>II-0005.0001</t>
  </si>
  <si>
    <t>CIRCULAR - TIPO A-82</t>
  </si>
  <si>
    <t>II-0005.0002</t>
  </si>
  <si>
    <t>CIRCULAR - TIPO H-2993</t>
  </si>
  <si>
    <t>II-0005.0010</t>
  </si>
  <si>
    <t>RECTANGULAR - TIPO H-1900-BIS-1</t>
  </si>
  <si>
    <t>II-0005.0011</t>
  </si>
  <si>
    <t>RECTANGULAR - TIPO O-41211-I</t>
  </si>
  <si>
    <t>II-0005.0012</t>
  </si>
  <si>
    <t>RECTANGULAR - TIPO Z-959</t>
  </si>
  <si>
    <t>II-0005.0013</t>
  </si>
  <si>
    <t>RECTANGULAR - TIPO Z-2915-I</t>
  </si>
  <si>
    <t>II-0005.0014</t>
  </si>
  <si>
    <t>RECTANGULAR - TIPO Z-2916-I</t>
  </si>
  <si>
    <t>II-0005.0015</t>
  </si>
  <si>
    <t>RECTANGULAR - TIPO A-505</t>
  </si>
  <si>
    <t>II-0005.0016</t>
  </si>
  <si>
    <t>RECTANGULAR - TIPO A-660</t>
  </si>
  <si>
    <t>II-0005.0017</t>
  </si>
  <si>
    <t>RECTANGULAR - TIPO O-41211-MODIFICADA</t>
  </si>
  <si>
    <t>II-0005.0018</t>
  </si>
  <si>
    <t>RECTANGULAR - TIPO X-1113</t>
  </si>
  <si>
    <t>II-0005.0019</t>
  </si>
  <si>
    <t>RECTANGULAR - TIPO 0-52229</t>
  </si>
  <si>
    <t>II-0005.0020</t>
  </si>
  <si>
    <t>RECTANGULAR - TIPO 0-52233</t>
  </si>
  <si>
    <t>II-0005.0021</t>
  </si>
  <si>
    <t>RECTANGULAR - TIPO 0-52241</t>
  </si>
  <si>
    <t>II-0005.0030</t>
  </si>
  <si>
    <t>II-0005.0031</t>
  </si>
  <si>
    <t>II-0005.0032</t>
  </si>
  <si>
    <t>II-0005.0033</t>
  </si>
  <si>
    <t>II-0005.0034</t>
  </si>
  <si>
    <t>II-0006</t>
  </si>
  <si>
    <t>II-0006.0001</t>
  </si>
  <si>
    <t>II-0006.0002</t>
  </si>
  <si>
    <t>II-0007</t>
  </si>
  <si>
    <t>II-0007.0001</t>
  </si>
  <si>
    <t>II-0007.0002</t>
  </si>
  <si>
    <t>II-0008</t>
  </si>
  <si>
    <t>II-0009</t>
  </si>
  <si>
    <t>II-0009.0001</t>
  </si>
  <si>
    <t>PROFUNDO CON MATERIAL PETREO Y SUELO</t>
  </si>
  <si>
    <t>II-0009.0002</t>
  </si>
  <si>
    <t>PROFUNDO CON MEZCLA ASFALTICA</t>
  </si>
  <si>
    <t>II-0009.0003</t>
  </si>
  <si>
    <t>PROFUNDO CON SUELO CAL</t>
  </si>
  <si>
    <t>II-0009.0004</t>
  </si>
  <si>
    <t>PROFUNDO CON SUELO CEMENTO</t>
  </si>
  <si>
    <t>II-0009.0005</t>
  </si>
  <si>
    <t>PROFUNDO CON SUELO SELECCIONADO</t>
  </si>
  <si>
    <t>II-0009.0006</t>
  </si>
  <si>
    <t>PROFUNDO CON SUELO TRATADO C / CAL</t>
  </si>
  <si>
    <t>II-0009.0010</t>
  </si>
  <si>
    <t>SUPERFICIAL CON MEZCLA ASFALTICA</t>
  </si>
  <si>
    <t>II-0010</t>
  </si>
  <si>
    <t>II-0010.0001</t>
  </si>
  <si>
    <t>Hº  SIMPLE - TIPO A-2862</t>
  </si>
  <si>
    <t>II-0010.0002</t>
  </si>
  <si>
    <t>Hº  SIMPLE - TIPO H-8621</t>
  </si>
  <si>
    <t>II-0010.0010</t>
  </si>
  <si>
    <t>Hº ARMADO - TIPO V-331</t>
  </si>
  <si>
    <t>II-0011</t>
  </si>
  <si>
    <t>II-0011.0001</t>
  </si>
  <si>
    <t>II-0011.0010</t>
  </si>
  <si>
    <t>HORMIGON - TIPO H-8558</t>
  </si>
  <si>
    <t>II-0011.0011</t>
  </si>
  <si>
    <t>HORMIGON - TIPO H-2350</t>
  </si>
  <si>
    <t>II-0011.0012</t>
  </si>
  <si>
    <t>HORMIGON - TIPO H-7691</t>
  </si>
  <si>
    <t>II-0012</t>
  </si>
  <si>
    <t>II-0013</t>
  </si>
  <si>
    <t>II-0014</t>
  </si>
  <si>
    <t>II-0015</t>
  </si>
  <si>
    <t>II-0016</t>
  </si>
  <si>
    <t>II-0017</t>
  </si>
  <si>
    <t>II-0018</t>
  </si>
  <si>
    <t>II-0019</t>
  </si>
  <si>
    <t>II-0020</t>
  </si>
  <si>
    <t>II-0021</t>
  </si>
  <si>
    <t>II-0022</t>
  </si>
  <si>
    <t>II-0023</t>
  </si>
  <si>
    <t>II-0024</t>
  </si>
  <si>
    <t>II-0025</t>
  </si>
  <si>
    <t>II-0026</t>
  </si>
  <si>
    <t>II-0027</t>
  </si>
  <si>
    <t>II-0028</t>
  </si>
  <si>
    <t>II-0029</t>
  </si>
  <si>
    <t>II-0030</t>
  </si>
  <si>
    <t>II-0031</t>
  </si>
  <si>
    <t>II-0032</t>
  </si>
  <si>
    <t>II-0033</t>
  </si>
  <si>
    <t>II-0034</t>
  </si>
  <si>
    <t>II-0035</t>
  </si>
  <si>
    <t>II-0036</t>
  </si>
  <si>
    <t>II-0037</t>
  </si>
  <si>
    <t>II-0038</t>
  </si>
  <si>
    <t>II-0039</t>
  </si>
  <si>
    <t>II-0040</t>
  </si>
  <si>
    <t>II-0041</t>
  </si>
  <si>
    <t>II-0042</t>
  </si>
  <si>
    <t>II-0043</t>
  </si>
  <si>
    <t>II-0044</t>
  </si>
  <si>
    <t>II-0045</t>
  </si>
  <si>
    <t>II-0046</t>
  </si>
  <si>
    <t>II-0047</t>
  </si>
  <si>
    <t>II-0048</t>
  </si>
  <si>
    <t>II-0049</t>
  </si>
  <si>
    <t>II-0050</t>
  </si>
  <si>
    <t>II-0051</t>
  </si>
  <si>
    <t>II-0052</t>
  </si>
  <si>
    <t>II-0053</t>
  </si>
  <si>
    <t>II-0054</t>
  </si>
  <si>
    <t>II-0055</t>
  </si>
  <si>
    <t>II-0056</t>
  </si>
  <si>
    <t>II-0057</t>
  </si>
  <si>
    <t>II-0058</t>
  </si>
  <si>
    <t>II-0059</t>
  </si>
  <si>
    <t>II-0060</t>
  </si>
  <si>
    <t>II-0061</t>
  </si>
  <si>
    <t>II-0062</t>
  </si>
  <si>
    <t>II-0063</t>
  </si>
  <si>
    <t>II-0064</t>
  </si>
  <si>
    <t>II-0065</t>
  </si>
  <si>
    <t>II-0066</t>
  </si>
  <si>
    <t>II-0067</t>
  </si>
  <si>
    <t>II-0068</t>
  </si>
  <si>
    <t>II-0069</t>
  </si>
  <si>
    <t>II-0070</t>
  </si>
  <si>
    <t>II-0071</t>
  </si>
  <si>
    <t>II-0072</t>
  </si>
  <si>
    <t>II-0074</t>
  </si>
  <si>
    <t>II-0075</t>
  </si>
  <si>
    <t>II-0076</t>
  </si>
  <si>
    <t>II-0077</t>
  </si>
  <si>
    <t>II-0078</t>
  </si>
  <si>
    <t>II-0079</t>
  </si>
  <si>
    <t>II-0080</t>
  </si>
  <si>
    <t>II-0081</t>
  </si>
  <si>
    <t>II-0082</t>
  </si>
  <si>
    <t>II-0083</t>
  </si>
  <si>
    <t>II-0084</t>
  </si>
  <si>
    <t>II-0085</t>
  </si>
  <si>
    <t>II-0086</t>
  </si>
  <si>
    <t>II-0087</t>
  </si>
  <si>
    <t>II-0088</t>
  </si>
  <si>
    <t>II-0089</t>
  </si>
  <si>
    <t xml:space="preserve">V-384 </t>
  </si>
  <si>
    <t>II-0003.0007</t>
  </si>
  <si>
    <t>S/PLANO J-5084 - TIPO A</t>
  </si>
  <si>
    <t>S/PLANO J-5084 - TIPO B</t>
  </si>
  <si>
    <t>S/PLANO H-2840-I - TIPO A</t>
  </si>
  <si>
    <t>S/PLANO H-2840-I - TIPO B</t>
  </si>
  <si>
    <t>S/PLANO H-2840-I - TIPO C</t>
  </si>
  <si>
    <t>S/PLANO H-2840-I - TIPO D</t>
  </si>
  <si>
    <t>S/PLANO H-10209 - TIPO H-9987</t>
  </si>
  <si>
    <t>S/PLANO H-10209 - TIPO H-2993</t>
  </si>
  <si>
    <t>S/PLANO H-10235 - TIPO H-9987</t>
  </si>
  <si>
    <t>S/PLANO H-10235 - TIPO H-2993</t>
  </si>
  <si>
    <t>S/PLANO H-10236 - TIPO H-2553</t>
  </si>
  <si>
    <t>DESCRIPCIÓN EQUIPO DE PRODUCCIÓN Y RENDIMIENTO</t>
  </si>
  <si>
    <t>Equipo</t>
  </si>
  <si>
    <t>Potencia</t>
  </si>
  <si>
    <t>Costo Unitario</t>
  </si>
  <si>
    <t>Costo Total</t>
  </si>
  <si>
    <t>TOTALES</t>
  </si>
  <si>
    <t>Costo Equipos</t>
  </si>
  <si>
    <t>Rendimiento equipo de producción</t>
  </si>
  <si>
    <t>Coeficiente</t>
  </si>
  <si>
    <t>A - EQUIPOS</t>
  </si>
  <si>
    <t>C - MATERIALES</t>
  </si>
  <si>
    <t>D - TRANSPORTE</t>
  </si>
  <si>
    <t>Total D</t>
  </si>
  <si>
    <t>DATOS</t>
  </si>
  <si>
    <t>% Reparación y Repuestos de la Amortización</t>
  </si>
  <si>
    <t>Consumo de combustible por hora/HP</t>
  </si>
  <si>
    <t>% Lubricantes del Combustible</t>
  </si>
  <si>
    <t>% Eq. a Amortizar</t>
  </si>
  <si>
    <t>Vida útil camioneta en kilómetros</t>
  </si>
  <si>
    <t>$ / día</t>
  </si>
  <si>
    <t>RUBRO ITEM</t>
  </si>
  <si>
    <t>fin</t>
  </si>
  <si>
    <t>Combustible</t>
  </si>
  <si>
    <t>CAMIÓN CON ACOPLADO</t>
  </si>
  <si>
    <t>m3</t>
  </si>
  <si>
    <t xml:space="preserve">MONTO DE LA OFERTA: </t>
  </si>
  <si>
    <t>Camión volcador Fiat Trakker 6x4 - 380 T38</t>
  </si>
  <si>
    <t>Amortización e Interés</t>
  </si>
  <si>
    <t>Reparaciones y Repuestos</t>
  </si>
  <si>
    <t>Combustibles y Lubricantes</t>
  </si>
  <si>
    <t>Of. Especializ.</t>
  </si>
  <si>
    <t>Oficial</t>
  </si>
  <si>
    <t>Med. Oficial</t>
  </si>
  <si>
    <t>Vigilancia</t>
  </si>
  <si>
    <t>Compresor Sullair 185 Q3</t>
  </si>
  <si>
    <t xml:space="preserve">SECCION II: </t>
  </si>
  <si>
    <t xml:space="preserve">UBICACION: </t>
  </si>
  <si>
    <t>Carg/Retroexcavadora JD 310 / CAT 416</t>
  </si>
  <si>
    <t>Hierro de construcción en barras</t>
  </si>
  <si>
    <t>kg</t>
  </si>
  <si>
    <t>u</t>
  </si>
  <si>
    <t>Hº Elaborado H-21</t>
  </si>
  <si>
    <t>Multilaminado Fenolico 19mm</t>
  </si>
  <si>
    <t>Tirante pino eliotis 3"x3"</t>
  </si>
  <si>
    <t>Baldosas para veredas</t>
  </si>
  <si>
    <t>Tapa de Hormigón</t>
  </si>
  <si>
    <t>39-1.1</t>
  </si>
  <si>
    <t>39-2</t>
  </si>
  <si>
    <t>39-2.1</t>
  </si>
  <si>
    <t>39-3</t>
  </si>
  <si>
    <t>39-3.1</t>
  </si>
  <si>
    <t>39-3.2</t>
  </si>
  <si>
    <t>39-4</t>
  </si>
  <si>
    <t>39-4.1</t>
  </si>
  <si>
    <t>39-4.2</t>
  </si>
  <si>
    <t>39-5</t>
  </si>
  <si>
    <t>39-5.1</t>
  </si>
  <si>
    <t>39-5.2</t>
  </si>
  <si>
    <t>39-6</t>
  </si>
  <si>
    <t>39-6.1</t>
  </si>
  <si>
    <t>39-6.2</t>
  </si>
  <si>
    <t>39-7</t>
  </si>
  <si>
    <t>39-7.1</t>
  </si>
  <si>
    <t>39-7.2</t>
  </si>
  <si>
    <t>39-7.3</t>
  </si>
  <si>
    <t>39-8</t>
  </si>
  <si>
    <t>39-8.1</t>
  </si>
  <si>
    <t>40-1</t>
  </si>
  <si>
    <t>40-2</t>
  </si>
  <si>
    <t>40-3</t>
  </si>
  <si>
    <t>40-4</t>
  </si>
  <si>
    <t>40-5</t>
  </si>
  <si>
    <t>40-6</t>
  </si>
  <si>
    <t>41-1</t>
  </si>
  <si>
    <t>41-2</t>
  </si>
  <si>
    <t>41-3</t>
  </si>
  <si>
    <t>41-4.1</t>
  </si>
  <si>
    <t>41-4.2</t>
  </si>
  <si>
    <t>41-5.1</t>
  </si>
  <si>
    <t>41-5.2</t>
  </si>
  <si>
    <t>41-12</t>
  </si>
  <si>
    <t>41-13</t>
  </si>
  <si>
    <t>41-14</t>
  </si>
  <si>
    <t>42-1</t>
  </si>
  <si>
    <t>42-2</t>
  </si>
  <si>
    <t>42-3</t>
  </si>
  <si>
    <t>42-4.1</t>
  </si>
  <si>
    <t>41-6</t>
  </si>
  <si>
    <t>41-7</t>
  </si>
  <si>
    <t>41-8</t>
  </si>
  <si>
    <t>41-9</t>
  </si>
  <si>
    <t>41-10</t>
  </si>
  <si>
    <t>41-11.1</t>
  </si>
  <si>
    <t>41-11.2</t>
  </si>
  <si>
    <t>INDEC-DCTO - Inciso j)</t>
  </si>
  <si>
    <t>INDEC-PB - 33360-1</t>
  </si>
  <si>
    <t>IIEE-SJ - 101000</t>
  </si>
  <si>
    <t>IIEE-SJ - 102000</t>
  </si>
  <si>
    <t>IIEE-SJ - 103000</t>
  </si>
  <si>
    <t>LISTADO DE INSUMOS - MANO DE OBRA, MATERIALES Y EQUIPOS - PARA LA OBRA</t>
  </si>
  <si>
    <t>DENOMINACIÓN INSUMO</t>
  </si>
  <si>
    <t>PRECIO SIN IVA</t>
  </si>
  <si>
    <t>CODIGO</t>
  </si>
  <si>
    <t>DESCRIPCION</t>
  </si>
  <si>
    <t>hs.</t>
  </si>
  <si>
    <t>INDEC-PB - 41263-1</t>
  </si>
  <si>
    <t>INDEC-PB - 41251-1</t>
  </si>
  <si>
    <t>INDEC-CM - 41277-41</t>
  </si>
  <si>
    <t>IIEE-SJ - 203001</t>
  </si>
  <si>
    <t>Cal</t>
  </si>
  <si>
    <t>INDEC-CM - 37440-11</t>
  </si>
  <si>
    <t>INDEC-PB - 46212-1</t>
  </si>
  <si>
    <t>INDEC-CM - 41242-11</t>
  </si>
  <si>
    <t>INDEC-CM - 37510-11</t>
  </si>
  <si>
    <t>IIEE-SJ - 205002</t>
  </si>
  <si>
    <t>INDEC-PB - 42999-2</t>
  </si>
  <si>
    <t>INDEC-CM - 46531-11</t>
  </si>
  <si>
    <t>DATOS A COMPLETAR POR LA REPARTICIÓN</t>
  </si>
  <si>
    <t>DATOS A COMPLETAR POR EL OFERENTE</t>
  </si>
  <si>
    <t>GASTOS GENERALES</t>
  </si>
  <si>
    <t>BENEFICIO</t>
  </si>
  <si>
    <t>INGRESOS BRUTOS Y LOTE HOGAR</t>
  </si>
  <si>
    <t>IMPUESTO AL VALOR AGREGADO</t>
  </si>
  <si>
    <t>COEFICIENTE DE PASO</t>
  </si>
  <si>
    <t>TABLA DE ÍTEMS</t>
  </si>
  <si>
    <t>DESIGNACIÓN ITEM
SIN CODIFICACIÓN</t>
  </si>
  <si>
    <t>En la pestaña AP el Oferente podrá utilizar la pestaña Insumos donde ingresa la DENOMINACIÓN INSUMO (materiales, equipos y mano de obra) con su Unidad y su precio sin IVA. En la columna CÓDIGO colocará el Código Unificado dado en la pestaña Indices para el cálculo de la redeterminación de precios cuando corresponda y en forma automática aparecerá la descripcion del insumo. Posteriormente en la pestaña AP deberá completar solamente la Designación del Insumo y se completará automáticamente los datos del código de redeterminación, la unidad del insumo y el precio sin iva declarado en la planilla INSUMOS. Luego debera completar la cantidad y con esto se calculará inmediatamente el costo del ítem que será traslados automáticamente a la planilla del CyP del cómputo y presupuesto</t>
  </si>
  <si>
    <t>UN. SIN CODIFICACIÓN</t>
  </si>
  <si>
    <t xml:space="preserve">SECCION: </t>
  </si>
  <si>
    <t>Gastos Generales</t>
  </si>
  <si>
    <t>Beneficio</t>
  </si>
  <si>
    <t>I.B.</t>
  </si>
  <si>
    <t>I.V.A.</t>
  </si>
  <si>
    <t>PRECIO TOTAL DEL ITEM</t>
  </si>
  <si>
    <t>Medio Oficial</t>
  </si>
  <si>
    <t>Amortizaciones</t>
  </si>
  <si>
    <t>Interés</t>
  </si>
  <si>
    <t>Lubricantes</t>
  </si>
  <si>
    <t>INDEC-PB - 94920-1</t>
  </si>
  <si>
    <t>INDEC-PB - 33380-1</t>
  </si>
  <si>
    <t>PROPUESTA</t>
  </si>
  <si>
    <t>PRECIO UNITARIO COTIZADO</t>
  </si>
  <si>
    <t>EN LETRAS</t>
  </si>
  <si>
    <t>EN NÚMERO</t>
  </si>
  <si>
    <t>Mezcla 70-30</t>
  </si>
  <si>
    <t>Arena para Sellado</t>
  </si>
  <si>
    <t>Arena Gruesa Lavada</t>
  </si>
  <si>
    <t>Ladrillones</t>
  </si>
  <si>
    <t>Camisas de acero para pilotes</t>
  </si>
  <si>
    <t>INDEC-PB - 33370-1</t>
  </si>
  <si>
    <t>INDEC-PB - 33310-1</t>
  </si>
  <si>
    <t>INDEC-PB - 37510-1</t>
  </si>
  <si>
    <t>INDEC-PB - 42943-1</t>
  </si>
  <si>
    <t>INDEC-PB - 31100-1</t>
  </si>
  <si>
    <t>INDEC-PB - 44430-1</t>
  </si>
  <si>
    <t>INDEC-PB - 46539-1</t>
  </si>
  <si>
    <t>INDEC-PB - 46340-1</t>
  </si>
  <si>
    <t>INDEC-PB - 41532-1</t>
  </si>
  <si>
    <t>INDEC-CM - 37420-12</t>
  </si>
  <si>
    <t>INDEC-GG 31210-11</t>
  </si>
  <si>
    <t>INDEC-DCTO - Inciso e)</t>
  </si>
  <si>
    <t>INDEC-PB - 34800-1</t>
  </si>
  <si>
    <t>INDEC-PB - 37930-1</t>
  </si>
  <si>
    <t>Cemento tipo 50/60</t>
  </si>
  <si>
    <t>IIEE-SJ - 214002</t>
  </si>
  <si>
    <t>IIEE-SJ - 214006</t>
  </si>
  <si>
    <t>IIEE-SJ - 214004</t>
  </si>
  <si>
    <t>INDEC-PB - 44427-1</t>
  </si>
  <si>
    <t>INDEC-PB - 36111-2</t>
  </si>
  <si>
    <t>INDEC-PB - 35110-2</t>
  </si>
  <si>
    <t>INDEC-PB - 42944-2</t>
  </si>
  <si>
    <t>TOTAL PRECIO</t>
  </si>
  <si>
    <t>Material granular sin clasificar para terraplén (puesto en obra)</t>
  </si>
  <si>
    <t>Costo de Agua</t>
  </si>
  <si>
    <t>Material granular clasificado para Sub-Base (puesto en obra)</t>
  </si>
  <si>
    <t>Material granular clasificado para Base (puesto en obra)</t>
  </si>
  <si>
    <t>EMULSIÓN CATIÓNICA CRL</t>
  </si>
  <si>
    <t>EMULSIÓN CATIÓNICA CRR</t>
  </si>
  <si>
    <t>Triturado granítico 0-6</t>
  </si>
  <si>
    <t>Piedra Granítica 6-19</t>
  </si>
  <si>
    <t>Arena  mediana</t>
  </si>
  <si>
    <t>Filler calcáreo</t>
  </si>
  <si>
    <t>Cemento Asfáltico (50-60)</t>
  </si>
  <si>
    <t>Hº Elaborado H-30</t>
  </si>
  <si>
    <t>un</t>
  </si>
  <si>
    <t>INDEC-GG 18000-1</t>
  </si>
  <si>
    <t>INDEC-CM - 15320-11</t>
  </si>
  <si>
    <t>Camion</t>
  </si>
  <si>
    <t>INDEC-SA - 71240-11</t>
  </si>
  <si>
    <t>Camion Regador</t>
  </si>
  <si>
    <t>Camion Volcador</t>
  </si>
  <si>
    <t>Grúa</t>
  </si>
  <si>
    <t>INDEC-EC - 43520-21</t>
  </si>
  <si>
    <t>Herramientas Menores</t>
  </si>
  <si>
    <t>INDEC-PB - 42921-2</t>
  </si>
  <si>
    <t>Martillo Percutor</t>
  </si>
  <si>
    <t>INDEC-EC - 44231-21</t>
  </si>
  <si>
    <t>INDEC-SA - 51800-21</t>
  </si>
  <si>
    <t>IIEE-SJ - 203002</t>
  </si>
  <si>
    <t>INDEC-DCTO - Inciso k)</t>
  </si>
  <si>
    <t>INDEC-PB - 37420-1</t>
  </si>
  <si>
    <t>1-</t>
  </si>
  <si>
    <t>2-</t>
  </si>
  <si>
    <t>3-</t>
  </si>
  <si>
    <t>4-</t>
  </si>
  <si>
    <t>5-</t>
  </si>
  <si>
    <t>6-</t>
  </si>
  <si>
    <t>TOTAL OFERTA</t>
  </si>
  <si>
    <t>INSTRUCCIONES PARA EL LLENADO DE LA PLANILLA</t>
  </si>
  <si>
    <t>La repartición debe completar la columna B donde se indican Rubro/Item.
Considerar que en el caso que exista Items que formen parte de un Rubro, los mismos se deben numerar utilizando el número del Rubro seguido de un punto y luego el número que distingue el Item
Ejemplo: 1          TRABAJOS PRELIMINARES
                1.1       Preparación y limpieza de terrenos</t>
  </si>
  <si>
    <r>
      <t xml:space="preserve">La repartición debe entregar el archivo con la columna C donde se indica la DESIGNACIÓN y la columna D donde se indica la UNIDAD completa.
Para ello puede ingresar el código del ítem indicado en la pestaña </t>
    </r>
    <r>
      <rPr>
        <b/>
        <sz val="12"/>
        <rFont val="Arial"/>
        <family val="2"/>
      </rPr>
      <t xml:space="preserve">Códigos Items </t>
    </r>
    <r>
      <rPr>
        <sz val="12"/>
        <rFont val="Arial"/>
        <family val="2"/>
      </rPr>
      <t xml:space="preserve">en la columna A y automáticamente se completarán los datos en la columnas C y D o bien escribir los datos en las columnas G y H (DESIGNACIÓN ITEM SIN CODIFICACION y UN. SIN CODIFICACIÓN) lo que generará que se  complete automáticamente la columnas C y D </t>
    </r>
  </si>
  <si>
    <t>La columna E (CANT.) será llenada por el Oferente en función del Cómputo Métrico que el mismo realice en el caso de Licitación por Ajuste Alzado o bien por la repartición en caso de Licitaciones por Unidad de Medida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</si>
  <si>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</si>
  <si>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</si>
  <si>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t xml:space="preserve">La pestaña CyP se completa automáticamente con los datos ingresados en la pestaña </t>
    </r>
    <r>
      <rPr>
        <b/>
        <sz val="12"/>
        <rFont val="Arial"/>
        <family val="2"/>
      </rPr>
      <t>Datos</t>
    </r>
    <r>
      <rPr>
        <sz val="12"/>
        <rFont val="Arial"/>
        <family val="2"/>
      </rPr>
      <t xml:space="preserve"> y una vez completado los análisis de precios de la pestaña AP</t>
    </r>
  </si>
  <si>
    <r>
      <rPr>
        <sz val="12"/>
        <rFont val="Arial"/>
        <family val="2"/>
      </rPr>
      <t>Pestaña</t>
    </r>
    <r>
      <rPr>
        <b/>
        <sz val="12"/>
        <rFont val="Arial"/>
        <family val="2"/>
      </rPr>
      <t xml:space="preserve"> AP</t>
    </r>
  </si>
  <si>
    <t>PLANILLA DE EQUIPOS DE LA EMPRESA A UTILIZAR EN OBRA</t>
  </si>
  <si>
    <t>MARCA</t>
  </si>
  <si>
    <t>MODELO</t>
  </si>
  <si>
    <t>N° DE ORDEN</t>
  </si>
  <si>
    <t>DESIGNACIÓN</t>
  </si>
  <si>
    <t>POTENCIA O CAPACIDAD</t>
  </si>
  <si>
    <t>HORAS DE TRABAJO</t>
  </si>
  <si>
    <t>N° MOTOR</t>
  </si>
  <si>
    <t>N° BASTIDOR O CHASIS</t>
  </si>
  <si>
    <t>UBICACIÓN ACTUAL</t>
  </si>
  <si>
    <t>FECHA PROBABLE DE DISPONIBILIDAD</t>
  </si>
  <si>
    <t>ESTADO</t>
  </si>
  <si>
    <t xml:space="preserve">Camión volcador </t>
  </si>
  <si>
    <t>T38</t>
  </si>
  <si>
    <t xml:space="preserve">Motoniveladora </t>
  </si>
  <si>
    <t xml:space="preserve">Cargador frontal </t>
  </si>
  <si>
    <t xml:space="preserve">JD </t>
  </si>
  <si>
    <t>544J</t>
  </si>
  <si>
    <t>Fiat Trakker 6x4</t>
  </si>
  <si>
    <t>COSTO UNITARIO</t>
  </si>
  <si>
    <t>PLANILLA DE EQUIPOS A ALQUILAR O IMPORTAR</t>
  </si>
  <si>
    <t>Cargador frontal</t>
  </si>
  <si>
    <t>Motoniveladora</t>
  </si>
  <si>
    <t xml:space="preserve">Valor porcentual de la camioneta a amortizar </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</si>
  <si>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</si>
  <si>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</si>
  <si>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</si>
  <si>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</si>
  <si>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</si>
  <si>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</si>
  <si>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</si>
  <si>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</si>
  <si>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Cámaras y Cubiertas</t>
  </si>
  <si>
    <t>Patente</t>
  </si>
  <si>
    <t>Precio</t>
  </si>
  <si>
    <t>Cuota Fija</t>
  </si>
  <si>
    <t>Cuota Adicional por Km.</t>
  </si>
  <si>
    <t>FIRMANTES DE LA PROPUESTA</t>
  </si>
  <si>
    <t>CARÁCTER DEL FIRMANTE</t>
  </si>
  <si>
    <t>DOMICILIO LEGAL</t>
  </si>
  <si>
    <t>FIRMA DE LOS PROPONENTES:</t>
  </si>
  <si>
    <t>ACLARACIÓN DE LAS FIRMAS SIN ABREVIATURAS:</t>
  </si>
  <si>
    <t>Costo Equipo /
Total HP</t>
  </si>
  <si>
    <t>DMT (Km)</t>
  </si>
  <si>
    <t>Cuantia</t>
  </si>
  <si>
    <t>Costo</t>
  </si>
  <si>
    <t xml:space="preserve">SECCION I: </t>
  </si>
  <si>
    <t xml:space="preserve">SECCION III: </t>
  </si>
  <si>
    <t>Mes</t>
  </si>
  <si>
    <t>Hº Elaborado H-8</t>
  </si>
  <si>
    <t>Fuel oil</t>
  </si>
  <si>
    <t>DEPARTAMENTOS VARIOS</t>
  </si>
  <si>
    <t>Km</t>
  </si>
  <si>
    <t>Cuota Adicional</t>
  </si>
  <si>
    <t xml:space="preserve">SEÑALIZACION HORIZONTAL </t>
  </si>
  <si>
    <t>SEÑALIZACION HORIZONTAL - PROVISION Y COLOCACION DE TACHAS REFLECTIVAS Y SEÑALAMIENTO VERTICAL</t>
  </si>
  <si>
    <t>PROVISION Y COLOCACION DE TACHAS REFLECTIVAS</t>
  </si>
  <si>
    <t>CON MATERIAL TERMOPLASTICO REFLECTANTE</t>
  </si>
  <si>
    <t xml:space="preserve"> Por Pulverización</t>
  </si>
  <si>
    <t>Por Extrusión</t>
  </si>
  <si>
    <t>CON PINTURA ACRILICA PARA PARA PAVIMENTOS  APLICADA A TEMPERATURA AMBIENTE CON EQUIPO MECÁNICO</t>
  </si>
  <si>
    <t>MOVILIDAD PARA EL PERSONAL AUXILIAR DE SUPERVISIÓN</t>
  </si>
  <si>
    <t>1-a</t>
  </si>
  <si>
    <t>1-a-1</t>
  </si>
  <si>
    <t>1-a-2</t>
  </si>
  <si>
    <t>1-b</t>
  </si>
  <si>
    <t>4-a</t>
  </si>
  <si>
    <t>4-b</t>
  </si>
  <si>
    <t>03/18</t>
  </si>
  <si>
    <t>510-002478-17</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</si>
</sst>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7" formatCode="&quot;$&quot;\ #,##0.00;\-&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0.00_)"/>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0.000000"/>
    <numFmt numFmtId="182" formatCode="#,#00\ &quot;HP&quot;"/>
    <numFmt numFmtId="183" formatCode="0,000\ &quot;hs&quot;"/>
    <numFmt numFmtId="184" formatCode="0.00\ &quot;lts/HP&quot;"/>
    <numFmt numFmtId="185" formatCode="0.00000\ &quot;$/lts&quot;"/>
    <numFmt numFmtId="186" formatCode="0,000\ &quot;km&quot;"/>
    <numFmt numFmtId="187" formatCode="0,000\ &quot;km/mes&quot;"/>
    <numFmt numFmtId="188" formatCode="0.00\ &quot;lts/km&quot;"/>
    <numFmt numFmtId="189" formatCode="0.00\ &quot;$/un&quot;"/>
    <numFmt numFmtId="190" formatCode="#,000\ &quot;km&quot;"/>
    <numFmt numFmtId="191" formatCode="0.000\ &quot;$/hs&quot;"/>
    <numFmt numFmtId="192" formatCode="#,##0\ &quot;$ x &quot;"/>
    <numFmt numFmtId="193" formatCode="0.00\ &quot;$/hs&quot;"/>
    <numFmt numFmtId="194" formatCode="0.00&quot;/año&quot;"/>
    <numFmt numFmtId="195" formatCode="#,##0\ &quot;hs&quot;"/>
    <numFmt numFmtId="196" formatCode="0\ &quot;nº&quot;"/>
    <numFmt numFmtId="197" formatCode="0\ \ &quot;nº&quot;\ \ \ \x"/>
    <numFmt numFmtId="198" formatCode="0\ &quot;$/nº&quot;"/>
    <numFmt numFmtId="199" formatCode="0.000\ &quot;$/km&quot;"/>
    <numFmt numFmtId="200" formatCode="0.00\ &quot;$/lts&quot;"/>
    <numFmt numFmtId="201" formatCode="0.00\ &quot;lts/km&quot;\ \x"/>
    <numFmt numFmtId="202" formatCode="0.000\ &quot;$/lts&quot;\ \x"/>
    <numFmt numFmtId="203" formatCode="0.00\ &quot;= &quot;"/>
    <numFmt numFmtId="204" formatCode="0.0000\ &quot;$/km&quot;"/>
    <numFmt numFmtId="205" formatCode="0\ &quot;t&quot;"/>
    <numFmt numFmtId="206" formatCode="0\ &quot;km/h&quot;"/>
    <numFmt numFmtId="207" formatCode="0\ &quot;minutos&quot;"/>
    <numFmt numFmtId="208" formatCode="0\ &quot;tkm&quot;"/>
    <numFmt numFmtId="209" formatCode="0\ &quot;km&quot;"/>
    <numFmt numFmtId="210" formatCode="0.000"/>
    <numFmt numFmtId="211" formatCode="0.000\ "/>
    <numFmt numFmtId="212" formatCode="000"/>
    <numFmt numFmtId="213" formatCode="_-&quot;$&quot;* #,##0.000_-;\-&quot;$&quot;* #,##0.000_-;_-&quot;$&quot;* &quot;-&quot;??_-;_-@_-"/>
    <numFmt numFmtId="214" formatCode="0.000000\ &quot; /d&quot;"/>
    <numFmt numFmtId="215" formatCode="0.000000\ &quot; /HP&quot;"/>
    <numFmt numFmtId="216" formatCode="0.000000\ &quot; /mes&quot;"/>
    <numFmt numFmtId="217" formatCode="0\ &quot;un&quot;"/>
    <numFmt numFmtId="218" formatCode="0.00000\ &quot;$/km&quot;"/>
    <numFmt numFmtId="219" formatCode="#,##0.00_ ;\-#,##0.00\ "/>
    <numFmt numFmtId="220" formatCode="0.0%"/>
    <numFmt numFmtId="221" formatCode="&quot;$&quot;\ #,##0.00"/>
    <numFmt numFmtId="222" formatCode="_ &quot;$&quot;\ * #,##0.00_ ;_ &quot;$&quot;\ * \-#,##0.00_ ;_ @_ "/>
    <numFmt numFmtId="223" formatCode="0.0000"/>
    <numFmt numFmtId="224" formatCode="_ [$€-2]\ * #,##0.00_ ;_ [$€-2]\ * \-#,##0.00_ ;_ [$€-2]\ * &quot;-&quot;??_ "/>
    <numFmt numFmtId="225" formatCode="d\-mmmm\-yyyy"/>
    <numFmt numFmtId="226" formatCode="_-* #,##0.00\ _€_-;\-* #,##0.00\ _€_-;_-* &quot;-&quot;??\ _€_-;_-@_-"/>
    <numFmt numFmtId="227" formatCode="&quot;$&quot;#,##0_);\(&quot;$&quot;#,##0\)"/>
    <numFmt numFmtId="228" formatCode="#,##0.0"/>
    <numFmt numFmtId="229" formatCode="_-&quot;$&quot;* #,##0.00_-;\-&quot;$&quot;* #,##0.00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b/>
      <u/>
      <sz val="12"/>
      <name val="Arial"/>
      <family val="2"/>
    </font>
    <font>
      <sz val="14"/>
      <name val="Arial"/>
      <family val="2"/>
    </font>
    <font>
      <b/>
      <sz val="10"/>
      <color indexed="8"/>
      <name val="Arial"/>
      <family val="2"/>
    </font>
    <font>
      <b/>
      <vertAlign val="superscript"/>
      <sz val="10"/>
      <color indexed="8"/>
      <name val="Arial"/>
      <family val="2"/>
    </font>
    <font>
      <sz val="10"/>
      <color indexed="10"/>
      <name val="Arial"/>
      <family val="2"/>
    </font>
    <font>
      <sz val="10"/>
      <name val="Calibri"/>
      <family val="2"/>
      <scheme val="minor"/>
    </font>
    <font>
      <vertAlign val="superscript"/>
      <sz val="10"/>
      <name val="Arial"/>
      <family val="2"/>
    </font>
    <font>
      <b/>
      <sz val="8"/>
      <color theme="0"/>
      <name val="Arial"/>
      <family val="2"/>
    </font>
    <font>
      <sz val="8"/>
      <color theme="0"/>
      <name val="Arial"/>
      <family val="2"/>
    </font>
    <font>
      <sz val="9"/>
      <color indexed="81"/>
      <name val="Tahoma"/>
      <family val="2"/>
    </font>
    <font>
      <b/>
      <i/>
      <sz val="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0"/>
      <color theme="5" tint="0.39997558519241921"/>
      <name val="Arial"/>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00B0F0"/>
        <bgColor indexed="64"/>
      </patternFill>
    </fill>
  </fills>
  <borders count="9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auto="1"/>
      </right>
      <top style="medium">
        <color indexed="64"/>
      </top>
      <bottom style="medium">
        <color indexed="64"/>
      </bottom>
      <diagonal/>
    </border>
  </borders>
  <cellStyleXfs count="81">
    <xf numFmtId="0" fontId="0" fillId="0" borderId="0"/>
    <xf numFmtId="9" fontId="8" fillId="0" borderId="0" applyFont="0" applyFill="0" applyBorder="0" applyAlignment="0" applyProtection="0"/>
    <xf numFmtId="168" fontId="18"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20" fillId="0" borderId="0"/>
    <xf numFmtId="0" fontId="9" fillId="0" borderId="0"/>
    <xf numFmtId="0" fontId="22" fillId="0" borderId="0">
      <protection locked="0"/>
    </xf>
    <xf numFmtId="171" fontId="23" fillId="0" borderId="0">
      <protection locked="0"/>
    </xf>
    <xf numFmtId="171" fontId="23" fillId="0" borderId="0">
      <protection locked="0"/>
    </xf>
    <xf numFmtId="0" fontId="9" fillId="0" borderId="0" applyFont="0" applyFill="0" applyBorder="0" applyAlignment="0" applyProtection="0"/>
    <xf numFmtId="172" fontId="22" fillId="0" borderId="0">
      <protection locked="0"/>
    </xf>
    <xf numFmtId="173" fontId="22" fillId="0" borderId="0">
      <protection locked="0"/>
    </xf>
    <xf numFmtId="174" fontId="22" fillId="0" borderId="0">
      <protection locked="0"/>
    </xf>
    <xf numFmtId="0" fontId="24" fillId="0" borderId="0"/>
    <xf numFmtId="9" fontId="6" fillId="0" borderId="0" applyFont="0" applyFill="0" applyBorder="0" applyAlignment="0" applyProtection="0"/>
    <xf numFmtId="4" fontId="27" fillId="0" borderId="0" applyFont="0" applyFill="0" applyBorder="0" applyAlignment="0" applyProtection="0"/>
    <xf numFmtId="3" fontId="27"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7" fontId="30"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8" fontId="9" fillId="0" borderId="0" applyFont="0" applyFill="0" applyBorder="0" applyAlignment="0" applyProtection="0"/>
    <xf numFmtId="9" fontId="4" fillId="0" borderId="0" applyFont="0" applyFill="0" applyBorder="0" applyAlignment="0" applyProtection="0"/>
    <xf numFmtId="0" fontId="9" fillId="0" borderId="0"/>
    <xf numFmtId="167" fontId="9" fillId="0" borderId="0" applyFont="0" applyFill="0" applyBorder="0" applyAlignment="0" applyProtection="0"/>
    <xf numFmtId="9" fontId="3" fillId="0" borderId="0" applyFon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224" fontId="9" fillId="0" borderId="0" applyFont="0" applyFill="0" applyBorder="0" applyAlignment="0" applyProtection="0"/>
    <xf numFmtId="0" fontId="22" fillId="0" borderId="0">
      <protection locked="0"/>
    </xf>
    <xf numFmtId="0" fontId="22" fillId="0" borderId="0">
      <protection locked="0"/>
    </xf>
    <xf numFmtId="0" fontId="45" fillId="0" borderId="0">
      <protection locked="0"/>
    </xf>
    <xf numFmtId="0" fontId="22" fillId="0" borderId="0">
      <protection locked="0"/>
    </xf>
    <xf numFmtId="0" fontId="22" fillId="0" borderId="0">
      <protection locked="0"/>
    </xf>
    <xf numFmtId="0" fontId="22" fillId="0" borderId="0">
      <protection locked="0"/>
    </xf>
    <xf numFmtId="0" fontId="45" fillId="0" borderId="0">
      <protection locked="0"/>
    </xf>
    <xf numFmtId="225" fontId="9" fillId="0" borderId="0" applyFill="0" applyBorder="0" applyAlignment="0" applyProtection="0"/>
    <xf numFmtId="2" fontId="9" fillId="0" borderId="0" applyFill="0" applyBorder="0" applyAlignment="0" applyProtection="0"/>
    <xf numFmtId="167" fontId="30" fillId="0" borderId="0" applyFont="0" applyFill="0" applyBorder="0" applyAlignment="0" applyProtection="0"/>
    <xf numFmtId="226" fontId="9" fillId="0" borderId="0" applyFont="0" applyFill="0" applyBorder="0" applyAlignment="0" applyProtection="0"/>
    <xf numFmtId="167" fontId="30" fillId="0" borderId="0" applyFont="0" applyFill="0" applyBorder="0" applyAlignment="0" applyProtection="0"/>
    <xf numFmtId="43" fontId="2" fillId="0" borderId="0" applyFont="0" applyFill="0" applyBorder="0" applyAlignment="0" applyProtection="0"/>
    <xf numFmtId="166" fontId="30" fillId="0" borderId="0" applyFont="0" applyFill="0" applyBorder="0" applyAlignment="0" applyProtection="0"/>
    <xf numFmtId="168" fontId="2" fillId="0" borderId="0" applyFont="0" applyFill="0" applyBorder="0" applyAlignment="0" applyProtection="0"/>
    <xf numFmtId="166" fontId="46" fillId="0" borderId="0" applyFont="0" applyFill="0" applyBorder="0" applyAlignment="0" applyProtection="0"/>
    <xf numFmtId="166" fontId="9" fillId="0" borderId="0" applyFont="0" applyFill="0" applyBorder="0" applyAlignment="0" applyProtection="0"/>
    <xf numFmtId="168" fontId="2" fillId="0" borderId="0" applyFont="0" applyFill="0" applyBorder="0" applyAlignment="0" applyProtection="0"/>
    <xf numFmtId="227"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2" fillId="0" borderId="0"/>
    <xf numFmtId="0" fontId="2" fillId="0" borderId="0"/>
    <xf numFmtId="0" fontId="47" fillId="0" borderId="0"/>
    <xf numFmtId="0" fontId="48" fillId="0" borderId="0"/>
    <xf numFmtId="0" fontId="47" fillId="0" borderId="0"/>
    <xf numFmtId="0" fontId="49" fillId="0" borderId="0"/>
    <xf numFmtId="0" fontId="9" fillId="0" borderId="0"/>
    <xf numFmtId="0" fontId="9" fillId="0" borderId="0"/>
    <xf numFmtId="0" fontId="2" fillId="0" borderId="0"/>
    <xf numFmtId="0" fontId="2" fillId="0" borderId="0"/>
    <xf numFmtId="0" fontId="49" fillId="0" borderId="0"/>
    <xf numFmtId="0" fontId="2" fillId="0" borderId="0"/>
    <xf numFmtId="9" fontId="9"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228"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9" fontId="1" fillId="0" borderId="0" applyFont="0" applyFill="0" applyBorder="0" applyAlignment="0" applyProtection="0"/>
  </cellStyleXfs>
  <cellXfs count="795">
    <xf numFmtId="0" fontId="0" fillId="0" borderId="0" xfId="0"/>
    <xf numFmtId="0" fontId="7" fillId="0" borderId="0" xfId="3"/>
    <xf numFmtId="0" fontId="9"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66" fontId="13" fillId="0" borderId="0" xfId="0" applyNumberFormat="1" applyFont="1" applyFill="1" applyBorder="1" applyAlignment="1" applyProtection="1">
      <alignment horizontal="right" vertical="center"/>
      <protection hidden="1"/>
    </xf>
    <xf numFmtId="10" fontId="13" fillId="0" borderId="0" xfId="0" applyNumberFormat="1" applyFont="1" applyFill="1" applyBorder="1" applyAlignment="1" applyProtection="1">
      <alignment horizontal="right" vertical="center"/>
      <protection hidden="1"/>
    </xf>
    <xf numFmtId="166" fontId="16"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5" fillId="0" borderId="0" xfId="0" applyFont="1" applyFill="1" applyAlignment="1" applyProtection="1">
      <alignment vertical="center"/>
      <protection hidden="1"/>
    </xf>
    <xf numFmtId="168" fontId="9"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68" fontId="14"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1" fillId="0" borderId="0" xfId="7" applyFont="1" applyFill="1" applyBorder="1" applyAlignment="1" applyProtection="1">
      <alignment vertical="center"/>
      <protection hidden="1"/>
    </xf>
    <xf numFmtId="168" fontId="21" fillId="0" borderId="0" xfId="7"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4" fontId="9" fillId="0" borderId="9" xfId="0" applyNumberFormat="1" applyFont="1" applyFill="1" applyBorder="1" applyAlignment="1" applyProtection="1">
      <alignment horizontal="center" vertical="center"/>
      <protection hidden="1"/>
    </xf>
    <xf numFmtId="169" fontId="9" fillId="0" borderId="9" xfId="1" applyNumberFormat="1" applyFont="1" applyFill="1" applyBorder="1" applyAlignment="1" applyProtection="1">
      <alignment vertical="center"/>
      <protection hidden="1"/>
    </xf>
    <xf numFmtId="0" fontId="14" fillId="0" borderId="16" xfId="0" applyFont="1" applyFill="1" applyBorder="1" applyAlignment="1" applyProtection="1">
      <alignment horizontal="center" vertical="center"/>
      <protection hidden="1"/>
    </xf>
    <xf numFmtId="168" fontId="13" fillId="0" borderId="9" xfId="0" applyNumberFormat="1" applyFont="1" applyFill="1" applyBorder="1" applyAlignment="1" applyProtection="1">
      <alignment vertical="center"/>
      <protection hidden="1"/>
    </xf>
    <xf numFmtId="169" fontId="13" fillId="0" borderId="9" xfId="1" applyNumberFormat="1" applyFont="1" applyFill="1" applyBorder="1" applyAlignment="1" applyProtection="1">
      <alignment vertical="center"/>
      <protection hidden="1"/>
    </xf>
    <xf numFmtId="168" fontId="0" fillId="0" borderId="0" xfId="0" applyNumberFormat="1" applyFill="1" applyAlignment="1" applyProtection="1">
      <alignment vertical="center"/>
      <protection hidden="1"/>
    </xf>
    <xf numFmtId="0" fontId="15"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3" fillId="0" borderId="3" xfId="0" applyFont="1" applyFill="1" applyBorder="1" applyAlignment="1" applyProtection="1">
      <alignment vertical="center"/>
      <protection hidden="1"/>
    </xf>
    <xf numFmtId="168" fontId="13" fillId="0" borderId="4" xfId="0" applyNumberFormat="1" applyFont="1" applyFill="1" applyBorder="1" applyAlignment="1" applyProtection="1">
      <alignment vertical="center"/>
      <protection hidden="1"/>
    </xf>
    <xf numFmtId="10" fontId="13" fillId="0" borderId="0" xfId="0" applyNumberFormat="1"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168" fontId="13" fillId="0" borderId="1" xfId="0" applyNumberFormat="1"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right" vertical="center"/>
      <protection hidden="1"/>
    </xf>
    <xf numFmtId="0" fontId="13" fillId="0" borderId="7" xfId="0" applyFont="1" applyFill="1" applyBorder="1" applyAlignment="1" applyProtection="1">
      <alignment vertical="center"/>
      <protection hidden="1"/>
    </xf>
    <xf numFmtId="168" fontId="13" fillId="0" borderId="8" xfId="0" applyNumberFormat="1" applyFont="1" applyFill="1" applyBorder="1" applyAlignment="1" applyProtection="1">
      <alignment vertical="center"/>
      <protection hidden="1"/>
    </xf>
    <xf numFmtId="0" fontId="15"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168" fontId="13" fillId="0" borderId="0"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0" fontId="13" fillId="0" borderId="0" xfId="0" applyFont="1" applyFill="1" applyAlignment="1" applyProtection="1">
      <alignment horizontal="right" vertical="center"/>
      <protection hidden="1"/>
    </xf>
    <xf numFmtId="0" fontId="13" fillId="0" borderId="0" xfId="0" applyFont="1" applyFill="1" applyBorder="1" applyAlignment="1" applyProtection="1">
      <alignment horizontal="right" vertical="center"/>
      <protection hidden="1"/>
    </xf>
    <xf numFmtId="49" fontId="9" fillId="0" borderId="16" xfId="0" applyNumberFormat="1" applyFont="1" applyFill="1" applyBorder="1" applyAlignment="1" applyProtection="1">
      <alignment horizontal="center" vertical="center"/>
      <protection hidden="1"/>
    </xf>
    <xf numFmtId="0" fontId="9" fillId="0" borderId="16"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horizontal="center" vertical="center"/>
      <protection hidden="1"/>
    </xf>
    <xf numFmtId="168" fontId="9" fillId="0" borderId="16" xfId="0" applyNumberFormat="1" applyFont="1" applyFill="1" applyBorder="1" applyAlignment="1" applyProtection="1">
      <alignment vertical="center"/>
      <protection hidden="1"/>
    </xf>
    <xf numFmtId="0" fontId="13" fillId="0" borderId="16" xfId="0" applyFont="1" applyFill="1" applyBorder="1" applyAlignment="1" applyProtection="1">
      <alignment horizontal="center" vertical="center" wrapText="1"/>
      <protection hidden="1"/>
    </xf>
    <xf numFmtId="0" fontId="12" fillId="0" borderId="0" xfId="7" applyFont="1" applyBorder="1" applyAlignment="1">
      <alignment vertical="center"/>
    </xf>
    <xf numFmtId="0" fontId="12" fillId="0" borderId="0" xfId="7" applyFont="1" applyBorder="1" applyAlignment="1">
      <alignment horizontal="center" vertical="center"/>
    </xf>
    <xf numFmtId="0" fontId="10" fillId="0" borderId="0" xfId="7" applyFont="1" applyBorder="1" applyAlignment="1">
      <alignment horizontal="center" vertical="center"/>
    </xf>
    <xf numFmtId="0" fontId="10" fillId="0" borderId="0" xfId="7" applyFont="1" applyBorder="1" applyAlignment="1">
      <alignment horizontal="center" vertical="center" wrapText="1"/>
    </xf>
    <xf numFmtId="0" fontId="10" fillId="0" borderId="0" xfId="7" applyFont="1" applyBorder="1" applyAlignment="1">
      <alignment vertical="center"/>
    </xf>
    <xf numFmtId="0" fontId="10" fillId="0" borderId="0" xfId="7" applyFont="1" applyBorder="1" applyAlignment="1">
      <alignment horizontal="right" vertical="center"/>
    </xf>
    <xf numFmtId="0" fontId="10" fillId="0" borderId="0" xfId="7" applyFont="1" applyBorder="1" applyAlignment="1">
      <alignment horizontal="left" vertical="center"/>
    </xf>
    <xf numFmtId="0" fontId="10" fillId="0" borderId="0" xfId="7" quotePrefix="1" applyFont="1" applyBorder="1" applyAlignment="1">
      <alignment horizontal="left" vertical="center"/>
    </xf>
    <xf numFmtId="0" fontId="10" fillId="0" borderId="0" xfId="19" applyFont="1" applyBorder="1" applyAlignment="1">
      <alignment vertical="center"/>
    </xf>
    <xf numFmtId="0" fontId="10" fillId="0" borderId="0" xfId="19" applyFont="1" applyBorder="1" applyAlignment="1">
      <alignment horizontal="center" vertical="center"/>
    </xf>
    <xf numFmtId="0" fontId="12" fillId="2" borderId="0" xfId="19" applyFont="1" applyFill="1" applyBorder="1" applyAlignment="1">
      <alignment vertical="center"/>
    </xf>
    <xf numFmtId="49" fontId="10" fillId="0" borderId="0" xfId="19" applyNumberFormat="1" applyFont="1" applyBorder="1" applyAlignment="1">
      <alignment vertical="center"/>
    </xf>
    <xf numFmtId="0" fontId="10" fillId="0" borderId="0" xfId="19" applyFont="1" applyBorder="1" applyAlignment="1">
      <alignment horizontal="left" vertical="center"/>
    </xf>
    <xf numFmtId="0" fontId="12" fillId="2" borderId="0" xfId="7" applyFont="1" applyFill="1" applyBorder="1" applyAlignment="1">
      <alignment vertical="center"/>
    </xf>
    <xf numFmtId="0" fontId="12" fillId="2" borderId="0" xfId="7" applyFont="1" applyFill="1" applyBorder="1" applyAlignment="1">
      <alignment horizontal="center" vertical="center"/>
    </xf>
    <xf numFmtId="0" fontId="10" fillId="2" borderId="0" xfId="7" applyFont="1" applyFill="1" applyBorder="1" applyAlignment="1">
      <alignment vertical="center"/>
    </xf>
    <xf numFmtId="0" fontId="10" fillId="2" borderId="0" xfId="7" quotePrefix="1" applyFont="1" applyFill="1" applyBorder="1" applyAlignment="1" applyProtection="1">
      <alignment horizontal="center" vertical="center"/>
    </xf>
    <xf numFmtId="0" fontId="10" fillId="2" borderId="0" xfId="7" quotePrefix="1" applyFont="1" applyFill="1" applyBorder="1" applyAlignment="1" applyProtection="1">
      <alignment horizontal="left" vertical="center"/>
    </xf>
    <xf numFmtId="0" fontId="10" fillId="2" borderId="0" xfId="7" applyFont="1" applyFill="1" applyBorder="1" applyAlignment="1">
      <alignment horizontal="center" vertical="center"/>
    </xf>
    <xf numFmtId="0" fontId="12" fillId="2" borderId="0" xfId="7" applyFont="1" applyFill="1" applyBorder="1" applyAlignment="1" applyProtection="1">
      <alignment horizontal="left" vertical="center"/>
    </xf>
    <xf numFmtId="0" fontId="10" fillId="2" borderId="0" xfId="7" applyFont="1" applyFill="1" applyBorder="1" applyAlignment="1">
      <alignment horizontal="right" vertical="center"/>
    </xf>
    <xf numFmtId="0" fontId="10" fillId="2" borderId="0" xfId="7" applyFont="1" applyFill="1" applyBorder="1" applyAlignment="1" applyProtection="1">
      <alignment horizontal="left" vertical="center"/>
    </xf>
    <xf numFmtId="0" fontId="10" fillId="2" borderId="0" xfId="19" applyFont="1" applyFill="1" applyBorder="1" applyAlignment="1">
      <alignment vertical="center"/>
    </xf>
    <xf numFmtId="0" fontId="10" fillId="2" borderId="0" xfId="19" applyFont="1" applyFill="1" applyBorder="1" applyAlignment="1">
      <alignment horizontal="center" vertical="center"/>
    </xf>
    <xf numFmtId="0" fontId="12" fillId="2" borderId="0" xfId="19" applyFont="1" applyFill="1" applyBorder="1" applyAlignment="1">
      <alignment horizontal="center" vertical="center"/>
    </xf>
    <xf numFmtId="0" fontId="10" fillId="2" borderId="0" xfId="19" quotePrefix="1" applyFont="1" applyFill="1" applyBorder="1" applyAlignment="1" applyProtection="1">
      <alignment horizontal="center" vertical="center"/>
    </xf>
    <xf numFmtId="0" fontId="10" fillId="2" borderId="0" xfId="19" quotePrefix="1" applyFont="1" applyFill="1" applyBorder="1" applyAlignment="1" applyProtection="1">
      <alignment horizontal="left" vertical="center"/>
    </xf>
    <xf numFmtId="0" fontId="12" fillId="2" borderId="0" xfId="19" applyFont="1" applyFill="1" applyBorder="1" applyAlignment="1">
      <alignment vertical="center" wrapText="1"/>
    </xf>
    <xf numFmtId="0" fontId="10" fillId="0" borderId="0" xfId="19" applyFont="1" applyFill="1" applyBorder="1" applyAlignment="1" applyProtection="1">
      <alignment horizontal="left" vertical="center"/>
    </xf>
    <xf numFmtId="0" fontId="10" fillId="2" borderId="0" xfId="7" applyFont="1" applyFill="1" applyBorder="1" applyAlignment="1">
      <alignment horizontal="center" vertical="center" wrapText="1"/>
    </xf>
    <xf numFmtId="0" fontId="10" fillId="2" borderId="0" xfId="7" applyFont="1" applyFill="1" applyBorder="1" applyAlignment="1">
      <alignment horizontal="left" vertical="center"/>
    </xf>
    <xf numFmtId="0" fontId="10" fillId="2" borderId="0" xfId="7" applyFont="1" applyFill="1" applyBorder="1" applyAlignment="1" applyProtection="1">
      <alignment vertical="center"/>
    </xf>
    <xf numFmtId="0" fontId="10" fillId="2" borderId="0" xfId="7" quotePrefix="1" applyFont="1" applyFill="1" applyBorder="1" applyAlignment="1" applyProtection="1">
      <alignment vertical="center"/>
    </xf>
    <xf numFmtId="1" fontId="12" fillId="2" borderId="0" xfId="19" applyNumberFormat="1" applyFont="1" applyFill="1" applyBorder="1" applyAlignment="1">
      <alignment vertical="center" wrapText="1"/>
    </xf>
    <xf numFmtId="1" fontId="12" fillId="2" borderId="0" xfId="19" applyNumberFormat="1" applyFont="1" applyFill="1" applyBorder="1" applyAlignment="1">
      <alignment horizontal="center" vertical="center" wrapText="1"/>
    </xf>
    <xf numFmtId="4" fontId="10" fillId="2" borderId="0" xfId="19" applyNumberFormat="1" applyFont="1" applyFill="1" applyBorder="1" applyAlignment="1">
      <alignment vertical="center"/>
    </xf>
    <xf numFmtId="1" fontId="12" fillId="2" borderId="0" xfId="19" applyNumberFormat="1" applyFont="1" applyFill="1" applyBorder="1" applyAlignment="1">
      <alignment horizontal="right" vertical="center"/>
    </xf>
    <xf numFmtId="4" fontId="12"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1" fontId="10" fillId="2" borderId="0" xfId="19" applyNumberFormat="1" applyFont="1" applyFill="1" applyBorder="1" applyAlignment="1">
      <alignment vertical="center"/>
    </xf>
    <xf numFmtId="1" fontId="10" fillId="2" borderId="0" xfId="19" applyNumberFormat="1" applyFont="1" applyFill="1" applyBorder="1" applyAlignment="1">
      <alignment horizontal="center" vertical="center"/>
    </xf>
    <xf numFmtId="0" fontId="10" fillId="0" borderId="0" xfId="19" applyFont="1" applyFill="1" applyBorder="1" applyAlignment="1">
      <alignment horizontal="center" vertical="center"/>
    </xf>
    <xf numFmtId="0" fontId="10" fillId="2" borderId="0" xfId="19" applyFont="1" applyFill="1" applyBorder="1" applyAlignment="1">
      <alignment horizontal="center" vertical="center" wrapText="1"/>
    </xf>
    <xf numFmtId="0" fontId="10" fillId="0" borderId="0" xfId="19" applyFont="1" applyFill="1" applyBorder="1" applyAlignment="1">
      <alignment vertical="center"/>
    </xf>
    <xf numFmtId="49" fontId="10" fillId="2" borderId="0" xfId="19" applyNumberFormat="1" applyFont="1" applyFill="1" applyBorder="1" applyAlignment="1">
      <alignment horizontal="center" vertical="center"/>
    </xf>
    <xf numFmtId="1" fontId="10" fillId="0" borderId="0" xfId="19" applyNumberFormat="1" applyFont="1" applyFill="1" applyBorder="1" applyAlignment="1">
      <alignment horizontal="center" vertical="center"/>
    </xf>
    <xf numFmtId="0" fontId="10" fillId="0" borderId="0" xfId="7" applyFont="1" applyBorder="1" applyAlignment="1"/>
    <xf numFmtId="0" fontId="10" fillId="0" borderId="0" xfId="7" applyFont="1" applyBorder="1" applyAlignment="1">
      <alignment horizontal="center"/>
    </xf>
    <xf numFmtId="0" fontId="28" fillId="0" borderId="0" xfId="20" applyFont="1" applyAlignment="1">
      <alignment horizontal="center"/>
    </xf>
    <xf numFmtId="0" fontId="28" fillId="0" borderId="0" xfId="20" applyFont="1" applyAlignment="1"/>
    <xf numFmtId="178" fontId="10" fillId="0" borderId="0" xfId="7" applyNumberFormat="1" applyFont="1" applyBorder="1" applyAlignment="1">
      <alignment horizontal="center" vertical="center"/>
    </xf>
    <xf numFmtId="0" fontId="29" fillId="0" borderId="0" xfId="20" applyFont="1" applyFill="1" applyAlignment="1">
      <alignment vertical="center"/>
    </xf>
    <xf numFmtId="0" fontId="19" fillId="0" borderId="12" xfId="7" applyFont="1" applyFill="1" applyBorder="1" applyAlignment="1" applyProtection="1">
      <alignment horizontal="center" vertical="center"/>
      <protection hidden="1"/>
    </xf>
    <xf numFmtId="0" fontId="19" fillId="0" borderId="14" xfId="7" applyFont="1" applyFill="1" applyBorder="1" applyAlignment="1" applyProtection="1">
      <alignment horizontal="center" vertical="center"/>
      <protection hidden="1"/>
    </xf>
    <xf numFmtId="0" fontId="14" fillId="0" borderId="14"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4"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68" fontId="14" fillId="0" borderId="0" xfId="7" applyNumberFormat="1" applyFont="1" applyFill="1" applyAlignment="1" applyProtection="1">
      <alignment vertical="center"/>
      <protection hidden="1"/>
    </xf>
    <xf numFmtId="177" fontId="13" fillId="0" borderId="9" xfId="7" applyNumberFormat="1" applyFont="1" applyFill="1" applyBorder="1" applyAlignment="1" applyProtection="1">
      <alignment horizontal="center" vertical="center"/>
      <protection hidden="1"/>
    </xf>
    <xf numFmtId="0" fontId="13" fillId="0" borderId="13" xfId="7" applyFont="1" applyFill="1" applyBorder="1" applyAlignment="1" applyProtection="1">
      <alignment horizontal="center" vertical="center" wrapText="1"/>
      <protection hidden="1"/>
    </xf>
    <xf numFmtId="177" fontId="13" fillId="0" borderId="13"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13" fillId="0" borderId="19" xfId="7" applyFont="1" applyFill="1" applyBorder="1" applyAlignment="1" applyProtection="1">
      <alignment horizontal="left" vertical="center" wrapText="1"/>
      <protection hidden="1"/>
    </xf>
    <xf numFmtId="166"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68" fontId="9" fillId="0" borderId="13" xfId="7" applyNumberFormat="1" applyFont="1" applyFill="1" applyBorder="1" applyAlignment="1" applyProtection="1">
      <alignment vertical="center"/>
      <protection hidden="1"/>
    </xf>
    <xf numFmtId="14" fontId="12" fillId="0" borderId="5"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protection hidden="1"/>
    </xf>
    <xf numFmtId="0" fontId="12" fillId="0" borderId="0" xfId="0" applyFont="1" applyFill="1" applyBorder="1" applyAlignment="1" applyProtection="1">
      <alignment horizontal="centerContinuous" vertical="center"/>
      <protection hidden="1"/>
    </xf>
    <xf numFmtId="16" fontId="12" fillId="0" borderId="0" xfId="0" applyNumberFormat="1" applyFont="1" applyFill="1" applyBorder="1" applyAlignment="1" applyProtection="1">
      <alignment horizontal="center" vertical="center"/>
      <protection hidden="1"/>
    </xf>
    <xf numFmtId="16" fontId="12" fillId="0" borderId="1" xfId="0" applyNumberFormat="1" applyFont="1" applyFill="1" applyBorder="1" applyAlignment="1" applyProtection="1">
      <alignment horizontal="center" vertical="center"/>
      <protection hidden="1"/>
    </xf>
    <xf numFmtId="14" fontId="12" fillId="0" borderId="0" xfId="0" applyNumberFormat="1" applyFont="1" applyFill="1" applyBorder="1" applyAlignment="1" applyProtection="1">
      <alignment vertical="center" wrapText="1"/>
      <protection hidden="1"/>
    </xf>
    <xf numFmtId="14" fontId="12" fillId="0" borderId="1" xfId="0" applyNumberFormat="1" applyFont="1" applyFill="1" applyBorder="1" applyAlignment="1" applyProtection="1">
      <alignment vertical="center"/>
      <protection hidden="1"/>
    </xf>
    <xf numFmtId="0" fontId="12" fillId="0" borderId="5"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0" fillId="0" borderId="0" xfId="0" applyFont="1" applyFill="1" applyBorder="1" applyAlignment="1" applyProtection="1">
      <alignment horizontal="center" vertical="center"/>
      <protection hidden="1"/>
    </xf>
    <xf numFmtId="2" fontId="10" fillId="0" borderId="0" xfId="0" applyNumberFormat="1" applyFont="1" applyFill="1" applyBorder="1" applyAlignment="1" applyProtection="1">
      <alignment horizontal="right" vertical="center"/>
      <protection hidden="1"/>
    </xf>
    <xf numFmtId="39" fontId="10" fillId="0" borderId="0" xfId="0" applyNumberFormat="1" applyFont="1" applyFill="1" applyBorder="1" applyAlignment="1" applyProtection="1">
      <alignment vertical="center"/>
      <protection hidden="1"/>
    </xf>
    <xf numFmtId="170" fontId="10" fillId="0" borderId="1" xfId="0" applyNumberFormat="1"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10" fillId="0" borderId="1" xfId="0" applyFont="1" applyFill="1" applyBorder="1" applyAlignment="1" applyProtection="1">
      <alignment horizontal="center" vertical="center"/>
      <protection hidden="1"/>
    </xf>
    <xf numFmtId="0" fontId="10" fillId="0" borderId="1" xfId="0" applyFont="1" applyFill="1" applyBorder="1" applyAlignment="1" applyProtection="1">
      <alignment vertical="center"/>
      <protection hidden="1"/>
    </xf>
    <xf numFmtId="0" fontId="10" fillId="0" borderId="10" xfId="0"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5" xfId="0" applyFont="1" applyFill="1" applyBorder="1" applyAlignment="1" applyProtection="1">
      <alignment vertical="center"/>
      <protection hidden="1"/>
    </xf>
    <xf numFmtId="170" fontId="10" fillId="0" borderId="32"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70" fontId="10" fillId="0" borderId="1" xfId="0" applyNumberFormat="1" applyFont="1" applyFill="1" applyBorder="1" applyAlignment="1" applyProtection="1">
      <alignment horizontal="right" vertical="center"/>
      <protection hidden="1"/>
    </xf>
    <xf numFmtId="0" fontId="10" fillId="0" borderId="5" xfId="0" applyFont="1" applyFill="1" applyBorder="1" applyAlignment="1" applyProtection="1">
      <alignment horizontal="center" vertical="center"/>
      <protection hidden="1"/>
    </xf>
    <xf numFmtId="0" fontId="10" fillId="0" borderId="20"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10" fillId="0" borderId="18" xfId="0" applyFont="1" applyFill="1" applyBorder="1" applyAlignment="1" applyProtection="1">
      <alignment vertical="center"/>
      <protection hidden="1"/>
    </xf>
    <xf numFmtId="2" fontId="10" fillId="0" borderId="18" xfId="0" applyNumberFormat="1" applyFont="1" applyFill="1" applyBorder="1" applyAlignment="1" applyProtection="1">
      <alignment horizontal="right" vertical="center"/>
      <protection hidden="1"/>
    </xf>
    <xf numFmtId="39" fontId="10" fillId="0" borderId="18" xfId="0" applyNumberFormat="1" applyFont="1" applyFill="1" applyBorder="1" applyAlignment="1" applyProtection="1">
      <alignment vertical="center"/>
      <protection hidden="1"/>
    </xf>
    <xf numFmtId="170" fontId="10" fillId="0" borderId="21" xfId="0" applyNumberFormat="1" applyFont="1" applyFill="1" applyBorder="1" applyAlignment="1" applyProtection="1">
      <alignment horizontal="right" vertical="center"/>
      <protection hidden="1"/>
    </xf>
    <xf numFmtId="0" fontId="31" fillId="0" borderId="0" xfId="19" applyFont="1" applyFill="1" applyBorder="1" applyAlignment="1">
      <alignment vertical="center"/>
    </xf>
    <xf numFmtId="0" fontId="32" fillId="0" borderId="0" xfId="19" applyFont="1" applyFill="1" applyBorder="1" applyAlignment="1">
      <alignment vertical="center"/>
    </xf>
    <xf numFmtId="0" fontId="13" fillId="0" borderId="0" xfId="7" applyFont="1" applyFill="1" applyBorder="1" applyAlignment="1" applyProtection="1">
      <alignment horizontal="center" vertical="center" wrapText="1"/>
      <protection hidden="1"/>
    </xf>
    <xf numFmtId="169" fontId="9" fillId="0" borderId="0" xfId="16" applyNumberFormat="1" applyFont="1" applyFill="1" applyBorder="1" applyAlignment="1" applyProtection="1">
      <alignment vertical="center"/>
      <protection hidden="1"/>
    </xf>
    <xf numFmtId="169"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13" fillId="0" borderId="19" xfId="7" applyFont="1" applyFill="1" applyBorder="1" applyAlignment="1" applyProtection="1">
      <alignment vertical="center"/>
      <protection hidden="1"/>
    </xf>
    <xf numFmtId="9" fontId="9" fillId="0" borderId="13" xfId="16" applyFont="1" applyFill="1" applyBorder="1" applyAlignment="1" applyProtection="1">
      <alignment vertical="center"/>
      <protection hidden="1"/>
    </xf>
    <xf numFmtId="9" fontId="9" fillId="0" borderId="16" xfId="16" applyFont="1" applyFill="1" applyBorder="1" applyAlignment="1" applyProtection="1">
      <alignment vertical="center"/>
      <protection hidden="1"/>
    </xf>
    <xf numFmtId="177" fontId="13" fillId="0" borderId="16" xfId="7" applyNumberFormat="1" applyFont="1" applyFill="1" applyBorder="1" applyAlignment="1" applyProtection="1">
      <alignment horizontal="center" vertical="center"/>
      <protection hidden="1"/>
    </xf>
    <xf numFmtId="168" fontId="13" fillId="0" borderId="29" xfId="2" applyFont="1" applyFill="1" applyBorder="1" applyAlignment="1" applyProtection="1">
      <alignment vertical="center"/>
      <protection hidden="1"/>
    </xf>
    <xf numFmtId="169" fontId="13"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3" fillId="0" borderId="9" xfId="0" applyFont="1" applyFill="1" applyBorder="1" applyAlignment="1" applyProtection="1">
      <alignment vertical="center"/>
      <protection hidden="1"/>
    </xf>
    <xf numFmtId="168" fontId="13"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13" fillId="0" borderId="15" xfId="0" applyFont="1" applyFill="1" applyBorder="1" applyAlignment="1" applyProtection="1">
      <alignment vertical="center"/>
      <protection hidden="1"/>
    </xf>
    <xf numFmtId="168" fontId="13"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6" fontId="13" fillId="0" borderId="19" xfId="1" applyNumberFormat="1" applyFont="1" applyFill="1" applyBorder="1" applyAlignment="1" applyProtection="1">
      <alignment vertical="center"/>
      <protection hidden="1"/>
    </xf>
    <xf numFmtId="0" fontId="10" fillId="0" borderId="23" xfId="0" applyFont="1" applyFill="1" applyBorder="1" applyAlignment="1" applyProtection="1">
      <alignment horizontal="left" vertical="center"/>
      <protection hidden="1"/>
    </xf>
    <xf numFmtId="49" fontId="10" fillId="0" borderId="22" xfId="0" applyNumberFormat="1" applyFont="1" applyFill="1" applyBorder="1" applyAlignment="1" applyProtection="1">
      <alignment horizontal="center" vertical="center"/>
      <protection hidden="1"/>
    </xf>
    <xf numFmtId="0" fontId="9" fillId="0" borderId="9" xfId="0" applyNumberFormat="1" applyFont="1" applyFill="1" applyBorder="1" applyAlignment="1" applyProtection="1">
      <alignment horizontal="center" vertical="center"/>
      <protection hidden="1"/>
    </xf>
    <xf numFmtId="0" fontId="21" fillId="0" borderId="0" xfId="7" quotePrefix="1" applyFont="1" applyFill="1" applyBorder="1" applyAlignment="1" applyProtection="1">
      <alignment horizontal="center" vertical="center"/>
      <protection hidden="1"/>
    </xf>
    <xf numFmtId="0" fontId="21" fillId="0" borderId="0" xfId="7" applyFont="1" applyFill="1" applyBorder="1" applyAlignment="1" applyProtection="1">
      <alignment horizontal="center" vertical="center"/>
      <protection hidden="1"/>
    </xf>
    <xf numFmtId="14" fontId="21" fillId="0" borderId="0" xfId="7" applyNumberFormat="1" applyFont="1" applyFill="1" applyBorder="1" applyAlignment="1" applyProtection="1">
      <alignment horizontal="center" vertical="center"/>
      <protection hidden="1"/>
    </xf>
    <xf numFmtId="175" fontId="21" fillId="0" borderId="0" xfId="7" applyNumberFormat="1" applyFont="1" applyFill="1" applyBorder="1" applyAlignment="1" applyProtection="1">
      <alignment horizontal="center" vertical="center"/>
      <protection hidden="1"/>
    </xf>
    <xf numFmtId="168" fontId="21" fillId="0" borderId="0" xfId="7" applyNumberFormat="1" applyFont="1" applyFill="1" applyBorder="1" applyAlignment="1" applyProtection="1">
      <alignment horizontal="center" vertical="center"/>
      <protection hidden="1"/>
    </xf>
    <xf numFmtId="9" fontId="21" fillId="0" borderId="0" xfId="1" applyFont="1" applyFill="1" applyBorder="1" applyAlignment="1" applyProtection="1">
      <alignment horizontal="center" vertical="center"/>
      <protection hidden="1"/>
    </xf>
    <xf numFmtId="10" fontId="0" fillId="0" borderId="0" xfId="1" applyNumberFormat="1" applyFont="1" applyFill="1" applyBorder="1" applyAlignment="1" applyProtection="1">
      <alignment vertical="center"/>
    </xf>
    <xf numFmtId="49" fontId="9" fillId="0" borderId="9" xfId="0" applyNumberFormat="1" applyFont="1" applyFill="1" applyBorder="1" applyAlignment="1" applyProtection="1">
      <alignment horizontal="center" vertical="center"/>
      <protection hidden="1"/>
    </xf>
    <xf numFmtId="4" fontId="9" fillId="0" borderId="16" xfId="0" applyNumberFormat="1" applyFont="1" applyFill="1" applyBorder="1" applyAlignment="1" applyProtection="1">
      <alignment vertical="center"/>
      <protection locked="0"/>
    </xf>
    <xf numFmtId="168" fontId="15" fillId="0" borderId="0" xfId="7" applyNumberFormat="1" applyFont="1" applyFill="1" applyBorder="1" applyAlignment="1" applyProtection="1">
      <alignment horizontal="center" vertical="center"/>
      <protection hidden="1"/>
    </xf>
    <xf numFmtId="49" fontId="10" fillId="0" borderId="0" xfId="0" applyNumberFormat="1" applyFont="1" applyFill="1" applyBorder="1" applyAlignment="1" applyProtection="1">
      <alignment horizontal="left" vertical="center"/>
      <protection hidden="1"/>
    </xf>
    <xf numFmtId="0" fontId="13" fillId="0" borderId="5" xfId="0" applyFont="1" applyFill="1" applyBorder="1" applyAlignment="1" applyProtection="1">
      <alignment horizontal="center" vertical="center"/>
      <protection hidden="1"/>
    </xf>
    <xf numFmtId="0" fontId="13" fillId="0" borderId="2" xfId="0" applyFont="1" applyFill="1" applyBorder="1" applyAlignment="1" applyProtection="1">
      <alignment horizontal="center" vertical="center"/>
      <protection hidden="1"/>
    </xf>
    <xf numFmtId="0" fontId="13" fillId="0" borderId="6" xfId="0" applyFont="1" applyFill="1" applyBorder="1" applyAlignment="1" applyProtection="1">
      <alignment horizontal="center" vertical="center"/>
      <protection hidden="1"/>
    </xf>
    <xf numFmtId="0" fontId="13" fillId="0" borderId="3"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13" fillId="0" borderId="29" xfId="0" applyFont="1" applyFill="1" applyBorder="1" applyAlignment="1" applyProtection="1">
      <alignment vertical="center"/>
      <protection hidden="1"/>
    </xf>
    <xf numFmtId="182" fontId="10"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168" fontId="10" fillId="0" borderId="1" xfId="0" applyNumberFormat="1" applyFont="1" applyFill="1" applyBorder="1" applyAlignment="1" applyProtection="1">
      <alignment horizontal="center" vertical="center"/>
      <protection hidden="1"/>
    </xf>
    <xf numFmtId="0" fontId="10" fillId="0" borderId="23" xfId="0" applyFont="1" applyFill="1" applyBorder="1" applyAlignment="1" applyProtection="1">
      <alignment horizontal="center" vertical="center"/>
      <protection hidden="1"/>
    </xf>
    <xf numFmtId="2" fontId="10" fillId="0" borderId="24" xfId="0" applyNumberFormat="1" applyFont="1" applyFill="1" applyBorder="1" applyAlignment="1" applyProtection="1">
      <alignment horizontal="center" vertical="center"/>
      <protection hidden="1"/>
    </xf>
    <xf numFmtId="0" fontId="9" fillId="0" borderId="0" xfId="31" applyFont="1" applyAlignment="1">
      <alignment vertical="center"/>
    </xf>
    <xf numFmtId="2" fontId="13" fillId="0" borderId="0" xfId="7" applyNumberFormat="1" applyFont="1" applyFill="1" applyBorder="1" applyAlignment="1">
      <alignment horizontal="center" vertical="center"/>
    </xf>
    <xf numFmtId="2" fontId="13" fillId="0" borderId="0" xfId="7" applyNumberFormat="1" applyFont="1" applyFill="1" applyBorder="1" applyAlignment="1">
      <alignment vertical="center"/>
    </xf>
    <xf numFmtId="0" fontId="13" fillId="0" borderId="0" xfId="31" applyFont="1" applyAlignment="1">
      <alignment horizontal="center" vertical="center"/>
    </xf>
    <xf numFmtId="212" fontId="13" fillId="0" borderId="0" xfId="31" applyNumberFormat="1" applyFont="1" applyAlignment="1">
      <alignment vertical="center"/>
    </xf>
    <xf numFmtId="0" fontId="9" fillId="0" borderId="0" xfId="31" applyFont="1" applyAlignment="1">
      <alignment horizontal="center" vertical="center"/>
    </xf>
    <xf numFmtId="0" fontId="13" fillId="0" borderId="0" xfId="31" applyFont="1" applyBorder="1" applyAlignment="1">
      <alignment horizontal="center" vertical="center"/>
    </xf>
    <xf numFmtId="212" fontId="13" fillId="3" borderId="49" xfId="31" applyNumberFormat="1" applyFont="1" applyFill="1" applyBorder="1" applyAlignment="1">
      <alignment horizontal="center" vertical="center"/>
    </xf>
    <xf numFmtId="0" fontId="9" fillId="3" borderId="50" xfId="31" applyFont="1" applyFill="1" applyBorder="1" applyAlignment="1">
      <alignment horizontal="center" vertical="center"/>
    </xf>
    <xf numFmtId="0" fontId="9" fillId="3" borderId="51" xfId="31" applyFont="1" applyFill="1" applyBorder="1" applyAlignment="1">
      <alignment horizontal="center" vertical="center"/>
    </xf>
    <xf numFmtId="0" fontId="35" fillId="3" borderId="50" xfId="31" applyFont="1" applyFill="1" applyBorder="1" applyAlignment="1">
      <alignment horizontal="left" vertical="center"/>
    </xf>
    <xf numFmtId="0" fontId="9" fillId="3" borderId="50" xfId="31" applyFont="1" applyFill="1" applyBorder="1" applyAlignment="1">
      <alignment vertical="center"/>
    </xf>
    <xf numFmtId="0" fontId="13" fillId="3" borderId="52" xfId="31" applyFont="1" applyFill="1" applyBorder="1" applyAlignment="1">
      <alignment horizontal="center" vertical="center"/>
    </xf>
    <xf numFmtId="180" fontId="9" fillId="0" borderId="0" xfId="31" applyNumberFormat="1" applyFont="1" applyAlignment="1">
      <alignment horizontal="center" vertical="center"/>
    </xf>
    <xf numFmtId="0" fontId="13" fillId="0" borderId="0" xfId="31" applyFont="1" applyAlignment="1">
      <alignment vertical="center"/>
    </xf>
    <xf numFmtId="212" fontId="13" fillId="0" borderId="41" xfId="31" applyNumberFormat="1" applyFont="1" applyBorder="1" applyAlignment="1">
      <alignment horizontal="center" vertical="center"/>
    </xf>
    <xf numFmtId="0" fontId="9" fillId="0" borderId="13" xfId="31" applyFont="1" applyBorder="1" applyAlignment="1">
      <alignment horizontal="center" vertical="center"/>
    </xf>
    <xf numFmtId="0" fontId="9" fillId="0" borderId="30" xfId="31" applyFont="1" applyBorder="1" applyAlignment="1">
      <alignment horizontal="center" vertical="center"/>
    </xf>
    <xf numFmtId="0" fontId="35" fillId="0" borderId="30" xfId="31" applyFont="1" applyFill="1" applyBorder="1" applyAlignment="1">
      <alignment horizontal="left" vertical="center"/>
    </xf>
    <xf numFmtId="0" fontId="9" fillId="0" borderId="30" xfId="31" applyFont="1" applyBorder="1" applyAlignment="1">
      <alignment vertical="center"/>
    </xf>
    <xf numFmtId="0" fontId="13" fillId="0" borderId="46" xfId="31" applyFont="1" applyBorder="1" applyAlignment="1">
      <alignment horizontal="center" vertical="center"/>
    </xf>
    <xf numFmtId="0" fontId="9" fillId="0" borderId="0" xfId="31" applyFont="1" applyBorder="1" applyAlignment="1">
      <alignment horizontal="center" vertical="center"/>
    </xf>
    <xf numFmtId="0" fontId="9" fillId="0" borderId="14" xfId="31" applyFont="1" applyBorder="1" applyAlignment="1">
      <alignment horizontal="center" vertical="center"/>
    </xf>
    <xf numFmtId="0" fontId="9" fillId="0" borderId="0" xfId="31" applyFont="1" applyBorder="1" applyAlignment="1">
      <alignment vertical="center"/>
    </xf>
    <xf numFmtId="0" fontId="13" fillId="0" borderId="0" xfId="31" applyFont="1" applyBorder="1" applyAlignment="1">
      <alignment vertical="center"/>
    </xf>
    <xf numFmtId="0" fontId="35" fillId="0" borderId="53" xfId="31" applyFont="1" applyBorder="1" applyAlignment="1">
      <alignment horizontal="center" vertical="center"/>
    </xf>
    <xf numFmtId="0" fontId="9" fillId="0" borderId="0" xfId="19" applyFont="1" applyFill="1" applyBorder="1" applyAlignment="1">
      <alignment horizontal="center" vertical="center"/>
    </xf>
    <xf numFmtId="0" fontId="9" fillId="0" borderId="15" xfId="31" applyFont="1" applyBorder="1" applyAlignment="1">
      <alignment horizontal="center" vertical="center"/>
    </xf>
    <xf numFmtId="0" fontId="9" fillId="0" borderId="29" xfId="31" applyFont="1" applyBorder="1" applyAlignment="1">
      <alignment vertical="center"/>
    </xf>
    <xf numFmtId="0" fontId="13" fillId="0" borderId="29" xfId="31" applyFont="1" applyBorder="1" applyAlignment="1">
      <alignment vertical="center"/>
    </xf>
    <xf numFmtId="0" fontId="35" fillId="0" borderId="47" xfId="31" applyFont="1" applyBorder="1" applyAlignment="1">
      <alignment horizontal="center" vertical="center"/>
    </xf>
    <xf numFmtId="0" fontId="13" fillId="0" borderId="30" xfId="31" applyFont="1" applyBorder="1" applyAlignment="1">
      <alignment vertical="center"/>
    </xf>
    <xf numFmtId="0" fontId="9" fillId="0" borderId="29" xfId="31" applyFont="1" applyBorder="1" applyAlignment="1">
      <alignment horizontal="center" vertical="center"/>
    </xf>
    <xf numFmtId="212" fontId="13" fillId="0" borderId="54" xfId="31" applyNumberFormat="1" applyFont="1" applyBorder="1" applyAlignment="1">
      <alignment horizontal="center" vertical="center"/>
    </xf>
    <xf numFmtId="0" fontId="9" fillId="0" borderId="7" xfId="31" applyFont="1" applyBorder="1" applyAlignment="1">
      <alignment horizontal="center" vertical="center"/>
    </xf>
    <xf numFmtId="0" fontId="9" fillId="0" borderId="55" xfId="31" applyFont="1" applyBorder="1" applyAlignment="1">
      <alignment horizontal="center" vertical="center"/>
    </xf>
    <xf numFmtId="0" fontId="9" fillId="0" borderId="7" xfId="31" applyFont="1" applyBorder="1" applyAlignment="1">
      <alignment vertical="center"/>
    </xf>
    <xf numFmtId="0" fontId="13" fillId="0" borderId="7" xfId="31" applyFont="1" applyBorder="1" applyAlignment="1">
      <alignment vertical="center"/>
    </xf>
    <xf numFmtId="0" fontId="35" fillId="0" borderId="56" xfId="31" applyFont="1" applyBorder="1" applyAlignment="1">
      <alignment horizontal="center" vertical="center"/>
    </xf>
    <xf numFmtId="0" fontId="35" fillId="0" borderId="42" xfId="31" applyFont="1" applyBorder="1" applyAlignment="1">
      <alignment horizontal="center" vertical="center"/>
    </xf>
    <xf numFmtId="212" fontId="13" fillId="3" borderId="57" xfId="31" applyNumberFormat="1" applyFont="1" applyFill="1" applyBorder="1" applyAlignment="1">
      <alignment horizontal="center" vertical="center"/>
    </xf>
    <xf numFmtId="0" fontId="9" fillId="3" borderId="58" xfId="31" applyFont="1" applyFill="1" applyBorder="1" applyAlignment="1">
      <alignment horizontal="center" vertical="center"/>
    </xf>
    <xf numFmtId="0" fontId="9" fillId="3" borderId="29" xfId="31" applyFont="1" applyFill="1" applyBorder="1" applyAlignment="1">
      <alignment horizontal="center" vertical="center"/>
    </xf>
    <xf numFmtId="0" fontId="13" fillId="3" borderId="59" xfId="31" applyFont="1" applyFill="1" applyBorder="1" applyAlignment="1">
      <alignment horizontal="center" vertical="center"/>
    </xf>
    <xf numFmtId="212" fontId="13" fillId="0" borderId="60" xfId="31" applyNumberFormat="1" applyFont="1" applyBorder="1" applyAlignment="1">
      <alignment horizontal="center" vertical="center"/>
    </xf>
    <xf numFmtId="0" fontId="9" fillId="0" borderId="61" xfId="31" applyFont="1" applyBorder="1" applyAlignment="1">
      <alignment horizontal="center" vertical="center"/>
    </xf>
    <xf numFmtId="0" fontId="9" fillId="0" borderId="62" xfId="31" applyFont="1" applyBorder="1" applyAlignment="1">
      <alignment horizontal="center" vertical="center"/>
    </xf>
    <xf numFmtId="0" fontId="35" fillId="0" borderId="62" xfId="31" applyFont="1" applyBorder="1" applyAlignment="1">
      <alignment horizontal="left" vertical="center"/>
    </xf>
    <xf numFmtId="0" fontId="9" fillId="0" borderId="62" xfId="31" applyFont="1" applyBorder="1" applyAlignment="1">
      <alignment vertical="center"/>
    </xf>
    <xf numFmtId="0" fontId="35" fillId="0" borderId="63" xfId="31" applyFont="1" applyFill="1" applyBorder="1" applyAlignment="1">
      <alignment horizontal="center" vertical="center"/>
    </xf>
    <xf numFmtId="0" fontId="35" fillId="0" borderId="0" xfId="31" applyFont="1" applyBorder="1" applyAlignment="1">
      <alignment horizontal="left" vertical="center"/>
    </xf>
    <xf numFmtId="0" fontId="35" fillId="0" borderId="42" xfId="31" applyFont="1" applyFill="1" applyBorder="1" applyAlignment="1">
      <alignment horizontal="center" vertical="center"/>
    </xf>
    <xf numFmtId="0" fontId="35" fillId="3" borderId="29" xfId="31" applyFont="1" applyFill="1" applyBorder="1" applyAlignment="1">
      <alignment horizontal="left" vertical="center"/>
    </xf>
    <xf numFmtId="0" fontId="9" fillId="3" borderId="29" xfId="31" applyFont="1" applyFill="1" applyBorder="1" applyAlignment="1">
      <alignment vertical="center"/>
    </xf>
    <xf numFmtId="212" fontId="13" fillId="0" borderId="64" xfId="31" applyNumberFormat="1" applyFont="1" applyBorder="1" applyAlignment="1">
      <alignment horizontal="center" vertical="center"/>
    </xf>
    <xf numFmtId="0" fontId="13" fillId="0" borderId="42" xfId="31" applyFont="1" applyBorder="1" applyAlignment="1">
      <alignment horizontal="center" vertical="center"/>
    </xf>
    <xf numFmtId="0" fontId="35" fillId="0" borderId="0" xfId="31" applyFont="1" applyBorder="1" applyAlignment="1">
      <alignment horizontal="center" vertical="center"/>
    </xf>
    <xf numFmtId="0" fontId="35" fillId="0" borderId="29" xfId="31" applyFont="1" applyBorder="1" applyAlignment="1">
      <alignment horizontal="left" vertical="center"/>
    </xf>
    <xf numFmtId="0" fontId="35" fillId="0" borderId="29" xfId="31" applyFont="1" applyBorder="1" applyAlignment="1">
      <alignment horizontal="center" vertical="center"/>
    </xf>
    <xf numFmtId="0" fontId="35" fillId="0" borderId="65" xfId="31" applyFont="1" applyBorder="1" applyAlignment="1">
      <alignment horizontal="center" vertical="center"/>
    </xf>
    <xf numFmtId="0" fontId="35" fillId="0" borderId="16" xfId="31" applyFont="1" applyBorder="1" applyAlignment="1">
      <alignment horizontal="left" vertical="center"/>
    </xf>
    <xf numFmtId="0" fontId="9" fillId="0" borderId="16" xfId="31" applyFont="1" applyBorder="1" applyAlignment="1">
      <alignment vertical="center"/>
    </xf>
    <xf numFmtId="0" fontId="35" fillId="0" borderId="66" xfId="31" applyFont="1" applyBorder="1" applyAlignment="1">
      <alignment horizontal="center" vertical="center"/>
    </xf>
    <xf numFmtId="0" fontId="35" fillId="0" borderId="63" xfId="31" applyFont="1" applyBorder="1" applyAlignment="1">
      <alignment horizontal="center" vertical="center"/>
    </xf>
    <xf numFmtId="0" fontId="13" fillId="3" borderId="65" xfId="31" applyFont="1" applyFill="1" applyBorder="1" applyAlignment="1">
      <alignment horizontal="center" vertical="center"/>
    </xf>
    <xf numFmtId="0" fontId="13" fillId="0" borderId="67" xfId="31" applyFont="1" applyBorder="1" applyAlignment="1">
      <alignment horizontal="center" vertical="center"/>
    </xf>
    <xf numFmtId="212" fontId="13" fillId="0" borderId="43" xfId="31" applyNumberFormat="1" applyFont="1" applyBorder="1" applyAlignment="1">
      <alignment horizontal="center" vertical="center"/>
    </xf>
    <xf numFmtId="0" fontId="9" fillId="0" borderId="18" xfId="31" applyFont="1" applyBorder="1" applyAlignment="1">
      <alignment horizontal="center" vertical="center"/>
    </xf>
    <xf numFmtId="0" fontId="9" fillId="0" borderId="68" xfId="31" applyFont="1" applyBorder="1" applyAlignment="1">
      <alignment horizontal="center" vertical="center"/>
    </xf>
    <xf numFmtId="0" fontId="9" fillId="0" borderId="18" xfId="31" applyFont="1" applyBorder="1" applyAlignment="1">
      <alignment vertical="center"/>
    </xf>
    <xf numFmtId="0" fontId="13" fillId="0" borderId="18" xfId="31" applyFont="1" applyBorder="1" applyAlignment="1">
      <alignment vertical="center"/>
    </xf>
    <xf numFmtId="0" fontId="35" fillId="0" borderId="44" xfId="31" applyFont="1" applyBorder="1" applyAlignment="1">
      <alignment horizontal="center" vertical="center"/>
    </xf>
    <xf numFmtId="212" fontId="13" fillId="0" borderId="0" xfId="31" applyNumberFormat="1" applyFont="1" applyBorder="1" applyAlignment="1">
      <alignment horizontal="center" vertical="center"/>
    </xf>
    <xf numFmtId="0" fontId="9" fillId="0" borderId="17" xfId="31" applyFont="1" applyBorder="1" applyAlignment="1">
      <alignment horizontal="center" vertical="center"/>
    </xf>
    <xf numFmtId="0" fontId="13" fillId="0" borderId="65" xfId="31" applyFont="1" applyBorder="1" applyAlignment="1">
      <alignment horizontal="center" vertical="center"/>
    </xf>
    <xf numFmtId="0" fontId="9" fillId="0" borderId="0" xfId="31" applyFont="1" applyFill="1" applyAlignment="1">
      <alignment vertical="center"/>
    </xf>
    <xf numFmtId="212" fontId="13" fillId="0" borderId="69" xfId="31" applyNumberFormat="1" applyFont="1" applyBorder="1" applyAlignment="1">
      <alignment horizontal="center" vertical="center"/>
    </xf>
    <xf numFmtId="0" fontId="9" fillId="0" borderId="29" xfId="31" applyFont="1" applyFill="1" applyBorder="1" applyAlignment="1">
      <alignment horizontal="center" vertical="center"/>
    </xf>
    <xf numFmtId="0" fontId="35" fillId="0" borderId="29" xfId="31" applyFont="1" applyFill="1" applyBorder="1" applyAlignment="1">
      <alignment horizontal="left" vertical="center" wrapText="1"/>
    </xf>
    <xf numFmtId="0" fontId="35" fillId="0" borderId="29" xfId="31" applyFont="1" applyFill="1" applyBorder="1" applyAlignment="1">
      <alignment horizontal="center" vertical="center" wrapText="1"/>
    </xf>
    <xf numFmtId="0" fontId="13" fillId="0" borderId="65" xfId="31" applyFont="1" applyFill="1" applyBorder="1" applyAlignment="1">
      <alignment horizontal="center" vertical="center"/>
    </xf>
    <xf numFmtId="0" fontId="13" fillId="0" borderId="66" xfId="31" applyFont="1" applyFill="1" applyBorder="1" applyAlignment="1">
      <alignment horizontal="center" vertical="center"/>
    </xf>
    <xf numFmtId="0" fontId="13" fillId="0" borderId="16" xfId="31" applyFont="1" applyBorder="1" applyAlignment="1">
      <alignment vertical="center"/>
    </xf>
    <xf numFmtId="212" fontId="13" fillId="0" borderId="70" xfId="31" applyNumberFormat="1" applyFont="1" applyBorder="1" applyAlignment="1">
      <alignment horizontal="center" vertical="center"/>
    </xf>
    <xf numFmtId="0" fontId="13" fillId="0" borderId="62" xfId="31" applyFont="1" applyBorder="1" applyAlignment="1">
      <alignment vertical="center"/>
    </xf>
    <xf numFmtId="0" fontId="13" fillId="0" borderId="63" xfId="31" applyFont="1" applyFill="1" applyBorder="1" applyAlignment="1">
      <alignment horizontal="center" vertical="center"/>
    </xf>
    <xf numFmtId="0" fontId="13" fillId="0" borderId="42" xfId="31" applyFont="1" applyFill="1" applyBorder="1" applyAlignment="1">
      <alignment horizontal="center" vertical="center"/>
    </xf>
    <xf numFmtId="0" fontId="35" fillId="3" borderId="58" xfId="31" applyFont="1" applyFill="1" applyBorder="1" applyAlignment="1">
      <alignment horizontal="left" vertical="center"/>
    </xf>
    <xf numFmtId="0" fontId="36" fillId="0" borderId="65" xfId="31" applyFont="1" applyBorder="1" applyAlignment="1">
      <alignment horizontal="center" vertical="center" shrinkToFit="1"/>
    </xf>
    <xf numFmtId="0" fontId="35" fillId="0" borderId="71" xfId="31" applyFont="1" applyBorder="1" applyAlignment="1">
      <alignment horizontal="center" vertical="center"/>
    </xf>
    <xf numFmtId="212" fontId="13" fillId="3" borderId="72" xfId="31" applyNumberFormat="1" applyFont="1" applyFill="1" applyBorder="1" applyAlignment="1">
      <alignment horizontal="center" vertical="center"/>
    </xf>
    <xf numFmtId="0" fontId="9" fillId="3" borderId="3" xfId="31" applyFont="1" applyFill="1" applyBorder="1" applyAlignment="1">
      <alignment horizontal="center" vertical="center"/>
    </xf>
    <xf numFmtId="0" fontId="9" fillId="3" borderId="3" xfId="31" applyFont="1" applyFill="1" applyBorder="1" applyAlignment="1">
      <alignment vertical="center"/>
    </xf>
    <xf numFmtId="0" fontId="13" fillId="3" borderId="0" xfId="31" applyFont="1" applyFill="1" applyBorder="1" applyAlignment="1">
      <alignment vertical="center"/>
    </xf>
    <xf numFmtId="0" fontId="13" fillId="3" borderId="73" xfId="31" applyFont="1" applyFill="1" applyBorder="1" applyAlignment="1">
      <alignment horizontal="center" vertical="center"/>
    </xf>
    <xf numFmtId="0" fontId="13" fillId="0" borderId="66" xfId="31" applyFont="1" applyBorder="1" applyAlignment="1">
      <alignment horizontal="center" vertical="center"/>
    </xf>
    <xf numFmtId="212" fontId="13" fillId="0" borderId="41" xfId="31" applyNumberFormat="1" applyFont="1" applyFill="1" applyBorder="1" applyAlignment="1">
      <alignment horizontal="center" vertical="center"/>
    </xf>
    <xf numFmtId="0" fontId="9" fillId="0" borderId="61" xfId="31" applyFont="1" applyFill="1" applyBorder="1" applyAlignment="1">
      <alignment horizontal="center" vertical="center"/>
    </xf>
    <xf numFmtId="0" fontId="9" fillId="0" borderId="0" xfId="31" applyFont="1" applyFill="1" applyBorder="1" applyAlignment="1">
      <alignment vertical="center"/>
    </xf>
    <xf numFmtId="0" fontId="13" fillId="0" borderId="0" xfId="31" applyFont="1" applyFill="1" applyBorder="1" applyAlignment="1">
      <alignment vertical="center"/>
    </xf>
    <xf numFmtId="0" fontId="9" fillId="0" borderId="0" xfId="31" applyFont="1" applyFill="1" applyBorder="1" applyAlignment="1">
      <alignment horizontal="center" vertical="center"/>
    </xf>
    <xf numFmtId="0" fontId="9" fillId="3" borderId="58" xfId="31" applyFont="1" applyFill="1" applyBorder="1" applyAlignment="1">
      <alignment vertical="center"/>
    </xf>
    <xf numFmtId="0" fontId="13" fillId="3" borderId="58" xfId="31" applyFont="1" applyFill="1" applyBorder="1" applyAlignment="1">
      <alignment vertical="center"/>
    </xf>
    <xf numFmtId="212" fontId="13" fillId="3" borderId="74" xfId="31" applyNumberFormat="1" applyFont="1" applyFill="1" applyBorder="1" applyAlignment="1">
      <alignment horizontal="center" vertical="center"/>
    </xf>
    <xf numFmtId="0" fontId="9" fillId="3" borderId="75" xfId="31" applyFont="1" applyFill="1" applyBorder="1" applyAlignment="1">
      <alignment horizontal="center" vertical="center"/>
    </xf>
    <xf numFmtId="0" fontId="9" fillId="3" borderId="75" xfId="31" applyFont="1" applyFill="1" applyBorder="1" applyAlignment="1">
      <alignment vertical="center"/>
    </xf>
    <xf numFmtId="0" fontId="13" fillId="3" borderId="75" xfId="31" applyFont="1" applyFill="1" applyBorder="1" applyAlignment="1">
      <alignment vertical="center"/>
    </xf>
    <xf numFmtId="0" fontId="13" fillId="3" borderId="76" xfId="31" applyFont="1" applyFill="1" applyBorder="1" applyAlignment="1">
      <alignment horizontal="center" vertical="center"/>
    </xf>
    <xf numFmtId="212" fontId="13" fillId="0" borderId="0" xfId="31" applyNumberFormat="1" applyFont="1" applyFill="1" applyBorder="1" applyAlignment="1">
      <alignment horizontal="center" vertical="center"/>
    </xf>
    <xf numFmtId="0" fontId="13" fillId="0" borderId="0" xfId="31" applyFont="1" applyFill="1" applyBorder="1" applyAlignment="1">
      <alignment horizontal="center" vertical="center"/>
    </xf>
    <xf numFmtId="0" fontId="13" fillId="3" borderId="29" xfId="31" applyFont="1" applyFill="1" applyBorder="1" applyAlignment="1">
      <alignment vertical="center"/>
    </xf>
    <xf numFmtId="0" fontId="9" fillId="0" borderId="14" xfId="31" applyFont="1" applyFill="1" applyBorder="1" applyAlignment="1">
      <alignment horizontal="center" vertical="center"/>
    </xf>
    <xf numFmtId="0" fontId="9" fillId="0" borderId="15" xfId="31" applyFont="1" applyFill="1" applyBorder="1" applyAlignment="1">
      <alignment horizontal="center" vertical="center"/>
    </xf>
    <xf numFmtId="0" fontId="13" fillId="0" borderId="29" xfId="31" applyFont="1" applyFill="1" applyBorder="1" applyAlignment="1">
      <alignment vertical="center"/>
    </xf>
    <xf numFmtId="0" fontId="9" fillId="0" borderId="29" xfId="31" applyFont="1" applyFill="1" applyBorder="1" applyAlignment="1">
      <alignment vertical="center"/>
    </xf>
    <xf numFmtId="0" fontId="9" fillId="0" borderId="13" xfId="31" applyFont="1" applyFill="1" applyBorder="1" applyAlignment="1">
      <alignment horizontal="center" vertical="center"/>
    </xf>
    <xf numFmtId="212" fontId="13" fillId="0" borderId="54" xfId="31" applyNumberFormat="1" applyFont="1" applyFill="1" applyBorder="1" applyAlignment="1">
      <alignment horizontal="center" vertical="center"/>
    </xf>
    <xf numFmtId="0" fontId="9" fillId="0" borderId="7" xfId="31" applyFont="1" applyFill="1" applyBorder="1" applyAlignment="1">
      <alignment horizontal="center" vertical="center"/>
    </xf>
    <xf numFmtId="0" fontId="9" fillId="0" borderId="55" xfId="31" applyFont="1" applyFill="1" applyBorder="1" applyAlignment="1">
      <alignment horizontal="center" vertical="center"/>
    </xf>
    <xf numFmtId="0" fontId="13" fillId="0" borderId="7" xfId="31" applyFont="1" applyFill="1" applyBorder="1" applyAlignment="1">
      <alignment vertical="center"/>
    </xf>
    <xf numFmtId="0" fontId="9" fillId="0" borderId="7" xfId="31" applyFont="1" applyFill="1" applyBorder="1" applyAlignment="1">
      <alignment vertical="center"/>
    </xf>
    <xf numFmtId="0" fontId="13" fillId="0" borderId="71" xfId="31" applyFont="1" applyBorder="1" applyAlignment="1">
      <alignment horizontal="center" vertical="center"/>
    </xf>
    <xf numFmtId="0" fontId="13" fillId="0" borderId="63" xfId="31" applyFont="1" applyBorder="1" applyAlignment="1">
      <alignment horizontal="center" vertical="center"/>
    </xf>
    <xf numFmtId="0" fontId="9" fillId="0" borderId="77" xfId="31" applyFont="1" applyBorder="1" applyAlignment="1">
      <alignment horizontal="center" vertical="center"/>
    </xf>
    <xf numFmtId="0" fontId="13" fillId="0" borderId="44" xfId="31" applyFont="1" applyBorder="1" applyAlignment="1">
      <alignment horizontal="center" vertical="center"/>
    </xf>
    <xf numFmtId="0" fontId="9" fillId="3" borderId="0" xfId="31" applyFont="1" applyFill="1" applyBorder="1" applyAlignment="1">
      <alignment horizontal="center" vertical="center"/>
    </xf>
    <xf numFmtId="0" fontId="9" fillId="3" borderId="0" xfId="31" applyFont="1" applyFill="1" applyBorder="1" applyAlignment="1">
      <alignment vertical="center"/>
    </xf>
    <xf numFmtId="0" fontId="13" fillId="3" borderId="42" xfId="31" applyFont="1" applyFill="1" applyBorder="1" applyAlignment="1">
      <alignment horizontal="center" vertical="center"/>
    </xf>
    <xf numFmtId="0" fontId="13" fillId="0" borderId="16" xfId="31" applyFont="1" applyFill="1" applyBorder="1" applyAlignment="1">
      <alignment vertical="center"/>
    </xf>
    <xf numFmtId="0" fontId="9" fillId="0" borderId="78" xfId="31" applyFont="1" applyBorder="1" applyAlignment="1">
      <alignment horizontal="center" vertical="center"/>
    </xf>
    <xf numFmtId="212" fontId="13" fillId="0" borderId="45" xfId="31" applyNumberFormat="1" applyFont="1" applyBorder="1" applyAlignment="1">
      <alignment horizontal="center" vertical="center"/>
    </xf>
    <xf numFmtId="212" fontId="13" fillId="3" borderId="54" xfId="31" applyNumberFormat="1" applyFont="1" applyFill="1" applyBorder="1" applyAlignment="1">
      <alignment horizontal="center" vertical="center"/>
    </xf>
    <xf numFmtId="0" fontId="9" fillId="3" borderId="7" xfId="31" applyFont="1" applyFill="1" applyBorder="1" applyAlignment="1">
      <alignment horizontal="center" vertical="center"/>
    </xf>
    <xf numFmtId="0" fontId="9" fillId="3" borderId="7" xfId="31" applyFont="1" applyFill="1" applyBorder="1" applyAlignment="1">
      <alignment vertical="center"/>
    </xf>
    <xf numFmtId="0" fontId="35" fillId="3" borderId="7" xfId="31" applyFont="1" applyFill="1" applyBorder="1" applyAlignment="1">
      <alignment horizontal="left" vertical="center"/>
    </xf>
    <xf numFmtId="0" fontId="13" fillId="3" borderId="71" xfId="31" applyFont="1" applyFill="1" applyBorder="1" applyAlignment="1">
      <alignment horizontal="center" vertical="center"/>
    </xf>
    <xf numFmtId="212" fontId="13" fillId="3" borderId="79" xfId="31" applyNumberFormat="1" applyFont="1" applyFill="1" applyBorder="1" applyAlignment="1">
      <alignment horizontal="center" vertical="center"/>
    </xf>
    <xf numFmtId="0" fontId="9" fillId="3" borderId="80" xfId="31" applyFont="1" applyFill="1" applyBorder="1" applyAlignment="1">
      <alignment horizontal="center" vertical="center"/>
    </xf>
    <xf numFmtId="0" fontId="9" fillId="3" borderId="80" xfId="31" applyFont="1" applyFill="1" applyBorder="1" applyAlignment="1">
      <alignment vertical="center"/>
    </xf>
    <xf numFmtId="0" fontId="13" fillId="3" borderId="80" xfId="31" applyFont="1" applyFill="1" applyBorder="1" applyAlignment="1">
      <alignment vertical="center"/>
    </xf>
    <xf numFmtId="0" fontId="13" fillId="3" borderId="81" xfId="31" applyFont="1" applyFill="1" applyBorder="1" applyAlignment="1">
      <alignment horizontal="center" vertical="center"/>
    </xf>
    <xf numFmtId="0" fontId="9" fillId="0" borderId="82" xfId="31" applyFont="1" applyBorder="1" applyAlignment="1">
      <alignment vertical="center"/>
    </xf>
    <xf numFmtId="0" fontId="13" fillId="0" borderId="82" xfId="31" applyFont="1" applyBorder="1" applyAlignment="1">
      <alignment vertical="center"/>
    </xf>
    <xf numFmtId="0" fontId="13" fillId="0" borderId="83" xfId="31" applyFont="1" applyBorder="1" applyAlignment="1">
      <alignment horizontal="center" vertical="center"/>
    </xf>
    <xf numFmtId="212" fontId="13" fillId="0" borderId="84" xfId="31" applyNumberFormat="1" applyFont="1" applyBorder="1" applyAlignment="1">
      <alignment horizontal="center" vertical="center"/>
    </xf>
    <xf numFmtId="0" fontId="9" fillId="0" borderId="16" xfId="31" applyFont="1" applyFill="1" applyBorder="1" applyAlignment="1">
      <alignment vertical="center"/>
    </xf>
    <xf numFmtId="0" fontId="9" fillId="0" borderId="34" xfId="31" applyFont="1" applyBorder="1" applyAlignment="1">
      <alignment horizontal="center" vertical="center"/>
    </xf>
    <xf numFmtId="0" fontId="9" fillId="0" borderId="33" xfId="31" applyFont="1" applyBorder="1" applyAlignment="1">
      <alignment horizontal="center" vertical="center"/>
    </xf>
    <xf numFmtId="0" fontId="9" fillId="0" borderId="16" xfId="31" applyFont="1" applyBorder="1" applyAlignment="1">
      <alignment horizontal="center" vertical="center"/>
    </xf>
    <xf numFmtId="212" fontId="13" fillId="0" borderId="85" xfId="31" applyNumberFormat="1" applyFont="1" applyFill="1" applyBorder="1" applyAlignment="1">
      <alignment horizontal="center" vertical="center"/>
    </xf>
    <xf numFmtId="0" fontId="9" fillId="0" borderId="86" xfId="31" applyFont="1" applyFill="1" applyBorder="1" applyAlignment="1">
      <alignment horizontal="center" vertical="center"/>
    </xf>
    <xf numFmtId="0" fontId="9" fillId="0" borderId="58" xfId="31" applyFont="1" applyFill="1" applyBorder="1" applyAlignment="1">
      <alignment vertical="center"/>
    </xf>
    <xf numFmtId="0" fontId="13" fillId="0" borderId="58" xfId="31" applyFont="1" applyFill="1" applyBorder="1" applyAlignment="1">
      <alignment vertical="center"/>
    </xf>
    <xf numFmtId="0" fontId="13" fillId="0" borderId="59" xfId="31" applyFont="1" applyFill="1" applyBorder="1" applyAlignment="1">
      <alignment horizontal="center" vertical="center"/>
    </xf>
    <xf numFmtId="212" fontId="13" fillId="0" borderId="57" xfId="31" applyNumberFormat="1" applyFont="1" applyFill="1" applyBorder="1" applyAlignment="1">
      <alignment horizontal="center" vertical="center"/>
    </xf>
    <xf numFmtId="0" fontId="13" fillId="3" borderId="3" xfId="31" applyFont="1" applyFill="1" applyBorder="1" applyAlignment="1">
      <alignment vertical="center"/>
    </xf>
    <xf numFmtId="0" fontId="13" fillId="3" borderId="7" xfId="31" applyFont="1" applyFill="1" applyBorder="1" applyAlignment="1">
      <alignment vertical="center"/>
    </xf>
    <xf numFmtId="0" fontId="13" fillId="0" borderId="16" xfId="31" applyFont="1" applyBorder="1" applyAlignment="1">
      <alignment horizontal="left" vertical="center"/>
    </xf>
    <xf numFmtId="0" fontId="13" fillId="0" borderId="16" xfId="31" applyFont="1" applyBorder="1" applyAlignment="1">
      <alignment horizontal="center" vertical="center"/>
    </xf>
    <xf numFmtId="0" fontId="13" fillId="0" borderId="7" xfId="31" applyFont="1" applyBorder="1" applyAlignment="1">
      <alignment horizontal="left" vertical="center"/>
    </xf>
    <xf numFmtId="0" fontId="13" fillId="0" borderId="7" xfId="31" applyFont="1" applyBorder="1" applyAlignment="1">
      <alignment horizontal="center" vertical="center"/>
    </xf>
    <xf numFmtId="212" fontId="13" fillId="0" borderId="41" xfId="31" applyNumberFormat="1" applyFont="1" applyBorder="1" applyAlignment="1">
      <alignment vertical="center"/>
    </xf>
    <xf numFmtId="0" fontId="9" fillId="0" borderId="14" xfId="31" applyFont="1" applyBorder="1" applyAlignment="1">
      <alignment vertical="center"/>
    </xf>
    <xf numFmtId="212" fontId="13" fillId="0" borderId="54" xfId="31" applyNumberFormat="1" applyFont="1" applyBorder="1" applyAlignment="1">
      <alignment vertical="center"/>
    </xf>
    <xf numFmtId="0" fontId="9" fillId="0" borderId="55" xfId="31" applyFont="1" applyBorder="1" applyAlignment="1">
      <alignment vertical="center"/>
    </xf>
    <xf numFmtId="212" fontId="13" fillId="0" borderId="41" xfId="31" applyNumberFormat="1" applyFont="1" applyFill="1" applyBorder="1" applyAlignment="1">
      <alignment vertical="center"/>
    </xf>
    <xf numFmtId="212" fontId="13" fillId="0" borderId="54" xfId="31" applyNumberFormat="1" applyFont="1" applyFill="1" applyBorder="1" applyAlignment="1">
      <alignment vertical="center"/>
    </xf>
    <xf numFmtId="0" fontId="9" fillId="0" borderId="33" xfId="31" applyFont="1" applyFill="1" applyBorder="1" applyAlignment="1">
      <alignment horizontal="center" vertical="center"/>
    </xf>
    <xf numFmtId="0" fontId="37" fillId="0" borderId="0" xfId="31" applyFont="1" applyFill="1" applyAlignment="1">
      <alignment vertical="center"/>
    </xf>
    <xf numFmtId="0" fontId="35" fillId="0" borderId="0" xfId="31" applyFont="1" applyFill="1" applyBorder="1" applyAlignment="1">
      <alignment horizontal="left" vertical="center"/>
    </xf>
    <xf numFmtId="0" fontId="35" fillId="0" borderId="16" xfId="31" applyFont="1" applyFill="1" applyBorder="1" applyAlignment="1">
      <alignment horizontal="left" vertical="center"/>
    </xf>
    <xf numFmtId="0" fontId="35" fillId="0" borderId="62" xfId="31" applyFont="1" applyFill="1" applyBorder="1" applyAlignment="1">
      <alignment horizontal="left" vertical="center"/>
    </xf>
    <xf numFmtId="0" fontId="13" fillId="0" borderId="62" xfId="31" applyFont="1" applyFill="1" applyBorder="1" applyAlignment="1">
      <alignment vertical="center"/>
    </xf>
    <xf numFmtId="212" fontId="13" fillId="0" borderId="0" xfId="31" applyNumberFormat="1" applyFont="1" applyAlignment="1">
      <alignment horizontal="center" vertical="center"/>
    </xf>
    <xf numFmtId="2" fontId="9" fillId="0" borderId="0" xfId="7" applyNumberFormat="1" applyFont="1" applyFill="1" applyBorder="1" applyAlignment="1">
      <alignment horizontal="center" vertical="center"/>
    </xf>
    <xf numFmtId="2" fontId="9" fillId="0" borderId="0" xfId="7" applyNumberFormat="1" applyFont="1" applyFill="1" applyBorder="1" applyAlignment="1">
      <alignment vertical="center"/>
    </xf>
    <xf numFmtId="0" fontId="15" fillId="0" borderId="0" xfId="7" applyFont="1" applyFill="1" applyBorder="1" applyAlignment="1" applyProtection="1">
      <alignment vertical="center"/>
      <protection locked="0"/>
    </xf>
    <xf numFmtId="0" fontId="9" fillId="0" borderId="0" xfId="19" applyFont="1" applyFill="1" applyBorder="1" applyAlignment="1">
      <alignment vertical="center"/>
    </xf>
    <xf numFmtId="0" fontId="9" fillId="0" borderId="0" xfId="7" applyFont="1" applyFill="1" applyBorder="1" applyAlignment="1">
      <alignment horizontal="center" vertical="center"/>
    </xf>
    <xf numFmtId="180" fontId="9" fillId="0" borderId="0" xfId="19" applyNumberFormat="1" applyFont="1" applyFill="1" applyBorder="1" applyAlignment="1">
      <alignment horizontal="center" vertical="center"/>
    </xf>
    <xf numFmtId="0" fontId="9" fillId="0" borderId="0" xfId="7" applyFont="1" applyFill="1" applyBorder="1" applyAlignment="1">
      <alignment vertical="center"/>
    </xf>
    <xf numFmtId="0" fontId="9" fillId="0" borderId="0" xfId="7" applyNumberFormat="1" applyFont="1" applyFill="1" applyBorder="1" applyAlignment="1">
      <alignment horizontal="center" vertical="center"/>
    </xf>
    <xf numFmtId="0" fontId="9" fillId="0" borderId="0" xfId="7" applyFont="1" applyFill="1" applyBorder="1" applyAlignment="1" applyProtection="1">
      <alignment horizontal="left" vertical="center"/>
      <protection hidden="1"/>
    </xf>
    <xf numFmtId="0" fontId="38" fillId="0" borderId="0" xfId="19" applyFont="1" applyFill="1" applyBorder="1" applyAlignment="1">
      <alignment vertical="center"/>
    </xf>
    <xf numFmtId="0" fontId="39" fillId="0" borderId="0" xfId="31" applyFont="1" applyFill="1" applyBorder="1" applyAlignment="1">
      <alignment horizontal="center" vertical="center" shrinkToFit="1"/>
    </xf>
    <xf numFmtId="0" fontId="12" fillId="0" borderId="5" xfId="0" applyFont="1" applyFill="1" applyBorder="1" applyAlignment="1" applyProtection="1">
      <alignment horizontal="centerContinuous" vertical="center"/>
      <protection hidden="1"/>
    </xf>
    <xf numFmtId="0" fontId="12" fillId="0" borderId="0" xfId="0" applyFont="1" applyFill="1" applyBorder="1" applyAlignment="1" applyProtection="1">
      <alignment horizontal="left" vertical="center"/>
      <protection hidden="1"/>
    </xf>
    <xf numFmtId="0" fontId="12" fillId="0" borderId="1" xfId="0" applyFont="1" applyFill="1" applyBorder="1" applyAlignment="1" applyProtection="1">
      <alignment horizontal="centerContinuous" vertical="center"/>
      <protection hidden="1"/>
    </xf>
    <xf numFmtId="0" fontId="12" fillId="0" borderId="9" xfId="0" applyFont="1" applyFill="1" applyBorder="1" applyAlignment="1" applyProtection="1">
      <alignment horizontal="center" vertical="center"/>
      <protection hidden="1"/>
    </xf>
    <xf numFmtId="2" fontId="12" fillId="0" borderId="9" xfId="0" applyNumberFormat="1" applyFont="1" applyFill="1" applyBorder="1" applyAlignment="1" applyProtection="1">
      <alignment horizontal="center" vertical="center"/>
      <protection hidden="1"/>
    </xf>
    <xf numFmtId="0" fontId="12" fillId="0" borderId="11" xfId="0" applyFont="1" applyFill="1" applyBorder="1" applyAlignment="1" applyProtection="1">
      <alignment horizontal="center" vertical="center"/>
      <protection hidden="1"/>
    </xf>
    <xf numFmtId="0" fontId="10" fillId="0" borderId="9" xfId="0" applyFont="1" applyFill="1" applyBorder="1" applyAlignment="1" applyProtection="1">
      <alignment vertical="center"/>
      <protection hidden="1"/>
    </xf>
    <xf numFmtId="2" fontId="10" fillId="0" borderId="9" xfId="0" applyNumberFormat="1" applyFont="1" applyFill="1" applyBorder="1" applyAlignment="1" applyProtection="1">
      <alignment horizontal="right" vertical="center"/>
      <protection hidden="1"/>
    </xf>
    <xf numFmtId="168" fontId="10" fillId="0" borderId="28" xfId="29" applyFont="1" applyFill="1" applyBorder="1" applyAlignment="1" applyProtection="1">
      <alignment horizontal="right" vertical="center"/>
      <protection hidden="1"/>
    </xf>
    <xf numFmtId="0" fontId="12" fillId="0" borderId="0" xfId="0" applyFont="1" applyFill="1" applyBorder="1" applyAlignment="1" applyProtection="1">
      <alignment horizontal="right" vertical="center"/>
      <protection hidden="1"/>
    </xf>
    <xf numFmtId="168" fontId="10" fillId="0" borderId="48" xfId="0" applyNumberFormat="1" applyFont="1" applyFill="1" applyBorder="1" applyAlignment="1" applyProtection="1">
      <alignment horizontal="center" vertical="center"/>
      <protection hidden="1"/>
    </xf>
    <xf numFmtId="0" fontId="10" fillId="0" borderId="10" xfId="0"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0" applyFont="1" applyFill="1" applyBorder="1" applyAlignment="1" applyProtection="1">
      <alignment horizontal="center" vertical="center"/>
      <protection locked="0"/>
    </xf>
    <xf numFmtId="168" fontId="10" fillId="0" borderId="11" xfId="29" applyFont="1" applyFill="1" applyBorder="1" applyAlignment="1" applyProtection="1">
      <alignment vertical="center"/>
      <protection hidden="1"/>
    </xf>
    <xf numFmtId="0" fontId="10" fillId="0" borderId="9" xfId="5" applyFont="1" applyFill="1" applyBorder="1" applyAlignment="1" applyProtection="1">
      <alignment horizontal="left" vertical="center"/>
      <protection locked="0"/>
    </xf>
    <xf numFmtId="0" fontId="10" fillId="0" borderId="9" xfId="6" applyFont="1" applyFill="1" applyBorder="1" applyAlignment="1" applyProtection="1">
      <alignment horizontal="left" vertical="center"/>
      <protection locked="0"/>
    </xf>
    <xf numFmtId="2" fontId="10" fillId="0" borderId="9" xfId="0" applyNumberFormat="1" applyFont="1" applyFill="1" applyBorder="1" applyAlignment="1" applyProtection="1">
      <alignment horizontal="right" vertical="center"/>
      <protection locked="0"/>
    </xf>
    <xf numFmtId="168" fontId="10" fillId="0" borderId="9" xfId="29" applyFont="1" applyFill="1" applyBorder="1" applyAlignment="1" applyProtection="1">
      <alignment vertical="center"/>
      <protection locked="0"/>
    </xf>
    <xf numFmtId="213" fontId="10" fillId="0" borderId="35" xfId="29" applyNumberFormat="1" applyFont="1" applyFill="1" applyBorder="1" applyAlignment="1" applyProtection="1">
      <alignment horizontal="right" vertical="center"/>
      <protection hidden="1"/>
    </xf>
    <xf numFmtId="168" fontId="10" fillId="0" borderId="11" xfId="29" applyFont="1" applyFill="1" applyBorder="1" applyAlignment="1" applyProtection="1">
      <alignment horizontal="right" vertical="center"/>
      <protection hidden="1"/>
    </xf>
    <xf numFmtId="9" fontId="10" fillId="0" borderId="9" xfId="1" applyFont="1" applyFill="1" applyBorder="1" applyAlignment="1" applyProtection="1">
      <alignment horizontal="center" vertical="center"/>
      <protection locked="0"/>
    </xf>
    <xf numFmtId="168" fontId="10" fillId="0" borderId="35" xfId="29" applyNumberFormat="1" applyFont="1" applyFill="1" applyBorder="1" applyAlignment="1" applyProtection="1">
      <alignment horizontal="right" vertical="center"/>
      <protection hidden="1"/>
    </xf>
    <xf numFmtId="2" fontId="10" fillId="0" borderId="9" xfId="0" applyNumberFormat="1" applyFont="1" applyFill="1" applyBorder="1" applyAlignment="1" applyProtection="1">
      <alignment vertical="center"/>
      <protection locked="0"/>
    </xf>
    <xf numFmtId="168" fontId="10" fillId="0" borderId="35" xfId="29" applyFont="1" applyFill="1" applyBorder="1" applyAlignment="1" applyProtection="1">
      <alignment horizontal="right" vertical="center"/>
      <protection hidden="1"/>
    </xf>
    <xf numFmtId="39" fontId="10" fillId="0" borderId="25" xfId="0" applyNumberFormat="1" applyFont="1" applyFill="1" applyBorder="1" applyAlignment="1" applyProtection="1">
      <alignment horizontal="center" vertical="center"/>
      <protection hidden="1"/>
    </xf>
    <xf numFmtId="168" fontId="10" fillId="0" borderId="26" xfId="29" applyFont="1" applyFill="1" applyBorder="1" applyAlignment="1" applyProtection="1">
      <alignment horizontal="right" vertical="center"/>
      <protection hidden="1"/>
    </xf>
    <xf numFmtId="0" fontId="10" fillId="0" borderId="0" xfId="0" applyFont="1" applyFill="1" applyAlignment="1" applyProtection="1">
      <alignment vertical="center"/>
      <protection hidden="1"/>
    </xf>
    <xf numFmtId="0" fontId="19" fillId="0" borderId="9" xfId="7" applyFont="1" applyFill="1" applyBorder="1" applyAlignment="1" applyProtection="1">
      <alignment horizontal="center" vertical="center" wrapText="1"/>
      <protection hidden="1"/>
    </xf>
    <xf numFmtId="0" fontId="13" fillId="0" borderId="16" xfId="0" applyFont="1" applyFill="1" applyBorder="1" applyAlignment="1" applyProtection="1">
      <alignment horizontal="center" vertical="center"/>
      <protection hidden="1"/>
    </xf>
    <xf numFmtId="0" fontId="10" fillId="0" borderId="0" xfId="0" applyFont="1" applyFill="1" applyProtection="1"/>
    <xf numFmtId="14" fontId="12" fillId="0" borderId="0" xfId="0" applyNumberFormat="1" applyFont="1" applyFill="1" applyBorder="1" applyAlignment="1" applyProtection="1">
      <alignment vertical="center"/>
    </xf>
    <xf numFmtId="16"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Continuous" vertical="center"/>
    </xf>
    <xf numFmtId="16" fontId="12" fillId="0" borderId="0" xfId="0" applyNumberFormat="1" applyFont="1" applyFill="1" applyBorder="1" applyAlignment="1" applyProtection="1">
      <alignment horizontal="center"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horizontal="left" vertical="center"/>
    </xf>
    <xf numFmtId="0" fontId="10" fillId="0" borderId="0" xfId="0" applyFont="1" applyFill="1" applyBorder="1" applyAlignment="1" applyProtection="1">
      <alignment vertical="center"/>
    </xf>
    <xf numFmtId="2" fontId="10" fillId="0" borderId="0" xfId="0" applyNumberFormat="1" applyFont="1" applyFill="1" applyBorder="1" applyAlignment="1" applyProtection="1">
      <alignment horizontal="center" vertical="center"/>
    </xf>
    <xf numFmtId="2" fontId="12" fillId="0" borderId="0" xfId="0" applyNumberFormat="1" applyFont="1" applyFill="1" applyBorder="1" applyAlignment="1" applyProtection="1">
      <alignment horizontal="center" vertical="center"/>
    </xf>
    <xf numFmtId="214" fontId="10" fillId="0" borderId="9" xfId="0" applyNumberFormat="1" applyFont="1" applyFill="1" applyBorder="1" applyAlignment="1" applyProtection="1">
      <alignment horizontal="center" vertical="center"/>
    </xf>
    <xf numFmtId="182" fontId="10" fillId="0" borderId="0" xfId="0" applyNumberFormat="1" applyFont="1" applyFill="1" applyBorder="1" applyAlignment="1" applyProtection="1">
      <alignment horizontal="center" vertical="center"/>
    </xf>
    <xf numFmtId="168" fontId="10" fillId="0" borderId="0" xfId="29" applyFont="1" applyFill="1" applyBorder="1" applyAlignment="1" applyProtection="1">
      <alignment vertical="center"/>
    </xf>
    <xf numFmtId="0" fontId="10" fillId="0" borderId="0" xfId="0" applyFont="1" applyFill="1" applyBorder="1" applyProtection="1"/>
    <xf numFmtId="215" fontId="10" fillId="0" borderId="9"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216" fontId="10" fillId="0" borderId="9" xfId="0" applyNumberFormat="1" applyFont="1" applyFill="1" applyBorder="1" applyAlignment="1" applyProtection="1">
      <alignment horizontal="center" vertical="center"/>
    </xf>
    <xf numFmtId="218" fontId="10" fillId="0" borderId="9" xfId="0" applyNumberFormat="1" applyFont="1" applyFill="1" applyBorder="1" applyAlignment="1" applyProtection="1">
      <alignment horizontal="center" vertical="center"/>
    </xf>
    <xf numFmtId="182" fontId="10" fillId="0" borderId="9" xfId="0" applyNumberFormat="1" applyFont="1" applyFill="1" applyBorder="1" applyAlignment="1" applyProtection="1">
      <alignment horizontal="center" vertical="center"/>
      <protection locked="0"/>
    </xf>
    <xf numFmtId="219" fontId="10" fillId="0" borderId="9" xfId="0" applyNumberFormat="1" applyFont="1" applyFill="1" applyBorder="1" applyAlignment="1" applyProtection="1">
      <alignment vertical="center"/>
      <protection hidden="1"/>
    </xf>
    <xf numFmtId="0" fontId="10" fillId="0" borderId="9"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locked="0"/>
    </xf>
    <xf numFmtId="181" fontId="10" fillId="0" borderId="9" xfId="0" applyNumberFormat="1" applyFont="1" applyFill="1" applyBorder="1" applyAlignment="1" applyProtection="1">
      <alignment horizontal="right" vertical="center"/>
      <protection locked="0"/>
    </xf>
    <xf numFmtId="168" fontId="10" fillId="0" borderId="9" xfId="0" applyNumberFormat="1" applyFont="1" applyFill="1" applyBorder="1" applyAlignment="1" applyProtection="1">
      <alignment vertical="center"/>
      <protection locked="0"/>
    </xf>
    <xf numFmtId="0" fontId="14" fillId="0" borderId="0" xfId="0" applyFont="1" applyFill="1" applyAlignment="1" applyProtection="1">
      <alignment vertical="center"/>
      <protection hidden="1"/>
    </xf>
    <xf numFmtId="169" fontId="9" fillId="0" borderId="13" xfId="16" applyNumberFormat="1" applyFont="1" applyFill="1" applyBorder="1" applyAlignment="1" applyProtection="1">
      <alignment vertical="center"/>
      <protection locked="0"/>
    </xf>
    <xf numFmtId="0" fontId="9" fillId="0" borderId="0" xfId="0" applyFont="1" applyProtection="1">
      <protection hidden="1"/>
    </xf>
    <xf numFmtId="0" fontId="9" fillId="0" borderId="0" xfId="0" applyFont="1" applyAlignment="1" applyProtection="1">
      <alignment horizontal="center"/>
      <protection hidden="1"/>
    </xf>
    <xf numFmtId="191" fontId="9" fillId="0" borderId="9"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0" borderId="0" xfId="0" applyFont="1" applyBorder="1" applyProtection="1">
      <protection hidden="1"/>
    </xf>
    <xf numFmtId="0" fontId="9" fillId="0" borderId="42" xfId="0" applyFont="1" applyBorder="1" applyProtection="1">
      <protection hidden="1"/>
    </xf>
    <xf numFmtId="191" fontId="9" fillId="0" borderId="0" xfId="0" applyNumberFormat="1" applyFont="1" applyAlignment="1" applyProtection="1">
      <protection hidden="1"/>
    </xf>
    <xf numFmtId="168" fontId="13" fillId="0" borderId="42" xfId="29" applyFont="1" applyBorder="1" applyProtection="1">
      <protection hidden="1"/>
    </xf>
    <xf numFmtId="192" fontId="9" fillId="0" borderId="0" xfId="0" applyNumberFormat="1" applyFont="1" applyBorder="1" applyAlignment="1" applyProtection="1">
      <alignment shrinkToFit="1"/>
      <protection hidden="1"/>
    </xf>
    <xf numFmtId="193" fontId="9" fillId="0" borderId="0" xfId="0" applyNumberFormat="1" applyFont="1" applyBorder="1" applyAlignment="1" applyProtection="1">
      <alignment horizontal="center" vertical="center" shrinkToFit="1"/>
      <protection hidden="1"/>
    </xf>
    <xf numFmtId="0" fontId="9" fillId="0" borderId="0" xfId="0" applyFont="1" applyAlignment="1" applyProtection="1">
      <alignment horizontal="left" vertical="center"/>
      <protection hidden="1"/>
    </xf>
    <xf numFmtId="194"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right" vertical="center"/>
      <protection hidden="1"/>
    </xf>
    <xf numFmtId="195" fontId="13" fillId="0" borderId="42" xfId="25" applyNumberFormat="1" applyFont="1" applyBorder="1" applyProtection="1">
      <protection hidden="1"/>
    </xf>
    <xf numFmtId="9" fontId="13" fillId="0" borderId="42" xfId="30" applyFont="1" applyBorder="1" applyProtection="1">
      <protection hidden="1"/>
    </xf>
    <xf numFmtId="0" fontId="9" fillId="0" borderId="41" xfId="0" applyFont="1" applyFill="1" applyBorder="1" applyProtection="1">
      <protection hidden="1"/>
    </xf>
    <xf numFmtId="0" fontId="9" fillId="0" borderId="0" xfId="0" applyFont="1" applyBorder="1" applyAlignment="1" applyProtection="1">
      <alignment horizontal="center"/>
      <protection hidden="1"/>
    </xf>
    <xf numFmtId="0" fontId="13" fillId="0" borderId="42" xfId="30" applyNumberFormat="1" applyFont="1" applyFill="1" applyBorder="1" applyProtection="1">
      <protection hidden="1"/>
    </xf>
    <xf numFmtId="0" fontId="9" fillId="0" borderId="0" xfId="0" applyFont="1" applyBorder="1" applyAlignment="1" applyProtection="1">
      <alignment horizontal="left" vertical="center"/>
      <protection hidden="1"/>
    </xf>
    <xf numFmtId="197" fontId="9" fillId="0" borderId="0" xfId="0" applyNumberFormat="1" applyFont="1" applyBorder="1" applyProtection="1">
      <protection hidden="1"/>
    </xf>
    <xf numFmtId="198" fontId="9" fillId="0" borderId="0" xfId="0" applyNumberFormat="1" applyFont="1" applyBorder="1" applyAlignment="1" applyProtection="1">
      <alignment horizontal="center"/>
      <protection hidden="1"/>
    </xf>
    <xf numFmtId="199" fontId="9" fillId="0" borderId="0" xfId="0" applyNumberFormat="1" applyFont="1" applyBorder="1" applyAlignment="1" applyProtection="1">
      <alignment horizontal="center" vertical="center" shrinkToFit="1"/>
      <protection hidden="1"/>
    </xf>
    <xf numFmtId="198" fontId="13" fillId="0" borderId="42" xfId="0" applyNumberFormat="1" applyFont="1" applyBorder="1" applyProtection="1">
      <protection hidden="1"/>
    </xf>
    <xf numFmtId="200" fontId="13" fillId="0" borderId="42" xfId="0" applyNumberFormat="1" applyFont="1" applyFill="1" applyBorder="1" applyProtection="1">
      <protection hidden="1"/>
    </xf>
    <xf numFmtId="201" fontId="9" fillId="0" borderId="0" xfId="0" applyNumberFormat="1" applyFont="1" applyAlignment="1" applyProtection="1">
      <alignment shrinkToFit="1"/>
      <protection hidden="1"/>
    </xf>
    <xf numFmtId="202" fontId="9" fillId="0" borderId="0" xfId="0" applyNumberFormat="1" applyFont="1" applyAlignment="1" applyProtection="1">
      <alignment horizontal="center" shrinkToFit="1"/>
      <protection hidden="1"/>
    </xf>
    <xf numFmtId="203" fontId="9" fillId="0" borderId="0" xfId="0" applyNumberFormat="1" applyFont="1" applyAlignment="1" applyProtection="1">
      <alignment horizontal="center"/>
      <protection hidden="1"/>
    </xf>
    <xf numFmtId="0" fontId="9" fillId="0" borderId="0" xfId="0" applyFont="1" applyAlignment="1" applyProtection="1">
      <alignment horizontal="right" vertical="center"/>
      <protection hidden="1"/>
    </xf>
    <xf numFmtId="204" fontId="9" fillId="0" borderId="0" xfId="0" applyNumberFormat="1" applyFont="1" applyBorder="1" applyAlignment="1" applyProtection="1">
      <alignment horizontal="center" vertical="center" shrinkToFit="1"/>
      <protection hidden="1"/>
    </xf>
    <xf numFmtId="193" fontId="13" fillId="0" borderId="42" xfId="0" applyNumberFormat="1" applyFont="1" applyBorder="1" applyProtection="1">
      <protection hidden="1"/>
    </xf>
    <xf numFmtId="0" fontId="9" fillId="0" borderId="43" xfId="0" applyFont="1" applyBorder="1" applyProtection="1">
      <protection hidden="1"/>
    </xf>
    <xf numFmtId="0" fontId="9" fillId="0" borderId="18" xfId="0" applyFont="1" applyBorder="1" applyProtection="1">
      <protection hidden="1"/>
    </xf>
    <xf numFmtId="0" fontId="9" fillId="0" borderId="44" xfId="0" applyFont="1" applyBorder="1" applyProtection="1">
      <protection hidden="1"/>
    </xf>
    <xf numFmtId="0" fontId="9" fillId="0" borderId="0" xfId="0" applyFont="1" applyBorder="1" applyAlignment="1" applyProtection="1">
      <alignment horizontal="center" shrinkToFit="1"/>
      <protection hidden="1"/>
    </xf>
    <xf numFmtId="193" fontId="10" fillId="0" borderId="0" xfId="0" applyNumberFormat="1" applyFont="1" applyBorder="1" applyAlignment="1" applyProtection="1">
      <alignment horizontal="center" shrinkToFit="1"/>
      <protection hidden="1"/>
    </xf>
    <xf numFmtId="0" fontId="34" fillId="0" borderId="0" xfId="0" applyFont="1" applyBorder="1" applyAlignment="1" applyProtection="1">
      <alignment horizontal="center" shrinkToFit="1"/>
      <protection hidden="1"/>
    </xf>
    <xf numFmtId="193" fontId="9" fillId="0" borderId="0" xfId="0" applyNumberFormat="1"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211" fontId="9" fillId="0" borderId="0" xfId="0" applyNumberFormat="1" applyFont="1" applyAlignment="1" applyProtection="1">
      <alignment vertical="center"/>
      <protection hidden="1"/>
    </xf>
    <xf numFmtId="168" fontId="13" fillId="0" borderId="42" xfId="29" applyFont="1" applyBorder="1" applyProtection="1">
      <protection locked="0"/>
    </xf>
    <xf numFmtId="195" fontId="13" fillId="0" borderId="42" xfId="25" applyNumberFormat="1" applyFont="1" applyBorder="1" applyProtection="1">
      <protection locked="0"/>
    </xf>
    <xf numFmtId="9" fontId="13" fillId="0" borderId="42" xfId="30" applyFont="1" applyBorder="1" applyProtection="1">
      <protection locked="0"/>
    </xf>
    <xf numFmtId="0" fontId="13" fillId="0" borderId="42" xfId="30" applyNumberFormat="1" applyFont="1" applyFill="1" applyBorder="1" applyProtection="1">
      <protection locked="0"/>
    </xf>
    <xf numFmtId="196" fontId="13" fillId="0" borderId="42" xfId="0" applyNumberFormat="1" applyFont="1" applyBorder="1" applyProtection="1">
      <protection locked="0"/>
    </xf>
    <xf numFmtId="198" fontId="13" fillId="0" borderId="42" xfId="0" applyNumberFormat="1" applyFont="1" applyBorder="1" applyProtection="1">
      <protection locked="0"/>
    </xf>
    <xf numFmtId="186" fontId="13" fillId="0" borderId="42" xfId="0" applyNumberFormat="1" applyFont="1" applyBorder="1" applyProtection="1">
      <protection locked="0"/>
    </xf>
    <xf numFmtId="188" fontId="13" fillId="0" borderId="42" xfId="0" applyNumberFormat="1" applyFont="1" applyBorder="1" applyProtection="1">
      <protection locked="0"/>
    </xf>
    <xf numFmtId="200" fontId="13" fillId="0" borderId="42" xfId="0" applyNumberFormat="1" applyFont="1" applyFill="1" applyBorder="1" applyProtection="1">
      <protection locked="0"/>
    </xf>
    <xf numFmtId="205" fontId="13" fillId="0" borderId="42" xfId="0" applyNumberFormat="1" applyFont="1" applyBorder="1" applyProtection="1">
      <protection locked="0"/>
    </xf>
    <xf numFmtId="193" fontId="13" fillId="0" borderId="42" xfId="0" applyNumberFormat="1" applyFont="1" applyBorder="1" applyProtection="1">
      <protection locked="0"/>
    </xf>
    <xf numFmtId="211" fontId="12" fillId="0" borderId="9" xfId="0" applyNumberFormat="1" applyFont="1" applyBorder="1" applyAlignment="1" applyProtection="1">
      <alignment horizontal="center" vertical="center"/>
      <protection hidden="1"/>
    </xf>
    <xf numFmtId="196" fontId="9" fillId="0" borderId="42" xfId="0" applyNumberFormat="1" applyFont="1" applyBorder="1" applyProtection="1">
      <protection hidden="1"/>
    </xf>
    <xf numFmtId="186" fontId="9" fillId="0" borderId="42" xfId="0" applyNumberFormat="1" applyFont="1" applyBorder="1" applyProtection="1">
      <protection hidden="1"/>
    </xf>
    <xf numFmtId="188" fontId="9" fillId="0" borderId="42" xfId="0" applyNumberFormat="1" applyFont="1" applyBorder="1" applyProtection="1">
      <protection hidden="1"/>
    </xf>
    <xf numFmtId="205" fontId="9" fillId="0" borderId="42" xfId="0" applyNumberFormat="1" applyFont="1" applyBorder="1" applyProtection="1">
      <protection hidden="1"/>
    </xf>
    <xf numFmtId="211" fontId="9" fillId="0" borderId="0" xfId="0" applyNumberFormat="1" applyFont="1" applyBorder="1" applyAlignment="1" applyProtection="1">
      <alignment vertical="center"/>
      <protection hidden="1"/>
    </xf>
    <xf numFmtId="210" fontId="10" fillId="0" borderId="9" xfId="0" applyNumberFormat="1" applyFont="1" applyBorder="1" applyAlignment="1" applyProtection="1">
      <alignment horizontal="center" vertical="center"/>
      <protection hidden="1"/>
    </xf>
    <xf numFmtId="178" fontId="10" fillId="0" borderId="9" xfId="0" applyNumberFormat="1" applyFont="1" applyBorder="1" applyAlignment="1" applyProtection="1">
      <alignment horizontal="center" vertical="center"/>
      <protection hidden="1"/>
    </xf>
    <xf numFmtId="206" fontId="10" fillId="0" borderId="9" xfId="0" applyNumberFormat="1" applyFont="1" applyBorder="1" applyAlignment="1" applyProtection="1">
      <alignment horizontal="center" vertical="center"/>
      <protection hidden="1"/>
    </xf>
    <xf numFmtId="207" fontId="10" fillId="0" borderId="9" xfId="0" applyNumberFormat="1" applyFont="1" applyBorder="1" applyAlignment="1" applyProtection="1">
      <alignment horizontal="center" vertical="center"/>
      <protection hidden="1"/>
    </xf>
    <xf numFmtId="208" fontId="10" fillId="0" borderId="9" xfId="0" applyNumberFormat="1" applyFont="1" applyBorder="1" applyAlignment="1" applyProtection="1">
      <alignment horizontal="center" vertical="center"/>
      <protection hidden="1"/>
    </xf>
    <xf numFmtId="209" fontId="10" fillId="0" borderId="9" xfId="0" applyNumberFormat="1" applyFont="1" applyBorder="1" applyAlignment="1" applyProtection="1">
      <alignment horizontal="center" vertical="center"/>
      <protection hidden="1"/>
    </xf>
    <xf numFmtId="206" fontId="10" fillId="0" borderId="9" xfId="0" applyNumberFormat="1" applyFont="1" applyBorder="1" applyAlignment="1" applyProtection="1">
      <alignment horizontal="center" vertical="center"/>
      <protection locked="0"/>
    </xf>
    <xf numFmtId="207" fontId="10" fillId="0" borderId="9" xfId="0" applyNumberFormat="1" applyFont="1" applyBorder="1" applyAlignment="1" applyProtection="1">
      <alignment horizontal="center" vertical="center"/>
      <protection locked="0"/>
    </xf>
    <xf numFmtId="170" fontId="10" fillId="0" borderId="0" xfId="0" applyNumberFormat="1" applyFont="1" applyFill="1" applyBorder="1" applyAlignment="1" applyProtection="1">
      <alignment vertical="center"/>
    </xf>
    <xf numFmtId="168" fontId="10" fillId="0" borderId="0" xfId="29" applyFont="1" applyFill="1" applyBorder="1" applyAlignment="1" applyProtection="1">
      <alignment horizontal="right" vertical="center"/>
    </xf>
    <xf numFmtId="168" fontId="10" fillId="0" borderId="0" xfId="0" applyNumberFormat="1" applyFont="1" applyFill="1" applyBorder="1" applyAlignment="1" applyProtection="1">
      <alignment horizontal="center" vertical="center"/>
    </xf>
    <xf numFmtId="0" fontId="10" fillId="0" borderId="9" xfId="0" quotePrefix="1" applyFont="1" applyBorder="1" applyAlignment="1" applyProtection="1">
      <alignment horizontal="center" vertical="center"/>
      <protection hidden="1"/>
    </xf>
    <xf numFmtId="0" fontId="0" fillId="0" borderId="9" xfId="0" applyFill="1" applyBorder="1" applyAlignment="1" applyProtection="1">
      <alignment vertical="center"/>
      <protection locked="0"/>
    </xf>
    <xf numFmtId="168" fontId="9" fillId="0" borderId="9" xfId="0" applyNumberFormat="1" applyFont="1" applyFill="1" applyBorder="1" applyAlignment="1" applyProtection="1">
      <alignment vertical="center"/>
      <protection locked="0"/>
    </xf>
    <xf numFmtId="166" fontId="9" fillId="0" borderId="16" xfId="0" applyNumberFormat="1" applyFont="1" applyFill="1" applyBorder="1" applyAlignment="1" applyProtection="1">
      <alignment vertical="center"/>
    </xf>
    <xf numFmtId="0" fontId="9" fillId="0" borderId="15" xfId="7" applyFont="1" applyFill="1" applyBorder="1" applyAlignment="1" applyProtection="1">
      <alignment horizontal="center" vertical="center"/>
      <protection hidden="1"/>
    </xf>
    <xf numFmtId="0" fontId="9" fillId="0" borderId="29" xfId="7" applyFont="1" applyFill="1" applyBorder="1" applyAlignment="1" applyProtection="1">
      <alignment horizontal="left" vertical="center" wrapText="1"/>
      <protection hidden="1"/>
    </xf>
    <xf numFmtId="0" fontId="14" fillId="0" borderId="9" xfId="7" applyFont="1" applyFill="1" applyBorder="1" applyAlignment="1" applyProtection="1">
      <alignment vertical="center"/>
      <protection hidden="1"/>
    </xf>
    <xf numFmtId="220" fontId="9" fillId="0" borderId="13" xfId="16" applyNumberFormat="1" applyFont="1" applyFill="1" applyBorder="1" applyAlignment="1" applyProtection="1">
      <alignment vertical="center"/>
      <protection locked="0"/>
    </xf>
    <xf numFmtId="10" fontId="9" fillId="0" borderId="9" xfId="1" applyNumberFormat="1" applyFont="1" applyFill="1" applyBorder="1" applyAlignment="1" applyProtection="1">
      <alignment vertical="center"/>
      <protection hidden="1"/>
    </xf>
    <xf numFmtId="10" fontId="9" fillId="0" borderId="19" xfId="7" applyNumberFormat="1" applyFont="1" applyFill="1" applyBorder="1" applyAlignment="1" applyProtection="1">
      <alignment vertical="center"/>
      <protection hidden="1"/>
    </xf>
    <xf numFmtId="10" fontId="13" fillId="0" borderId="9" xfId="16" applyNumberFormat="1" applyFont="1" applyFill="1" applyBorder="1" applyAlignment="1" applyProtection="1">
      <alignment vertical="center"/>
      <protection hidden="1"/>
    </xf>
    <xf numFmtId="2" fontId="10" fillId="0" borderId="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vertical="center"/>
    </xf>
    <xf numFmtId="0" fontId="41" fillId="0" borderId="0" xfId="0" applyFont="1" applyFill="1" applyProtection="1"/>
    <xf numFmtId="0" fontId="10" fillId="0" borderId="0" xfId="7" applyNumberFormat="1" applyFont="1" applyFill="1" applyBorder="1" applyAlignment="1" applyProtection="1">
      <alignment horizontal="left" vertical="center"/>
      <protection locked="0"/>
    </xf>
    <xf numFmtId="2" fontId="10" fillId="0" borderId="9" xfId="1" applyNumberFormat="1" applyFont="1" applyFill="1" applyBorder="1" applyAlignment="1" applyProtection="1">
      <alignment vertical="center"/>
      <protection locked="0"/>
    </xf>
    <xf numFmtId="0" fontId="9" fillId="0" borderId="30" xfId="7" applyFont="1" applyFill="1" applyBorder="1" applyAlignment="1" applyProtection="1">
      <alignment horizontal="left" vertical="center" wrapText="1"/>
      <protection hidden="1"/>
    </xf>
    <xf numFmtId="0" fontId="10" fillId="4" borderId="0" xfId="7" applyNumberFormat="1" applyFont="1" applyFill="1" applyBorder="1" applyAlignment="1" applyProtection="1">
      <alignment horizontal="left" vertical="center"/>
      <protection locked="0"/>
    </xf>
    <xf numFmtId="44" fontId="0" fillId="0" borderId="0" xfId="0" applyNumberFormat="1" applyFill="1" applyAlignment="1" applyProtection="1">
      <alignment vertical="center"/>
      <protection hidden="1"/>
    </xf>
    <xf numFmtId="176" fontId="0" fillId="0" borderId="0" xfId="1" applyNumberFormat="1" applyFont="1" applyFill="1" applyAlignment="1" applyProtection="1">
      <alignment vertical="center"/>
      <protection hidden="1"/>
    </xf>
    <xf numFmtId="0" fontId="19"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9" xfId="0" applyFont="1" applyBorder="1" applyAlignment="1">
      <alignment vertical="center"/>
    </xf>
    <xf numFmtId="2" fontId="14" fillId="0" borderId="9" xfId="0" applyNumberFormat="1" applyFont="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Fill="1" applyBorder="1" applyAlignment="1">
      <alignment vertical="center"/>
    </xf>
    <xf numFmtId="0" fontId="14" fillId="0" borderId="9" xfId="0" applyFont="1" applyFill="1" applyBorder="1" applyAlignment="1">
      <alignment vertical="center"/>
    </xf>
    <xf numFmtId="0" fontId="15" fillId="0" borderId="0" xfId="7" applyFont="1" applyFill="1" applyBorder="1" applyAlignment="1" applyProtection="1">
      <alignment vertical="center"/>
    </xf>
    <xf numFmtId="2" fontId="9" fillId="0" borderId="9" xfId="0" applyNumberFormat="1" applyFont="1" applyFill="1" applyBorder="1" applyAlignment="1" applyProtection="1">
      <alignment vertical="center"/>
    </xf>
    <xf numFmtId="222" fontId="9" fillId="0" borderId="9" xfId="29" applyNumberFormat="1" applyFont="1" applyFill="1" applyBorder="1" applyAlignment="1" applyProtection="1">
      <alignment vertical="center"/>
    </xf>
    <xf numFmtId="0" fontId="9" fillId="0" borderId="0" xfId="0" applyFont="1" applyFill="1" applyAlignment="1" applyProtection="1">
      <alignment horizontal="center" vertical="center"/>
    </xf>
    <xf numFmtId="0" fontId="0" fillId="0" borderId="0" xfId="0" applyFill="1" applyAlignment="1" applyProtection="1">
      <alignment vertical="center"/>
    </xf>
    <xf numFmtId="0" fontId="15" fillId="0" borderId="0" xfId="7" applyFont="1" applyFill="1" applyBorder="1" applyAlignment="1" applyProtection="1">
      <alignment horizontal="left" vertical="center" shrinkToFit="1"/>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2" fillId="0" borderId="2" xfId="0" applyFont="1" applyFill="1" applyBorder="1" applyAlignment="1" applyProtection="1">
      <alignment horizontal="centerContinuous" vertical="center"/>
      <protection hidden="1"/>
    </xf>
    <xf numFmtId="0" fontId="12" fillId="0" borderId="3" xfId="0" applyFont="1" applyFill="1" applyBorder="1" applyAlignment="1" applyProtection="1">
      <alignment horizontal="centerContinuous" vertical="center"/>
      <protection hidden="1"/>
    </xf>
    <xf numFmtId="0" fontId="12" fillId="0" borderId="4" xfId="0" applyFont="1" applyFill="1" applyBorder="1" applyAlignment="1" applyProtection="1">
      <alignment horizontal="centerContinuous" vertical="center"/>
      <protection hidden="1"/>
    </xf>
    <xf numFmtId="0" fontId="10" fillId="0" borderId="10" xfId="0" applyFont="1" applyFill="1" applyBorder="1" applyAlignment="1" applyProtection="1">
      <alignment vertical="center"/>
    </xf>
    <xf numFmtId="0" fontId="15" fillId="0" borderId="0" xfId="7" applyFont="1" applyFill="1" applyBorder="1" applyAlignment="1" applyProtection="1">
      <alignment vertical="center" wrapText="1"/>
      <protection hidden="1"/>
    </xf>
    <xf numFmtId="0" fontId="17" fillId="0" borderId="13" xfId="0" applyFont="1" applyFill="1" applyBorder="1" applyAlignment="1" applyProtection="1">
      <alignment horizontal="centerContinuous" vertical="center"/>
      <protection hidden="1"/>
    </xf>
    <xf numFmtId="0" fontId="17" fillId="0" borderId="16" xfId="0" applyFont="1" applyFill="1" applyBorder="1" applyAlignment="1" applyProtection="1">
      <alignment horizontal="centerContinuous" vertical="center"/>
      <protection hidden="1"/>
    </xf>
    <xf numFmtId="0" fontId="17" fillId="0" borderId="19" xfId="0" applyFont="1" applyFill="1" applyBorder="1" applyAlignment="1" applyProtection="1">
      <alignment horizontal="centerContinuous" vertical="center"/>
      <protection hidden="1"/>
    </xf>
    <xf numFmtId="0" fontId="0" fillId="0" borderId="16" xfId="0" applyFill="1" applyBorder="1" applyAlignment="1" applyProtection="1">
      <alignment horizontal="centerContinuous" vertical="center"/>
      <protection hidden="1"/>
    </xf>
    <xf numFmtId="4" fontId="9" fillId="0" borderId="9" xfId="20" applyNumberFormat="1" applyFont="1" applyBorder="1" applyAlignment="1">
      <alignment horizontal="left" vertical="center" wrapText="1"/>
    </xf>
    <xf numFmtId="0" fontId="43" fillId="0" borderId="9" xfId="20" applyFont="1" applyBorder="1" applyAlignment="1">
      <alignment horizontal="center" vertical="center"/>
    </xf>
    <xf numFmtId="223" fontId="43" fillId="0" borderId="9" xfId="20" applyNumberFormat="1" applyFont="1" applyBorder="1" applyAlignment="1">
      <alignment horizontal="left" vertical="center" wrapText="1"/>
    </xf>
    <xf numFmtId="0" fontId="9" fillId="0" borderId="9" xfId="20" applyFont="1" applyBorder="1" applyAlignment="1">
      <alignment horizontal="center" vertical="center"/>
    </xf>
    <xf numFmtId="223" fontId="9" fillId="0" borderId="9" xfId="20" applyNumberFormat="1" applyFont="1" applyFill="1" applyBorder="1" applyAlignment="1">
      <alignment horizontal="left" vertical="center" wrapText="1"/>
    </xf>
    <xf numFmtId="0" fontId="19" fillId="0" borderId="9" xfId="20" applyFont="1" applyBorder="1" applyAlignment="1">
      <alignment horizontal="center" vertical="center"/>
    </xf>
    <xf numFmtId="4" fontId="19" fillId="0" borderId="9" xfId="20" applyNumberFormat="1" applyFont="1" applyBorder="1" applyAlignment="1">
      <alignment horizontal="left" vertical="center" wrapText="1"/>
    </xf>
    <xf numFmtId="223" fontId="9" fillId="0" borderId="9" xfId="20" applyNumberFormat="1" applyFont="1" applyBorder="1" applyAlignment="1">
      <alignment horizontal="left" vertical="center" wrapText="1"/>
    </xf>
    <xf numFmtId="0" fontId="15"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30"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xf>
    <xf numFmtId="0" fontId="10" fillId="0" borderId="0" xfId="7" applyNumberFormat="1" applyFont="1" applyFill="1" applyBorder="1" applyAlignment="1" applyProtection="1">
      <alignment horizontal="left" vertical="center"/>
    </xf>
    <xf numFmtId="0" fontId="21" fillId="0" borderId="0" xfId="0" applyFont="1" applyFill="1" applyAlignment="1" applyProtection="1">
      <alignment vertical="center" wrapText="1"/>
    </xf>
    <xf numFmtId="0" fontId="9" fillId="0" borderId="0" xfId="0" applyFont="1"/>
    <xf numFmtId="0" fontId="9" fillId="0" borderId="0" xfId="0" applyFont="1" applyAlignment="1">
      <alignment horizontal="center" vertical="center"/>
    </xf>
    <xf numFmtId="0" fontId="0" fillId="0" borderId="0" xfId="0" applyAlignment="1">
      <alignment horizontal="center" vertical="center"/>
    </xf>
    <xf numFmtId="0" fontId="21" fillId="0" borderId="0" xfId="0" applyFont="1" applyFill="1" applyAlignment="1" applyProtection="1">
      <alignment horizontal="center" vertical="center" wrapText="1"/>
    </xf>
    <xf numFmtId="0" fontId="15" fillId="0" borderId="0" xfId="0" applyFont="1" applyAlignment="1">
      <alignment horizontal="center" vertical="center"/>
    </xf>
    <xf numFmtId="182" fontId="9" fillId="0" borderId="9" xfId="0" applyNumberFormat="1" applyFont="1"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9" fillId="0" borderId="9" xfId="0" applyFont="1" applyBorder="1"/>
    <xf numFmtId="0" fontId="9" fillId="0" borderId="9" xfId="0" applyFont="1" applyBorder="1" applyAlignment="1">
      <alignment horizontal="center"/>
    </xf>
    <xf numFmtId="168" fontId="9" fillId="0" borderId="9" xfId="2" applyFont="1" applyBorder="1"/>
    <xf numFmtId="0" fontId="13" fillId="0" borderId="0" xfId="0" applyFont="1"/>
    <xf numFmtId="182" fontId="10" fillId="0" borderId="9" xfId="0" applyNumberFormat="1" applyFont="1" applyFill="1" applyBorder="1" applyAlignment="1" applyProtection="1">
      <alignment horizontal="center" vertical="center"/>
    </xf>
    <xf numFmtId="168" fontId="10" fillId="0" borderId="9" xfId="29" applyFont="1" applyFill="1" applyBorder="1" applyAlignment="1" applyProtection="1">
      <alignment vertical="center"/>
    </xf>
    <xf numFmtId="2" fontId="10" fillId="0" borderId="0" xfId="0" applyNumberFormat="1" applyFont="1" applyFill="1" applyBorder="1" applyAlignment="1" applyProtection="1">
      <alignment horizontal="center" vertical="center"/>
      <protection locked="0"/>
    </xf>
    <xf numFmtId="0" fontId="13" fillId="0" borderId="16"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left" vertical="center" wrapText="1"/>
    </xf>
    <xf numFmtId="0" fontId="10" fillId="0" borderId="13" xfId="0" applyFont="1" applyFill="1" applyBorder="1" applyAlignment="1" applyProtection="1">
      <alignment horizontal="left" vertical="center"/>
    </xf>
    <xf numFmtId="0" fontId="10" fillId="0" borderId="19" xfId="0" applyFont="1" applyFill="1" applyBorder="1" applyProtection="1"/>
    <xf numFmtId="183" fontId="10" fillId="0" borderId="9" xfId="0" applyNumberFormat="1" applyFont="1" applyFill="1" applyBorder="1" applyAlignment="1" applyProtection="1">
      <alignment horizontal="center" vertical="center"/>
      <protection locked="0"/>
    </xf>
    <xf numFmtId="9" fontId="10" fillId="0" borderId="9" xfId="80" applyFont="1" applyFill="1" applyBorder="1" applyAlignment="1" applyProtection="1">
      <alignment horizontal="center" vertical="center"/>
      <protection locked="0"/>
    </xf>
    <xf numFmtId="0" fontId="10" fillId="0" borderId="13" xfId="0" applyFont="1" applyFill="1" applyBorder="1" applyAlignment="1" applyProtection="1">
      <alignment vertical="center"/>
    </xf>
    <xf numFmtId="184" fontId="10" fillId="0" borderId="9" xfId="0" applyNumberFormat="1" applyFont="1" applyFill="1" applyBorder="1" applyAlignment="1" applyProtection="1">
      <alignment horizontal="center" vertical="center"/>
      <protection locked="0"/>
    </xf>
    <xf numFmtId="185" fontId="10" fillId="0" borderId="9" xfId="80" applyNumberFormat="1" applyFont="1" applyFill="1" applyBorder="1" applyAlignment="1" applyProtection="1">
      <alignment horizontal="center" vertical="center"/>
      <protection locked="0"/>
    </xf>
    <xf numFmtId="0" fontId="10" fillId="0" borderId="13" xfId="0" applyFont="1" applyFill="1" applyBorder="1" applyProtection="1"/>
    <xf numFmtId="186" fontId="10" fillId="0" borderId="9" xfId="0" applyNumberFormat="1" applyFont="1" applyFill="1" applyBorder="1" applyProtection="1">
      <protection locked="0"/>
    </xf>
    <xf numFmtId="187" fontId="10" fillId="0" borderId="9" xfId="0" applyNumberFormat="1" applyFont="1" applyFill="1" applyBorder="1" applyProtection="1">
      <protection locked="0"/>
    </xf>
    <xf numFmtId="188" fontId="10" fillId="0" borderId="9" xfId="0" applyNumberFormat="1" applyFont="1" applyFill="1" applyBorder="1" applyAlignment="1" applyProtection="1">
      <alignment horizontal="center" vertical="center"/>
      <protection locked="0"/>
    </xf>
    <xf numFmtId="217" fontId="10" fillId="0" borderId="9" xfId="80" applyNumberFormat="1" applyFont="1" applyFill="1" applyBorder="1" applyAlignment="1" applyProtection="1">
      <alignment horizontal="center" vertical="center"/>
      <protection locked="0"/>
    </xf>
    <xf numFmtId="189" fontId="10" fillId="0" borderId="9" xfId="80" applyNumberFormat="1" applyFont="1" applyFill="1" applyBorder="1" applyAlignment="1" applyProtection="1">
      <alignment horizontal="center" vertical="center"/>
      <protection locked="0"/>
    </xf>
    <xf numFmtId="190" fontId="10" fillId="0" borderId="9" xfId="80" applyNumberFormat="1" applyFont="1" applyFill="1" applyBorder="1" applyAlignment="1" applyProtection="1">
      <alignment horizontal="center" vertical="center"/>
      <protection locked="0"/>
    </xf>
    <xf numFmtId="229" fontId="10" fillId="0" borderId="11" xfId="29" applyNumberFormat="1" applyFont="1" applyFill="1" applyBorder="1" applyAlignment="1" applyProtection="1">
      <alignment vertical="center"/>
      <protection hidden="1"/>
    </xf>
    <xf numFmtId="49" fontId="10" fillId="0" borderId="87" xfId="0" applyNumberFormat="1" applyFont="1" applyFill="1" applyBorder="1" applyAlignment="1" applyProtection="1">
      <alignment horizontal="center" vertical="center"/>
      <protection hidden="1"/>
    </xf>
    <xf numFmtId="0" fontId="10" fillId="0" borderId="50" xfId="0" applyFont="1" applyFill="1" applyBorder="1" applyAlignment="1" applyProtection="1">
      <alignment horizontal="left" vertical="center"/>
      <protection hidden="1"/>
    </xf>
    <xf numFmtId="0" fontId="10" fillId="0" borderId="50" xfId="0" applyFont="1" applyFill="1" applyBorder="1" applyAlignment="1" applyProtection="1">
      <alignment horizontal="center" vertical="center"/>
      <protection hidden="1"/>
    </xf>
    <xf numFmtId="39" fontId="10" fillId="0" borderId="88" xfId="0" applyNumberFormat="1" applyFont="1" applyFill="1" applyBorder="1" applyAlignment="1" applyProtection="1">
      <alignment horizontal="center" vertical="center"/>
      <protection hidden="1"/>
    </xf>
    <xf numFmtId="168" fontId="10" fillId="0" borderId="89" xfId="29" applyFont="1" applyFill="1" applyBorder="1" applyAlignment="1" applyProtection="1">
      <alignment horizontal="right" vertical="center"/>
      <protection hidden="1"/>
    </xf>
    <xf numFmtId="0" fontId="10" fillId="0" borderId="90" xfId="0" applyFont="1" applyFill="1" applyBorder="1" applyAlignment="1" applyProtection="1">
      <alignment vertical="center"/>
      <protection hidden="1"/>
    </xf>
    <xf numFmtId="0" fontId="10" fillId="0" borderId="62" xfId="0" applyFont="1" applyFill="1" applyBorder="1" applyAlignment="1" applyProtection="1">
      <alignment vertical="center"/>
      <protection hidden="1"/>
    </xf>
    <xf numFmtId="0" fontId="10" fillId="0" borderId="62" xfId="0" applyFont="1" applyFill="1" applyBorder="1" applyAlignment="1" applyProtection="1">
      <alignment horizontal="center" vertical="center"/>
      <protection hidden="1"/>
    </xf>
    <xf numFmtId="39" fontId="10" fillId="0" borderId="91" xfId="0" applyNumberFormat="1" applyFont="1" applyFill="1" applyBorder="1" applyAlignment="1" applyProtection="1">
      <alignment horizontal="center" vertical="center"/>
      <protection hidden="1"/>
    </xf>
    <xf numFmtId="44" fontId="10" fillId="0" borderId="92" xfId="0" applyNumberFormat="1" applyFont="1" applyFill="1" applyBorder="1" applyAlignment="1" applyProtection="1">
      <alignment vertical="center"/>
      <protection hidden="1"/>
    </xf>
    <xf numFmtId="9" fontId="10" fillId="0" borderId="9" xfId="1" applyFont="1" applyFill="1" applyBorder="1" applyAlignment="1" applyProtection="1">
      <alignment vertical="center"/>
    </xf>
    <xf numFmtId="0" fontId="13" fillId="0" borderId="0" xfId="7"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13" fillId="5" borderId="0" xfId="0" applyFont="1" applyFill="1" applyBorder="1" applyAlignment="1" applyProtection="1">
      <alignment vertical="center"/>
      <protection hidden="1"/>
    </xf>
    <xf numFmtId="0" fontId="13" fillId="0" borderId="0" xfId="7" applyFont="1" applyFill="1" applyBorder="1" applyAlignment="1" applyProtection="1">
      <alignment vertical="center" shrinkToFit="1"/>
      <protection hidden="1"/>
    </xf>
    <xf numFmtId="0" fontId="13" fillId="5" borderId="0" xfId="7" applyFont="1" applyFill="1" applyBorder="1" applyAlignment="1" applyProtection="1">
      <alignment vertical="center" shrinkToFit="1"/>
      <protection hidden="1"/>
    </xf>
    <xf numFmtId="7" fontId="13" fillId="5" borderId="0" xfId="2" applyNumberFormat="1" applyFont="1" applyFill="1" applyBorder="1" applyAlignment="1" applyProtection="1">
      <alignment horizontal="center" vertical="center"/>
      <protection hidden="1"/>
    </xf>
    <xf numFmtId="175" fontId="9" fillId="0" borderId="0" xfId="7" applyNumberFormat="1" applyFont="1" applyFill="1" applyBorder="1" applyAlignment="1" applyProtection="1">
      <alignment horizontal="center" vertical="center"/>
      <protection hidden="1"/>
    </xf>
    <xf numFmtId="10" fontId="9" fillId="0" borderId="0" xfId="33" applyNumberFormat="1" applyFont="1" applyFill="1" applyBorder="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9" fillId="0" borderId="13" xfId="0" applyFont="1" applyFill="1" applyBorder="1" applyAlignment="1" applyProtection="1">
      <alignment vertical="center"/>
      <protection hidden="1"/>
    </xf>
    <xf numFmtId="0" fontId="9" fillId="0" borderId="9" xfId="0" applyFont="1" applyFill="1" applyBorder="1" applyAlignment="1" applyProtection="1">
      <alignment vertical="center"/>
      <protection hidden="1"/>
    </xf>
    <xf numFmtId="0" fontId="9" fillId="5" borderId="13" xfId="0" applyFont="1" applyFill="1" applyBorder="1" applyAlignment="1" applyProtection="1">
      <alignment horizontal="left" vertical="center" wrapText="1"/>
      <protection hidden="1"/>
    </xf>
    <xf numFmtId="4" fontId="9" fillId="5" borderId="9" xfId="0" applyNumberFormat="1" applyFont="1" applyFill="1" applyBorder="1" applyAlignment="1" applyProtection="1">
      <alignment horizontal="center" vertical="center"/>
      <protection hidden="1"/>
    </xf>
    <xf numFmtId="0" fontId="9" fillId="5" borderId="13"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vertical="center"/>
      <protection hidden="1"/>
    </xf>
    <xf numFmtId="2" fontId="9" fillId="5" borderId="9" xfId="0" applyNumberFormat="1" applyFont="1" applyFill="1" applyBorder="1" applyAlignment="1" applyProtection="1">
      <alignment vertical="center"/>
      <protection hidden="1"/>
    </xf>
    <xf numFmtId="4" fontId="9" fillId="5" borderId="9" xfId="0" applyNumberFormat="1" applyFont="1" applyFill="1" applyBorder="1" applyAlignment="1" applyProtection="1">
      <alignment vertical="center"/>
      <protection hidden="1"/>
    </xf>
    <xf numFmtId="0" fontId="13" fillId="4" borderId="0" xfId="7" applyFont="1" applyFill="1" applyBorder="1" applyAlignment="1" applyProtection="1">
      <alignment horizontal="center" vertical="center"/>
      <protection locked="0"/>
    </xf>
    <xf numFmtId="10" fontId="9" fillId="4" borderId="0" xfId="33"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Border="1" applyAlignment="1" applyProtection="1">
      <alignment vertical="center"/>
      <protection locked="0"/>
    </xf>
    <xf numFmtId="0" fontId="9" fillId="0" borderId="0" xfId="7" applyFont="1" applyFill="1" applyBorder="1" applyAlignment="1" applyProtection="1">
      <alignment vertical="center"/>
      <protection locked="0"/>
    </xf>
    <xf numFmtId="44" fontId="9" fillId="0" borderId="0" xfId="0" applyNumberFormat="1" applyFont="1" applyFill="1" applyAlignment="1" applyProtection="1">
      <alignment vertical="center"/>
      <protection locked="0"/>
    </xf>
    <xf numFmtId="0" fontId="9" fillId="0" borderId="0" xfId="0" applyFont="1" applyFill="1" applyAlignment="1" applyProtection="1">
      <alignment horizontal="center" vertical="center"/>
      <protection locked="0"/>
    </xf>
    <xf numFmtId="2" fontId="9" fillId="0" borderId="0" xfId="0" applyNumberFormat="1" applyFont="1" applyFill="1" applyAlignment="1" applyProtection="1">
      <alignment vertical="center"/>
      <protection locked="0"/>
    </xf>
    <xf numFmtId="221" fontId="9" fillId="0" borderId="0" xfId="0" applyNumberFormat="1" applyFont="1" applyFill="1" applyAlignment="1" applyProtection="1">
      <alignment vertical="center"/>
      <protection locked="0"/>
    </xf>
    <xf numFmtId="0" fontId="9" fillId="0" borderId="0" xfId="0" applyFont="1" applyFill="1" applyAlignment="1" applyProtection="1">
      <alignment vertical="center" wrapText="1"/>
      <protection locked="0"/>
    </xf>
    <xf numFmtId="0" fontId="19" fillId="0" borderId="9" xfId="0" applyFont="1" applyFill="1" applyBorder="1" applyAlignment="1" applyProtection="1">
      <alignment horizontal="center" vertical="center"/>
      <protection hidden="1"/>
    </xf>
    <xf numFmtId="0" fontId="19" fillId="0" borderId="16" xfId="0" applyFont="1" applyFill="1" applyBorder="1" applyAlignment="1" applyProtection="1">
      <alignment horizontal="center" vertical="center" wrapText="1"/>
      <protection hidden="1"/>
    </xf>
    <xf numFmtId="0" fontId="19" fillId="0" borderId="16" xfId="0" applyFont="1" applyFill="1" applyBorder="1" applyAlignment="1" applyProtection="1">
      <alignment horizontal="center" vertical="center"/>
      <protection hidden="1"/>
    </xf>
    <xf numFmtId="0" fontId="14" fillId="0" borderId="0" xfId="0" applyFont="1" applyFill="1" applyAlignment="1" applyProtection="1">
      <alignment vertical="center"/>
    </xf>
    <xf numFmtId="0" fontId="19" fillId="0" borderId="19" xfId="0" applyFont="1" applyFill="1" applyBorder="1" applyAlignment="1" applyProtection="1">
      <alignment horizontal="center" vertical="center" wrapText="1"/>
      <protection hidden="1"/>
    </xf>
    <xf numFmtId="0" fontId="14" fillId="0" borderId="9" xfId="0" applyNumberFormat="1" applyFont="1" applyFill="1" applyBorder="1" applyAlignment="1" applyProtection="1">
      <alignment horizontal="center" vertical="center"/>
      <protection hidden="1"/>
    </xf>
    <xf numFmtId="4" fontId="14" fillId="0" borderId="9" xfId="0" applyNumberFormat="1" applyFont="1" applyFill="1" applyBorder="1" applyAlignment="1" applyProtection="1">
      <alignment horizontal="center" vertical="center"/>
      <protection hidden="1"/>
    </xf>
    <xf numFmtId="2" fontId="14" fillId="0" borderId="9" xfId="0" applyNumberFormat="1" applyFont="1" applyFill="1" applyBorder="1" applyAlignment="1" applyProtection="1">
      <alignment vertical="center"/>
    </xf>
    <xf numFmtId="222" fontId="14" fillId="0" borderId="9" xfId="29" applyNumberFormat="1" applyFont="1" applyFill="1" applyBorder="1" applyAlignment="1" applyProtection="1">
      <alignment vertical="center"/>
    </xf>
    <xf numFmtId="222" fontId="14" fillId="0" borderId="9" xfId="29" applyNumberFormat="1" applyFont="1" applyFill="1" applyBorder="1" applyAlignment="1" applyProtection="1">
      <alignment vertical="center"/>
      <protection hidden="1"/>
    </xf>
    <xf numFmtId="169" fontId="14" fillId="0" borderId="9" xfId="1" applyNumberFormat="1" applyFont="1" applyFill="1" applyBorder="1" applyAlignment="1" applyProtection="1">
      <alignment vertical="center"/>
      <protection hidden="1"/>
    </xf>
    <xf numFmtId="0" fontId="14" fillId="0" borderId="13" xfId="0" applyFont="1" applyFill="1" applyBorder="1" applyAlignment="1" applyProtection="1">
      <alignment horizontal="left" vertical="center"/>
    </xf>
    <xf numFmtId="0" fontId="14" fillId="0" borderId="19" xfId="0" applyFont="1" applyBorder="1" applyAlignment="1">
      <alignment vertical="center" wrapText="1"/>
    </xf>
    <xf numFmtId="49" fontId="14" fillId="0" borderId="9" xfId="0" applyNumberFormat="1" applyFont="1" applyFill="1" applyBorder="1" applyAlignment="1" applyProtection="1">
      <alignment horizontal="center" vertical="center"/>
      <protection hidden="1"/>
    </xf>
    <xf numFmtId="0" fontId="14" fillId="0" borderId="13" xfId="0" applyFont="1" applyBorder="1" applyAlignment="1">
      <alignment vertical="center" wrapText="1"/>
    </xf>
    <xf numFmtId="0" fontId="14" fillId="0" borderId="13" xfId="0" applyFont="1" applyFill="1" applyBorder="1" applyAlignment="1">
      <alignment vertical="center" wrapText="1"/>
    </xf>
    <xf numFmtId="0" fontId="14" fillId="0" borderId="19" xfId="0" applyFont="1" applyFill="1" applyBorder="1" applyAlignment="1">
      <alignment vertical="center" wrapText="1"/>
    </xf>
    <xf numFmtId="0" fontId="14" fillId="0" borderId="16" xfId="0" applyFont="1" applyFill="1" applyBorder="1" applyAlignment="1" applyProtection="1">
      <alignment horizontal="left" vertical="center"/>
      <protection hidden="1"/>
    </xf>
    <xf numFmtId="0" fontId="14" fillId="0" borderId="16" xfId="0" applyFont="1" applyFill="1" applyBorder="1" applyAlignment="1" applyProtection="1">
      <alignment horizontal="left" vertical="center" wrapText="1"/>
      <protection hidden="1"/>
    </xf>
    <xf numFmtId="4" fontId="14" fillId="0" borderId="16" xfId="0" applyNumberFormat="1" applyFont="1" applyFill="1" applyBorder="1" applyAlignment="1" applyProtection="1">
      <alignment horizontal="center" vertical="center"/>
      <protection hidden="1"/>
    </xf>
    <xf numFmtId="4" fontId="14" fillId="0" borderId="16" xfId="0" applyNumberFormat="1" applyFont="1" applyFill="1" applyBorder="1" applyAlignment="1" applyProtection="1">
      <alignment vertical="center"/>
      <protection locked="0"/>
    </xf>
    <xf numFmtId="166" fontId="14" fillId="0" borderId="16" xfId="0" applyNumberFormat="1" applyFont="1" applyFill="1" applyBorder="1" applyAlignment="1" applyProtection="1">
      <alignment vertical="center"/>
    </xf>
    <xf numFmtId="168" fontId="14" fillId="0" borderId="16" xfId="0" applyNumberFormat="1" applyFont="1" applyFill="1" applyBorder="1" applyAlignment="1" applyProtection="1">
      <alignment vertical="center"/>
      <protection hidden="1"/>
    </xf>
    <xf numFmtId="0" fontId="14" fillId="0" borderId="13" xfId="0" applyFont="1" applyFill="1" applyBorder="1" applyAlignment="1" applyProtection="1">
      <alignment vertical="center"/>
      <protection hidden="1"/>
    </xf>
    <xf numFmtId="169" fontId="14" fillId="0" borderId="19" xfId="1" applyNumberFormat="1" applyFont="1" applyFill="1" applyBorder="1" applyAlignment="1" applyProtection="1">
      <alignment vertical="center"/>
      <protection hidden="1"/>
    </xf>
    <xf numFmtId="39" fontId="10" fillId="0" borderId="33" xfId="0" applyNumberFormat="1" applyFont="1" applyFill="1" applyBorder="1" applyAlignment="1" applyProtection="1">
      <alignment horizontal="center" vertical="center"/>
      <protection hidden="1"/>
    </xf>
    <xf numFmtId="39" fontId="10" fillId="0" borderId="15" xfId="0" applyNumberFormat="1" applyFont="1" applyFill="1" applyBorder="1" applyAlignment="1" applyProtection="1">
      <alignment horizontal="center" vertical="center"/>
      <protection hidden="1"/>
    </xf>
    <xf numFmtId="219" fontId="10" fillId="0" borderId="13" xfId="0" applyNumberFormat="1" applyFont="1" applyFill="1" applyBorder="1" applyAlignment="1" applyProtection="1">
      <alignment vertical="center"/>
      <protection hidden="1"/>
    </xf>
    <xf numFmtId="170" fontId="10" fillId="0" borderId="15" xfId="0" applyNumberFormat="1" applyFont="1" applyFill="1" applyBorder="1" applyAlignment="1" applyProtection="1">
      <alignment horizontal="center" vertical="center"/>
      <protection hidden="1"/>
    </xf>
    <xf numFmtId="168" fontId="10" fillId="0" borderId="13" xfId="29" applyFont="1" applyFill="1" applyBorder="1" applyAlignment="1" applyProtection="1">
      <alignment vertical="center"/>
      <protection locked="0"/>
    </xf>
    <xf numFmtId="168" fontId="10" fillId="0" borderId="93" xfId="0" applyNumberFormat="1" applyFont="1" applyFill="1" applyBorder="1" applyAlignment="1" applyProtection="1">
      <alignment horizontal="center" vertical="center"/>
      <protection hidden="1"/>
    </xf>
    <xf numFmtId="229" fontId="10" fillId="0" borderId="37" xfId="29" applyNumberFormat="1" applyFont="1" applyFill="1" applyBorder="1" applyAlignment="1" applyProtection="1">
      <alignment vertical="center"/>
      <protection hidden="1"/>
    </xf>
    <xf numFmtId="168" fontId="10" fillId="0" borderId="11" xfId="0" applyNumberFormat="1" applyFont="1" applyFill="1" applyBorder="1" applyAlignment="1" applyProtection="1">
      <alignment horizontal="center" vertical="center"/>
      <protection hidden="1"/>
    </xf>
    <xf numFmtId="229" fontId="10" fillId="0" borderId="9" xfId="29" applyNumberFormat="1" applyFont="1" applyFill="1" applyBorder="1" applyAlignment="1" applyProtection="1">
      <alignment vertical="center"/>
      <protection hidden="1"/>
    </xf>
    <xf numFmtId="222" fontId="9" fillId="0" borderId="9" xfId="29" applyNumberFormat="1" applyFont="1" applyFill="1" applyBorder="1" applyAlignment="1" applyProtection="1">
      <alignment vertical="center" wrapText="1"/>
    </xf>
    <xf numFmtId="0" fontId="11" fillId="0" borderId="0" xfId="0" applyFont="1" applyFill="1" applyBorder="1" applyAlignment="1" applyProtection="1">
      <alignment horizontal="centerContinuous" vertical="center"/>
      <protection hidden="1"/>
    </xf>
    <xf numFmtId="0" fontId="15" fillId="0" borderId="0" xfId="7" applyFont="1" applyFill="1" applyBorder="1" applyAlignment="1" applyProtection="1">
      <protection hidden="1"/>
    </xf>
    <xf numFmtId="0" fontId="9" fillId="0" borderId="0" xfId="7" applyFill="1" applyBorder="1" applyAlignment="1" applyProtection="1">
      <protection hidden="1"/>
    </xf>
    <xf numFmtId="0" fontId="15" fillId="0" borderId="0" xfId="7" applyFont="1" applyFill="1" applyBorder="1" applyAlignment="1" applyProtection="1">
      <alignment shrinkToFit="1"/>
      <protection hidden="1"/>
    </xf>
    <xf numFmtId="0" fontId="9" fillId="5" borderId="9" xfId="0" applyNumberFormat="1" applyFont="1" applyFill="1" applyBorder="1" applyAlignment="1" applyProtection="1">
      <alignment horizontal="center" vertical="center"/>
      <protection hidden="1"/>
    </xf>
    <xf numFmtId="0" fontId="10" fillId="0" borderId="0" xfId="0" quotePrefix="1" applyNumberFormat="1" applyFont="1" applyFill="1" applyBorder="1" applyAlignment="1" applyProtection="1">
      <alignment horizontal="left" vertical="center"/>
      <protection locked="0"/>
    </xf>
    <xf numFmtId="0" fontId="9" fillId="0" borderId="0" xfId="0" applyFont="1" applyAlignment="1">
      <alignment horizontal="left" vertical="center"/>
    </xf>
    <xf numFmtId="0" fontId="11" fillId="0" borderId="0" xfId="0" applyFont="1" applyFill="1" applyAlignment="1" applyProtection="1">
      <alignment vertical="center"/>
      <protection hidden="1"/>
    </xf>
    <xf numFmtId="0" fontId="13" fillId="0" borderId="0" xfId="0" applyFont="1" applyFill="1" applyAlignment="1" applyProtection="1">
      <alignment horizontal="center" vertical="center"/>
      <protection hidden="1"/>
    </xf>
    <xf numFmtId="0" fontId="17" fillId="0" borderId="0" xfId="0" applyFont="1" applyFill="1" applyAlignment="1" applyProtection="1">
      <alignment vertical="center"/>
      <protection hidden="1"/>
    </xf>
    <xf numFmtId="0" fontId="50" fillId="0" borderId="0" xfId="0" applyFont="1" applyFill="1" applyAlignment="1" applyProtection="1">
      <alignment vertical="center"/>
      <protection hidden="1"/>
    </xf>
    <xf numFmtId="0" fontId="9" fillId="0" borderId="0" xfId="0" applyFont="1" applyAlignment="1">
      <alignment vertical="center"/>
    </xf>
    <xf numFmtId="0" fontId="0" fillId="0" borderId="0" xfId="0" applyFill="1" applyAlignment="1" applyProtection="1">
      <alignment horizontal="center" vertical="center"/>
      <protection hidden="1"/>
    </xf>
    <xf numFmtId="49" fontId="13" fillId="5" borderId="0" xfId="7" quotePrefix="1" applyNumberFormat="1" applyFont="1" applyFill="1" applyBorder="1" applyAlignment="1" applyProtection="1">
      <alignment horizontal="center" vertical="center"/>
      <protection hidden="1"/>
    </xf>
    <xf numFmtId="0" fontId="13" fillId="5" borderId="0" xfId="7" applyFont="1" applyFill="1" applyBorder="1" applyAlignment="1" applyProtection="1">
      <alignment horizontal="center" vertical="center"/>
      <protection hidden="1"/>
    </xf>
    <xf numFmtId="9" fontId="13" fillId="5" borderId="0" xfId="33" applyFont="1" applyFill="1" applyBorder="1" applyAlignment="1" applyProtection="1">
      <alignment horizontal="center" vertical="center"/>
      <protection hidden="1"/>
    </xf>
    <xf numFmtId="14" fontId="13" fillId="5" borderId="0" xfId="7" applyNumberFormat="1" applyFont="1" applyFill="1" applyBorder="1" applyAlignment="1" applyProtection="1">
      <alignment horizontal="center" vertical="center"/>
      <protection hidden="1"/>
    </xf>
    <xf numFmtId="175" fontId="13" fillId="5" borderId="0" xfId="7" applyNumberFormat="1" applyFont="1" applyFill="1" applyBorder="1" applyAlignment="1" applyProtection="1">
      <alignment horizontal="center" vertical="center"/>
      <protection hidden="1"/>
    </xf>
    <xf numFmtId="17" fontId="15" fillId="0" borderId="0" xfId="7" quotePrefix="1" applyNumberFormat="1" applyFont="1" applyFill="1" applyBorder="1" applyAlignment="1" applyProtection="1">
      <alignment horizontal="center" vertical="center"/>
      <protection hidden="1"/>
    </xf>
    <xf numFmtId="9" fontId="15" fillId="0" borderId="0" xfId="1" applyFont="1" applyFill="1" applyBorder="1" applyAlignment="1" applyProtection="1">
      <alignment horizontal="center" vertical="center"/>
      <protection hidden="1"/>
    </xf>
    <xf numFmtId="14" fontId="15" fillId="0" borderId="0" xfId="7" applyNumberFormat="1" applyFont="1" applyFill="1" applyBorder="1" applyAlignment="1" applyProtection="1">
      <alignment horizontal="center" vertical="center"/>
      <protection hidden="1"/>
    </xf>
    <xf numFmtId="175" fontId="15" fillId="0" borderId="0" xfId="7" applyNumberFormat="1" applyFont="1" applyFill="1" applyBorder="1" applyAlignment="1" applyProtection="1">
      <alignment horizontal="center" vertical="center"/>
      <protection hidden="1"/>
    </xf>
    <xf numFmtId="10" fontId="0" fillId="0" borderId="7" xfId="1" applyNumberFormat="1" applyFont="1" applyFill="1" applyBorder="1" applyAlignment="1" applyProtection="1">
      <alignment vertical="center"/>
    </xf>
    <xf numFmtId="9" fontId="13" fillId="0" borderId="42" xfId="30" applyFont="1" applyBorder="1" applyProtection="1"/>
    <xf numFmtId="0" fontId="13" fillId="0" borderId="9"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protection locked="0"/>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protection hidden="1"/>
    </xf>
    <xf numFmtId="0" fontId="9" fillId="0" borderId="0" xfId="0" applyFont="1" applyAlignment="1">
      <alignment horizontal="left" vertical="center"/>
    </xf>
    <xf numFmtId="0" fontId="13"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protection hidden="1"/>
    </xf>
    <xf numFmtId="0" fontId="17" fillId="0" borderId="38" xfId="0" applyFont="1" applyFill="1" applyBorder="1" applyAlignment="1" applyProtection="1">
      <alignment horizontal="center" vertical="center" wrapText="1"/>
      <protection hidden="1"/>
    </xf>
    <xf numFmtId="0" fontId="17" fillId="0" borderId="39" xfId="0" applyFont="1" applyFill="1" applyBorder="1" applyAlignment="1" applyProtection="1">
      <alignment horizontal="center" vertical="center" wrapText="1"/>
      <protection hidden="1"/>
    </xf>
    <xf numFmtId="0" fontId="17" fillId="0" borderId="40" xfId="0" applyFont="1" applyFill="1" applyBorder="1" applyAlignment="1" applyProtection="1">
      <alignment horizontal="center" vertical="center" wrapText="1"/>
      <protection hidden="1"/>
    </xf>
    <xf numFmtId="0" fontId="11" fillId="0" borderId="41"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1" fillId="0" borderId="42" xfId="0" applyFont="1" applyFill="1" applyBorder="1" applyAlignment="1" applyProtection="1">
      <alignment vertical="center"/>
      <protection hidden="1"/>
    </xf>
    <xf numFmtId="0" fontId="11" fillId="0" borderId="43" xfId="0" applyFont="1" applyFill="1" applyBorder="1" applyAlignment="1" applyProtection="1">
      <alignment horizontal="center" vertical="center"/>
      <protection hidden="1"/>
    </xf>
    <xf numFmtId="0" fontId="11" fillId="0" borderId="18" xfId="0" applyFont="1" applyFill="1" applyBorder="1" applyAlignment="1" applyProtection="1">
      <alignment horizontal="center" vertical="center"/>
      <protection hidden="1"/>
    </xf>
    <xf numFmtId="0" fontId="11" fillId="0" borderId="44" xfId="0" applyFont="1" applyFill="1" applyBorder="1" applyAlignment="1" applyProtection="1">
      <alignment horizontal="center" vertical="center"/>
      <protection hidden="1"/>
    </xf>
    <xf numFmtId="0" fontId="21" fillId="0" borderId="0" xfId="7" applyFont="1" applyFill="1" applyBorder="1" applyAlignment="1" applyProtection="1">
      <alignment horizontal="justify" vertical="center" wrapText="1"/>
      <protection hidden="1"/>
    </xf>
    <xf numFmtId="0" fontId="14" fillId="0" borderId="13" xfId="0" applyFont="1" applyFill="1" applyBorder="1" applyAlignment="1" applyProtection="1">
      <alignment horizontal="left" vertical="center" wrapText="1"/>
    </xf>
    <xf numFmtId="0" fontId="14" fillId="0" borderId="19" xfId="0" applyFont="1" applyFill="1" applyBorder="1" applyAlignment="1" applyProtection="1">
      <alignment horizontal="left" vertical="center" wrapText="1"/>
    </xf>
    <xf numFmtId="0" fontId="19" fillId="0" borderId="9"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protection hidden="1"/>
    </xf>
    <xf numFmtId="0" fontId="19" fillId="0" borderId="19" xfId="0" applyFont="1" applyFill="1" applyBorder="1" applyAlignment="1" applyProtection="1">
      <alignment horizontal="center" vertical="center"/>
      <protection hidden="1"/>
    </xf>
    <xf numFmtId="0" fontId="19" fillId="0" borderId="36" xfId="0" applyFont="1" applyFill="1" applyBorder="1" applyAlignment="1" applyProtection="1">
      <alignment horizontal="center" vertical="center" wrapText="1"/>
      <protection hidden="1"/>
    </xf>
    <xf numFmtId="0" fontId="19" fillId="0" borderId="32" xfId="0" applyFont="1" applyFill="1" applyBorder="1" applyAlignment="1" applyProtection="1">
      <alignment horizontal="center" vertical="center" wrapText="1"/>
      <protection hidden="1"/>
    </xf>
    <xf numFmtId="0" fontId="19" fillId="0" borderId="33"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15" xfId="0" applyFont="1" applyFill="1" applyBorder="1" applyAlignment="1" applyProtection="1">
      <alignment horizontal="center" vertical="center"/>
      <protection hidden="1"/>
    </xf>
    <xf numFmtId="0" fontId="19" fillId="0" borderId="17"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xf>
    <xf numFmtId="0" fontId="10" fillId="0" borderId="36" xfId="0" applyFont="1" applyFill="1" applyBorder="1" applyAlignment="1" applyProtection="1">
      <alignment horizontal="center" vertical="center"/>
      <protection hidden="1"/>
    </xf>
    <xf numFmtId="0" fontId="10" fillId="0" borderId="32" xfId="0" applyFont="1" applyFill="1" applyBorder="1" applyAlignment="1" applyProtection="1">
      <alignment horizontal="center" vertical="center"/>
      <protection hidden="1"/>
    </xf>
    <xf numFmtId="170" fontId="10" fillId="0" borderId="37" xfId="0" applyNumberFormat="1" applyFont="1" applyFill="1" applyBorder="1" applyAlignment="1" applyProtection="1">
      <alignment horizontal="center" vertical="center"/>
      <protection hidden="1"/>
    </xf>
    <xf numFmtId="170" fontId="10" fillId="0" borderId="35" xfId="0" applyNumberFormat="1" applyFont="1" applyFill="1" applyBorder="1" applyAlignment="1" applyProtection="1">
      <alignment horizontal="center" vertical="center"/>
      <protection hidden="1"/>
    </xf>
    <xf numFmtId="0" fontId="10" fillId="0" borderId="27" xfId="0" applyFont="1" applyFill="1" applyBorder="1" applyAlignment="1" applyProtection="1">
      <alignment horizontal="center" vertical="center" wrapText="1"/>
      <protection hidden="1"/>
    </xf>
    <xf numFmtId="0" fontId="10" fillId="0" borderId="19" xfId="0" applyFont="1" applyFill="1" applyBorder="1" applyAlignment="1" applyProtection="1">
      <alignment horizontal="center" vertical="center" wrapText="1"/>
      <protection hidden="1"/>
    </xf>
    <xf numFmtId="2" fontId="10" fillId="0" borderId="36" xfId="0" applyNumberFormat="1" applyFont="1" applyFill="1" applyBorder="1" applyAlignment="1" applyProtection="1">
      <alignment horizontal="center" vertical="center"/>
      <protection hidden="1"/>
    </xf>
    <xf numFmtId="2"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protection hidden="1"/>
    </xf>
    <xf numFmtId="39"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wrapText="1"/>
      <protection hidden="1"/>
    </xf>
    <xf numFmtId="0" fontId="9" fillId="0" borderId="13" xfId="7" applyFont="1" applyFill="1" applyBorder="1" applyAlignment="1" applyProtection="1">
      <alignment horizontal="left" vertical="center" wrapText="1"/>
      <protection hidden="1"/>
    </xf>
    <xf numFmtId="0" fontId="9" fillId="0" borderId="19" xfId="7" applyFont="1" applyFill="1" applyBorder="1" applyAlignment="1" applyProtection="1">
      <alignment horizontal="left" vertical="center" wrapText="1"/>
      <protection hidden="1"/>
    </xf>
    <xf numFmtId="0" fontId="17" fillId="0" borderId="13" xfId="0"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9"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9" fillId="0" borderId="9" xfId="7"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15" fillId="0" borderId="33" xfId="0" applyFont="1" applyFill="1" applyBorder="1" applyAlignment="1" applyProtection="1">
      <alignment horizontal="center" vertical="center"/>
      <protection hidden="1"/>
    </xf>
    <xf numFmtId="0" fontId="15" fillId="0" borderId="30" xfId="0" applyFont="1" applyFill="1" applyBorder="1" applyAlignment="1" applyProtection="1">
      <alignment horizontal="center" vertical="center"/>
      <protection hidden="1"/>
    </xf>
    <xf numFmtId="0" fontId="15" fillId="0" borderId="31" xfId="0" applyFont="1" applyFill="1" applyBorder="1" applyAlignment="1" applyProtection="1">
      <alignment horizontal="center" vertical="center"/>
      <protection hidden="1"/>
    </xf>
    <xf numFmtId="0" fontId="9" fillId="0" borderId="15" xfId="0"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2" borderId="0" xfId="7" applyFont="1" applyFill="1" applyBorder="1" applyAlignment="1">
      <alignment horizontal="center" vertical="center" wrapText="1"/>
    </xf>
    <xf numFmtId="0" fontId="10" fillId="0" borderId="0" xfId="7" applyFont="1" applyBorder="1" applyAlignment="1">
      <alignment horizontal="center" vertical="center" wrapText="1"/>
    </xf>
    <xf numFmtId="0" fontId="12" fillId="0" borderId="2" xfId="0" applyFont="1" applyFill="1" applyBorder="1" applyAlignment="1" applyProtection="1">
      <alignment horizontal="center" vertical="center"/>
      <protection hidden="1"/>
    </xf>
    <xf numFmtId="0" fontId="12" fillId="0" borderId="3" xfId="0" applyFont="1" applyFill="1" applyBorder="1" applyAlignment="1" applyProtection="1">
      <alignment horizontal="center" vertical="center"/>
      <protection hidden="1"/>
    </xf>
    <xf numFmtId="0" fontId="12" fillId="0" borderId="4" xfId="0" applyFont="1" applyFill="1" applyBorder="1" applyAlignment="1" applyProtection="1">
      <alignment horizontal="center" vertical="center"/>
      <protection hidden="1"/>
    </xf>
    <xf numFmtId="0" fontId="9" fillId="0" borderId="0" xfId="0" applyFont="1" applyBorder="1" applyAlignment="1" applyProtection="1">
      <alignment horizontal="left" vertical="center"/>
      <protection hidden="1"/>
    </xf>
    <xf numFmtId="195"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left" shrinkToFit="1"/>
      <protection hidden="1"/>
    </xf>
    <xf numFmtId="0" fontId="13" fillId="0" borderId="0" xfId="0" applyFont="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9" fillId="0" borderId="0" xfId="0" applyFont="1" applyAlignment="1" applyProtection="1">
      <alignment horizontal="left" vertical="center"/>
      <protection hidden="1"/>
    </xf>
    <xf numFmtId="186" fontId="9" fillId="0" borderId="0" xfId="0" applyNumberFormat="1" applyFont="1" applyBorder="1" applyAlignment="1" applyProtection="1">
      <alignment horizontal="center"/>
      <protection hidden="1"/>
    </xf>
    <xf numFmtId="49" fontId="10" fillId="0" borderId="9" xfId="0" applyNumberFormat="1" applyFont="1" applyBorder="1" applyAlignment="1" applyProtection="1">
      <alignment horizontal="center" vertical="center" wrapText="1"/>
      <protection hidden="1"/>
    </xf>
    <xf numFmtId="0" fontId="13" fillId="0" borderId="9" xfId="0" quotePrefix="1"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0" fillId="0" borderId="9" xfId="0" applyFont="1" applyBorder="1" applyAlignment="1" applyProtection="1">
      <alignment horizontal="center" vertical="center"/>
      <protection hidden="1"/>
    </xf>
    <xf numFmtId="0" fontId="10" fillId="0" borderId="9" xfId="0" applyFont="1" applyBorder="1" applyAlignment="1" applyProtection="1">
      <alignment horizontal="center" vertical="center" wrapText="1"/>
      <protection hidden="1"/>
    </xf>
    <xf numFmtId="0" fontId="9" fillId="0" borderId="0" xfId="0" applyFont="1" applyAlignment="1" applyProtection="1">
      <alignment horizontal="right"/>
      <protection hidden="1"/>
    </xf>
    <xf numFmtId="0" fontId="35" fillId="3" borderId="29" xfId="31" applyFont="1" applyFill="1" applyBorder="1" applyAlignment="1">
      <alignment horizontal="left" vertical="center" wrapText="1"/>
    </xf>
    <xf numFmtId="0" fontId="35" fillId="3" borderId="29" xfId="31" applyFont="1" applyFill="1" applyBorder="1" applyAlignment="1">
      <alignment horizontal="center" vertical="center" wrapText="1"/>
    </xf>
    <xf numFmtId="0" fontId="35" fillId="0" borderId="16" xfId="31" applyFont="1" applyFill="1" applyBorder="1" applyAlignment="1">
      <alignment horizontal="left" vertical="center" wrapText="1"/>
    </xf>
    <xf numFmtId="208" fontId="10" fillId="0" borderId="9" xfId="0" applyNumberFormat="1" applyFont="1" applyBorder="1" applyAlignment="1" applyProtection="1">
      <alignment horizontal="center" vertical="center"/>
    </xf>
  </cellXfs>
  <cellStyles count="81">
    <cellStyle name="Cabecera 1" xfId="34"/>
    <cellStyle name="Cabecera 2" xfId="35"/>
    <cellStyle name="Dia" xfId="8"/>
    <cellStyle name="Encabez1" xfId="9"/>
    <cellStyle name="Encabez2" xfId="10"/>
    <cellStyle name="Encabezado 1" xfId="36"/>
    <cellStyle name="Encabezado 2" xfId="37"/>
    <cellStyle name="Euro" xfId="11"/>
    <cellStyle name="Euro 2" xfId="38"/>
    <cellStyle name="F2" xfId="39"/>
    <cellStyle name="F3" xfId="40"/>
    <cellStyle name="F4" xfId="41"/>
    <cellStyle name="F5" xfId="42"/>
    <cellStyle name="F6" xfId="43"/>
    <cellStyle name="F7" xfId="44"/>
    <cellStyle name="F8" xfId="45"/>
    <cellStyle name="Fecha" xfId="46"/>
    <cellStyle name="Fijo" xfId="12"/>
    <cellStyle name="Fijo 2" xfId="47"/>
    <cellStyle name="Financiero" xfId="13"/>
    <cellStyle name="Millares 2" xfId="21"/>
    <cellStyle name="Millares 2 2" xfId="22"/>
    <cellStyle name="Millares 2 2 2" xfId="48"/>
    <cellStyle name="Millares 2 3" xfId="49"/>
    <cellStyle name="Millares 2 4" xfId="50"/>
    <cellStyle name="Millares 3" xfId="23"/>
    <cellStyle name="Millares 3 2" xfId="51"/>
    <cellStyle name="Millares 4" xfId="24"/>
    <cellStyle name="Millares 5" xfId="25"/>
    <cellStyle name="Millares 6" xfId="32"/>
    <cellStyle name="Moneda" xfId="2" builtinId="4"/>
    <cellStyle name="Moneda 2" xfId="28"/>
    <cellStyle name="Moneda 2 2" xfId="52"/>
    <cellStyle name="Moneda 3" xfId="29"/>
    <cellStyle name="Moneda 3 2" xfId="53"/>
    <cellStyle name="Moneda 4" xfId="54"/>
    <cellStyle name="Moneda 5" xfId="55"/>
    <cellStyle name="Moneda 6" xfId="56"/>
    <cellStyle name="Moneda0" xfId="57"/>
    <cellStyle name="Monetario" xfId="14"/>
    <cellStyle name="Monetario 2" xfId="58"/>
    <cellStyle name="Monetario0" xfId="59"/>
    <cellStyle name="No-definido" xfId="15"/>
    <cellStyle name="Normal" xfId="0" builtinId="0"/>
    <cellStyle name="Normal 2" xfId="3"/>
    <cellStyle name="Normal 2 2" xfId="20"/>
    <cellStyle name="Normal 2 2 2" xfId="19"/>
    <cellStyle name="Normal 2 3" xfId="60"/>
    <cellStyle name="Normal 2 4" xfId="61"/>
    <cellStyle name="Normal 3" xfId="7"/>
    <cellStyle name="Normal 3 2" xfId="62"/>
    <cellStyle name="Normal 3 3" xfId="63"/>
    <cellStyle name="Normal 3 4" xfId="64"/>
    <cellStyle name="Normal 3 5" xfId="65"/>
    <cellStyle name="Normal 4" xfId="26"/>
    <cellStyle name="Normal 4 2" xfId="31"/>
    <cellStyle name="Normal 4 3" xfId="66"/>
    <cellStyle name="Normal 5" xfId="67"/>
    <cellStyle name="Normal 5 2" xfId="68"/>
    <cellStyle name="Normal 6" xfId="27"/>
    <cellStyle name="Normal 6 2" xfId="69"/>
    <cellStyle name="Normal 7" xfId="70"/>
    <cellStyle name="Normal 8" xfId="71"/>
    <cellStyle name="Normal 9" xfId="72"/>
    <cellStyle name="Normal_Analisis de precios AGOSTO 2004" xfId="6"/>
    <cellStyle name="Normal_LICITACION ESCUELA CAUCETE" xfId="5"/>
    <cellStyle name="Porcentaje" xfId="1" builtinId="5"/>
    <cellStyle name="Porcentaje 2" xfId="4"/>
    <cellStyle name="Porcentaje 2 2" xfId="73"/>
    <cellStyle name="Porcentaje 3" xfId="16"/>
    <cellStyle name="Porcentaje 3 2" xfId="74"/>
    <cellStyle name="Porcentaje 4" xfId="30"/>
    <cellStyle name="Porcentaje 4 2" xfId="75"/>
    <cellStyle name="Porcentaje 4 3" xfId="80"/>
    <cellStyle name="Porcentaje 5" xfId="33"/>
    <cellStyle name="Porcentaje 5 2" xfId="76"/>
    <cellStyle name="Punto" xfId="17"/>
    <cellStyle name="Punto 2" xfId="77"/>
    <cellStyle name="Punto0" xfId="18"/>
    <cellStyle name="Punto0 2" xfId="78"/>
    <cellStyle name="Total 2" xfId="79"/>
  </cellStyles>
  <dxfs count="11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9.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a:t>
            </a:r>
            <a:r>
              <a:rPr lang="es-AR" baseline="0"/>
              <a:t> </a:t>
            </a:r>
            <a:endParaRPr lang="es-AR"/>
          </a:p>
          <a:p>
            <a:pPr>
              <a:defRPr lang="es-AR"/>
            </a:pPr>
            <a:r>
              <a:rPr lang="es-AR"/>
              <a:t>CURVA DE INVERSIÓN</a:t>
            </a:r>
          </a:p>
          <a:p>
            <a:pPr>
              <a:defRPr lang="es-AR"/>
            </a:pPr>
            <a:r>
              <a:rPr lang="es-AR"/>
              <a:t>AVANCE</a:t>
            </a:r>
            <a:r>
              <a:rPr lang="es-AR" baseline="0"/>
              <a:t> MONETARIO OBRA</a:t>
            </a:r>
            <a:endParaRPr lang="es-AR"/>
          </a:p>
        </c:rich>
      </c:tx>
      <c:overlay val="0"/>
    </c:title>
    <c:autoTitleDeleted val="0"/>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lang="es-A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PTyCI!$E$106:$W$106</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1"/>
          <c:order val="1"/>
          <c:tx>
            <c:v>Inversión Acumulada</c:v>
          </c:tx>
          <c:marker>
            <c:symbol val="none"/>
          </c:marker>
          <c:dLbls>
            <c:numFmt formatCode="&quot;$&quot;\ #,##0.00" sourceLinked="0"/>
            <c:spPr>
              <a:noFill/>
              <a:ln>
                <a:noFill/>
              </a:ln>
              <a:effectLst/>
            </c:spPr>
            <c:txPr>
              <a:bodyPr rot="-5400000" vert="horz" anchor="ctr" anchorCtr="1"/>
              <a:lstStyle/>
              <a:p>
                <a:pPr>
                  <a:defRPr lang="es-A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PTyCI!$E$107:$W$107</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dLbls>
          <c:showLegendKey val="0"/>
          <c:showVal val="0"/>
          <c:showCatName val="0"/>
          <c:showSerName val="0"/>
          <c:showPercent val="0"/>
          <c:showBubbleSize val="0"/>
        </c:dLbls>
        <c:marker val="1"/>
        <c:smooth val="0"/>
        <c:axId val="274745216"/>
        <c:axId val="274763776"/>
      </c:lineChart>
      <c:catAx>
        <c:axId val="274745216"/>
        <c:scaling>
          <c:orientation val="minMax"/>
        </c:scaling>
        <c:delete val="0"/>
        <c:axPos val="b"/>
        <c:title>
          <c:tx>
            <c:rich>
              <a:bodyPr/>
              <a:lstStyle/>
              <a:p>
                <a:pPr>
                  <a:defRPr lang="es-A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AR"/>
          </a:p>
        </c:txPr>
        <c:crossAx val="274763776"/>
        <c:crosses val="autoZero"/>
        <c:auto val="1"/>
        <c:lblAlgn val="ctr"/>
        <c:lblOffset val="100"/>
        <c:noMultiLvlLbl val="0"/>
      </c:catAx>
      <c:valAx>
        <c:axId val="274763776"/>
        <c:scaling>
          <c:orientation val="minMax"/>
        </c:scaling>
        <c:delete val="0"/>
        <c:axPos val="l"/>
        <c:majorGridlines/>
        <c:title>
          <c:tx>
            <c:rich>
              <a:bodyPr rot="-5400000" vert="horz"/>
              <a:lstStyle/>
              <a:p>
                <a:pPr>
                  <a:defRPr lang="es-A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txPr>
          <a:bodyPr/>
          <a:lstStyle/>
          <a:p>
            <a:pPr>
              <a:defRPr lang="es-AR"/>
            </a:pPr>
            <a:endParaRPr lang="es-AR"/>
          </a:p>
        </c:txPr>
        <c:crossAx val="2747452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txPr>
        <a:bodyPr/>
        <a:lstStyle/>
        <a:p>
          <a:pPr>
            <a:defRPr lang="es-AR"/>
          </a:pPr>
          <a:endParaRPr lang="es-AR"/>
        </a:p>
      </c:txPr>
    </c:legend>
    <c:plotVisOnly val="1"/>
    <c:dispBlanksAs val="gap"/>
    <c:showDLblsOverMax val="0"/>
  </c:chart>
  <c:spPr>
    <a:noFill/>
    <a:ln>
      <a:noFill/>
    </a:ln>
  </c:spPr>
  <c:printSettings>
    <c:headerFooter>
      <c:oddHeader>&amp;Z&amp;G</c:oddHeader>
    </c:headerFooter>
    <c:pageMargins b="0.19685039370078738" l="0.19685039370078738" r="0.19685039370078738" t="0.39370078740157488"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 </a:t>
            </a:r>
          </a:p>
          <a:p>
            <a:pPr>
              <a:defRPr lang="es-AR"/>
            </a:pPr>
            <a:r>
              <a:rPr lang="es-AR"/>
              <a:t>PLAN DE TRABAJO</a:t>
            </a:r>
          </a:p>
          <a:p>
            <a:pPr>
              <a:defRPr lang="es-A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lang="es-A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PTyCI!$E$103:$W$103</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Lst>
            </c:dLbl>
            <c:dLbl>
              <c:idx val="2"/>
              <c:dLblPos val="t"/>
              <c:showLegendKey val="0"/>
              <c:showVal val="1"/>
              <c:showCatName val="0"/>
              <c:showSerName val="0"/>
              <c:showPercent val="0"/>
              <c:showBubbleSize val="0"/>
              <c:extLst>
                <c:ext xmlns:c15="http://schemas.microsoft.com/office/drawing/2012/chart" uri="{CE6537A1-D6FC-4f65-9D91-7224C49458BB}"/>
              </c:extLst>
            </c:dLbl>
            <c:dLbl>
              <c:idx val="3"/>
              <c:dLblPos val="ctr"/>
              <c:showLegendKey val="0"/>
              <c:showVal val="1"/>
              <c:showCatName val="0"/>
              <c:showSerName val="0"/>
              <c:showPercent val="0"/>
              <c:showBubbleSize val="0"/>
              <c:extLst>
                <c:ext xmlns:c15="http://schemas.microsoft.com/office/drawing/2012/chart" uri="{CE6537A1-D6FC-4f65-9D91-7224C49458BB}"/>
              </c:extLst>
            </c:dLbl>
            <c:dLbl>
              <c:idx val="4"/>
              <c:dLblPos val="ctr"/>
              <c:showLegendKey val="0"/>
              <c:showVal val="1"/>
              <c:showCatName val="0"/>
              <c:showSerName val="0"/>
              <c:showPercent val="0"/>
              <c:showBubbleSize val="0"/>
              <c:extLst>
                <c:ext xmlns:c15="http://schemas.microsoft.com/office/drawing/2012/chart" uri="{CE6537A1-D6FC-4f65-9D91-7224C49458BB}"/>
              </c:extLst>
            </c:dLbl>
            <c:dLbl>
              <c:idx val="5"/>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lang="es-A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PTyCI!$E$104:$W$104</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dLbls>
          <c:showLegendKey val="0"/>
          <c:showVal val="0"/>
          <c:showCatName val="0"/>
          <c:showSerName val="0"/>
          <c:showPercent val="0"/>
          <c:showBubbleSize val="0"/>
        </c:dLbls>
        <c:marker val="1"/>
        <c:smooth val="0"/>
        <c:axId val="169856000"/>
        <c:axId val="270947456"/>
      </c:lineChart>
      <c:catAx>
        <c:axId val="169856000"/>
        <c:scaling>
          <c:orientation val="minMax"/>
        </c:scaling>
        <c:delete val="0"/>
        <c:axPos val="b"/>
        <c:title>
          <c:tx>
            <c:rich>
              <a:bodyPr/>
              <a:lstStyle/>
              <a:p>
                <a:pPr>
                  <a:defRPr lang="es-A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AR"/>
          </a:p>
        </c:txPr>
        <c:crossAx val="270947456"/>
        <c:crossesAt val="0"/>
        <c:auto val="1"/>
        <c:lblAlgn val="ctr"/>
        <c:lblOffset val="100"/>
        <c:noMultiLvlLbl val="0"/>
      </c:catAx>
      <c:valAx>
        <c:axId val="270947456"/>
        <c:scaling>
          <c:orientation val="minMax"/>
          <c:max val="1"/>
        </c:scaling>
        <c:delete val="0"/>
        <c:axPos val="l"/>
        <c:majorGridlines/>
        <c:title>
          <c:tx>
            <c:rich>
              <a:bodyPr rot="-5400000" vert="horz"/>
              <a:lstStyle/>
              <a:p>
                <a:pPr>
                  <a:defRPr lang="es-A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lang="es-AR" baseline="0">
                <a:latin typeface="Arial" pitchFamily="34" charset="0"/>
              </a:defRPr>
            </a:pPr>
            <a:endParaRPr lang="es-AR"/>
          </a:p>
        </c:txPr>
        <c:crossAx val="169856000"/>
        <c:crosses val="autoZero"/>
        <c:crossBetween val="midCat"/>
      </c:valAx>
    </c:plotArea>
    <c:legend>
      <c:legendPos val="r"/>
      <c:layout>
        <c:manualLayout>
          <c:xMode val="edge"/>
          <c:yMode val="edge"/>
          <c:x val="0.84602379629629665"/>
          <c:y val="9.3211250000000009E-2"/>
          <c:w val="0.12692990740740751"/>
          <c:h val="6.3792500000000057E-2"/>
        </c:manualLayout>
      </c:layout>
      <c:overlay val="0"/>
      <c:txPr>
        <a:bodyPr/>
        <a:lstStyle/>
        <a:p>
          <a:pPr>
            <a:defRPr lang="es-AR"/>
          </a:pPr>
          <a:endParaRPr lang="es-AR"/>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xdr:col>
      <xdr:colOff>15876</xdr:colOff>
      <xdr:row>12</xdr:row>
      <xdr:rowOff>119538</xdr:rowOff>
    </xdr:from>
    <xdr:ext cx="2849561" cy="182087"/>
    <xdr:sp macro="" textlink="">
      <xdr:nvSpPr>
        <xdr:cNvPr id="2" name="1 CuadroTexto"/>
        <xdr:cNvSpPr txBox="1"/>
      </xdr:nvSpPr>
      <xdr:spPr>
        <a:xfrm>
          <a:off x="6683376" y="183403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5</xdr:col>
      <xdr:colOff>15876</xdr:colOff>
      <xdr:row>15</xdr:row>
      <xdr:rowOff>127002</xdr:rowOff>
    </xdr:from>
    <xdr:ext cx="4444998" cy="198436"/>
    <xdr:sp macro="" textlink="">
      <xdr:nvSpPr>
        <xdr:cNvPr id="3" name="2 CuadroTexto"/>
        <xdr:cNvSpPr txBox="1"/>
      </xdr:nvSpPr>
      <xdr:spPr>
        <a:xfrm>
          <a:off x="6683376" y="227012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5</xdr:col>
      <xdr:colOff>15876</xdr:colOff>
      <xdr:row>18</xdr:row>
      <xdr:rowOff>127004</xdr:rowOff>
    </xdr:from>
    <xdr:ext cx="3444872" cy="182559"/>
    <xdr:sp macro="" textlink="">
      <xdr:nvSpPr>
        <xdr:cNvPr id="4" name="3 CuadroTexto"/>
        <xdr:cNvSpPr txBox="1"/>
      </xdr:nvSpPr>
      <xdr:spPr>
        <a:xfrm>
          <a:off x="6683376" y="269875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5</xdr:col>
      <xdr:colOff>357187</xdr:colOff>
      <xdr:row>36</xdr:row>
      <xdr:rowOff>8414</xdr:rowOff>
    </xdr:from>
    <xdr:ext cx="4722814" cy="171841"/>
    <xdr:sp macro="" textlink="">
      <xdr:nvSpPr>
        <xdr:cNvPr id="5" name="4 CuadroTexto"/>
        <xdr:cNvSpPr txBox="1"/>
      </xdr:nvSpPr>
      <xdr:spPr>
        <a:xfrm>
          <a:off x="7024687"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5</xdr:col>
      <xdr:colOff>357187</xdr:colOff>
      <xdr:row>42</xdr:row>
      <xdr:rowOff>15876</xdr:rowOff>
    </xdr:from>
    <xdr:ext cx="3956009" cy="173088"/>
    <xdr:sp macro="" textlink="">
      <xdr:nvSpPr>
        <xdr:cNvPr id="6" name="5 CuadroTexto"/>
        <xdr:cNvSpPr txBox="1"/>
      </xdr:nvSpPr>
      <xdr:spPr>
        <a:xfrm>
          <a:off x="7024687"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45</xdr:row>
      <xdr:rowOff>1</xdr:rowOff>
    </xdr:from>
    <xdr:ext cx="4056849" cy="173088"/>
    <xdr:sp macro="" textlink="">
      <xdr:nvSpPr>
        <xdr:cNvPr id="7" name="6 CuadroTexto"/>
        <xdr:cNvSpPr txBox="1"/>
      </xdr:nvSpPr>
      <xdr:spPr>
        <a:xfrm>
          <a:off x="7024687" y="6429376"/>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39</xdr:row>
      <xdr:rowOff>23813</xdr:rowOff>
    </xdr:from>
    <xdr:ext cx="4111146" cy="140117"/>
    <xdr:sp macro="" textlink="">
      <xdr:nvSpPr>
        <xdr:cNvPr id="8" name="7 CuadroTexto"/>
        <xdr:cNvSpPr txBox="1"/>
      </xdr:nvSpPr>
      <xdr:spPr>
        <a:xfrm>
          <a:off x="7024687"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5</xdr:col>
      <xdr:colOff>357187</xdr:colOff>
      <xdr:row>48</xdr:row>
      <xdr:rowOff>23812</xdr:rowOff>
    </xdr:from>
    <xdr:ext cx="4064607" cy="181329"/>
    <xdr:sp macro="" textlink="">
      <xdr:nvSpPr>
        <xdr:cNvPr id="9" name="8 CuadroTexto"/>
        <xdr:cNvSpPr txBox="1"/>
      </xdr:nvSpPr>
      <xdr:spPr>
        <a:xfrm>
          <a:off x="7024687" y="6881812"/>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5</xdr:col>
      <xdr:colOff>380999</xdr:colOff>
      <xdr:row>50</xdr:row>
      <xdr:rowOff>134937</xdr:rowOff>
    </xdr:from>
    <xdr:ext cx="4238626" cy="206375"/>
    <xdr:sp macro="" textlink="">
      <xdr:nvSpPr>
        <xdr:cNvPr id="10" name="9 CuadroTexto"/>
        <xdr:cNvSpPr txBox="1"/>
      </xdr:nvSpPr>
      <xdr:spPr>
        <a:xfrm>
          <a:off x="7048499" y="727868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5</xdr:col>
      <xdr:colOff>7939</xdr:colOff>
      <xdr:row>21</xdr:row>
      <xdr:rowOff>119063</xdr:rowOff>
    </xdr:from>
    <xdr:ext cx="3817938" cy="182564"/>
    <xdr:sp macro="" textlink="">
      <xdr:nvSpPr>
        <xdr:cNvPr id="11" name="4 CuadroTexto"/>
        <xdr:cNvSpPr txBox="1"/>
      </xdr:nvSpPr>
      <xdr:spPr>
        <a:xfrm>
          <a:off x="6675439" y="3119438"/>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5</xdr:col>
      <xdr:colOff>15876</xdr:colOff>
      <xdr:row>9</xdr:row>
      <xdr:rowOff>127476</xdr:rowOff>
    </xdr:from>
    <xdr:ext cx="3857623" cy="182087"/>
    <xdr:sp macro="" textlink="">
      <xdr:nvSpPr>
        <xdr:cNvPr id="12" name="11 CuadroTexto"/>
        <xdr:cNvSpPr txBox="1"/>
      </xdr:nvSpPr>
      <xdr:spPr>
        <a:xfrm>
          <a:off x="6683376" y="141335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B9" sqref="B9"/>
    </sheetView>
  </sheetViews>
  <sheetFormatPr baseColWidth="10" defaultColWidth="11.42578125" defaultRowHeight="12.75" x14ac:dyDescent="0.2"/>
  <cols>
    <col min="1" max="1" width="148.5703125" style="585" customWidth="1"/>
    <col min="2" max="16384" width="11.42578125" style="585"/>
  </cols>
  <sheetData>
    <row r="1" spans="1:7" ht="30" customHeight="1" x14ac:dyDescent="0.2">
      <c r="A1" s="587" t="s">
        <v>1810</v>
      </c>
    </row>
    <row r="2" spans="1:7" ht="30" customHeight="1" x14ac:dyDescent="0.2">
      <c r="A2" s="587" t="s">
        <v>1814</v>
      </c>
    </row>
    <row r="3" spans="1:7" ht="75" x14ac:dyDescent="0.2">
      <c r="A3" s="582" t="s">
        <v>1811</v>
      </c>
      <c r="B3" s="586"/>
      <c r="C3" s="586"/>
      <c r="D3" s="586"/>
      <c r="E3" s="586"/>
      <c r="F3" s="586"/>
      <c r="G3" s="586"/>
    </row>
    <row r="4" spans="1:7" ht="75.75" x14ac:dyDescent="0.2">
      <c r="A4" s="582" t="s">
        <v>1812</v>
      </c>
      <c r="B4" s="586"/>
      <c r="C4" s="586"/>
      <c r="D4" s="586"/>
      <c r="E4" s="586"/>
      <c r="F4" s="586"/>
      <c r="G4" s="586"/>
    </row>
    <row r="5" spans="1:7" ht="45" customHeight="1" x14ac:dyDescent="0.2">
      <c r="A5" s="582" t="s">
        <v>1813</v>
      </c>
      <c r="B5" s="586"/>
      <c r="C5" s="586"/>
      <c r="D5" s="586"/>
      <c r="E5" s="586"/>
      <c r="F5" s="586"/>
      <c r="G5" s="586"/>
    </row>
    <row r="6" spans="1:7" ht="30" customHeight="1" x14ac:dyDescent="0.2">
      <c r="A6" s="587" t="s">
        <v>1815</v>
      </c>
    </row>
    <row r="7" spans="1:7" ht="45" customHeight="1" x14ac:dyDescent="0.2">
      <c r="A7" s="582" t="s">
        <v>1816</v>
      </c>
      <c r="B7" s="586"/>
      <c r="C7" s="586"/>
      <c r="D7" s="586"/>
      <c r="E7" s="586"/>
      <c r="F7" s="586"/>
      <c r="G7" s="586"/>
    </row>
    <row r="8" spans="1:7" ht="30" customHeight="1" x14ac:dyDescent="0.2">
      <c r="A8" s="587" t="s">
        <v>1817</v>
      </c>
    </row>
    <row r="9" spans="1:7" ht="45" customHeight="1" x14ac:dyDescent="0.2">
      <c r="A9" s="582" t="s">
        <v>1728</v>
      </c>
      <c r="B9" s="586"/>
      <c r="C9" s="586"/>
      <c r="D9" s="586"/>
      <c r="E9" s="586"/>
      <c r="F9" s="586"/>
      <c r="G9" s="586"/>
    </row>
    <row r="10" spans="1:7" ht="30" customHeight="1" x14ac:dyDescent="0.2"/>
    <row r="11" spans="1:7" ht="30" customHeight="1" x14ac:dyDescent="0.2"/>
    <row r="12" spans="1:7" ht="30"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51"/>
  <sheetViews>
    <sheetView showZeros="0" topLeftCell="A43" workbookViewId="0">
      <selection activeCell="C13" sqref="C13"/>
    </sheetView>
  </sheetViews>
  <sheetFormatPr baseColWidth="10" defaultColWidth="11.42578125" defaultRowHeight="20.100000000000001" customHeight="1" x14ac:dyDescent="0.2"/>
  <cols>
    <col min="1" max="1" width="35.7109375" style="3" customWidth="1"/>
    <col min="2" max="2" width="55.7109375" style="3" customWidth="1"/>
    <col min="3" max="3" width="25.7109375" style="3" customWidth="1"/>
    <col min="4" max="5" width="15.7109375" style="3" customWidth="1"/>
    <col min="6" max="16384" width="11.42578125" style="3"/>
  </cols>
  <sheetData>
    <row r="1" spans="1:6" s="6" customFormat="1" ht="20.100000000000001" customHeight="1" x14ac:dyDescent="0.2">
      <c r="A1" s="4" t="s">
        <v>9</v>
      </c>
      <c r="B1" s="4" t="str">
        <f>Comitente</f>
        <v>DIRECCIÓN PROVINCIAL DE VIALIDAD</v>
      </c>
      <c r="E1" s="5"/>
    </row>
    <row r="2" spans="1:6" s="7" customFormat="1" ht="20.100000000000001" customHeight="1" x14ac:dyDescent="0.2">
      <c r="A2" s="20" t="s">
        <v>10</v>
      </c>
      <c r="B2" s="20" t="str">
        <f>Obra</f>
        <v>SEÑALIZACION HORIZONTAL - PROVISION Y COLOCACION DE TACHAS REFLECTIVAS Y SEÑALAMIENTO VERTICAL</v>
      </c>
    </row>
    <row r="3" spans="1:6" s="7" customFormat="1" ht="20.100000000000001" customHeight="1" x14ac:dyDescent="0.2">
      <c r="A3" s="20" t="s">
        <v>18</v>
      </c>
      <c r="B3" s="20" t="str">
        <f>Ubicación</f>
        <v>DEPARTAMENTOS VARIOS</v>
      </c>
    </row>
    <row r="4" spans="1:6" s="7" customFormat="1" ht="20.100000000000001" customHeight="1" x14ac:dyDescent="0.2">
      <c r="A4" s="20" t="s">
        <v>17</v>
      </c>
      <c r="B4" s="21" t="str">
        <f>Lic_N°</f>
        <v>03/18</v>
      </c>
    </row>
    <row r="5" spans="1:6" s="7" customFormat="1" ht="20.100000000000001" customHeight="1" x14ac:dyDescent="0.2">
      <c r="A5" s="20" t="s">
        <v>11</v>
      </c>
      <c r="B5" s="20">
        <f>Contratista</f>
        <v>0</v>
      </c>
    </row>
    <row r="6" spans="1:6" s="6" customFormat="1" ht="20.100000000000001" customHeight="1" x14ac:dyDescent="0.2">
      <c r="A6" s="4"/>
      <c r="B6" s="4"/>
      <c r="C6" s="4"/>
      <c r="D6" s="4"/>
      <c r="E6" s="4"/>
      <c r="F6" s="4"/>
    </row>
    <row r="7" spans="1:6" ht="20.100000000000001" customHeight="1" x14ac:dyDescent="0.2">
      <c r="A7" s="763" t="s">
        <v>42</v>
      </c>
      <c r="B7" s="764"/>
      <c r="C7" s="764"/>
      <c r="D7" s="764"/>
      <c r="E7" s="765"/>
    </row>
    <row r="8" spans="1:6" ht="20.100000000000001" customHeight="1" x14ac:dyDescent="0.2">
      <c r="A8" s="766" t="s">
        <v>723</v>
      </c>
      <c r="B8" s="767"/>
      <c r="C8" s="768"/>
      <c r="D8" s="768"/>
      <c r="E8" s="769"/>
    </row>
    <row r="10" spans="1:6" ht="20.100000000000001" customHeight="1" x14ac:dyDescent="0.2">
      <c r="A10" s="19"/>
      <c r="B10" s="19"/>
      <c r="C10" s="176" t="s">
        <v>47</v>
      </c>
      <c r="D10" s="177" t="s">
        <v>43</v>
      </c>
      <c r="E10" s="177" t="s">
        <v>44</v>
      </c>
    </row>
    <row r="11" spans="1:6" ht="20.100000000000001" customHeight="1" x14ac:dyDescent="0.2">
      <c r="A11" s="178" t="s">
        <v>45</v>
      </c>
      <c r="B11" s="178"/>
      <c r="C11" s="179">
        <f>SUBTOTAL(9,C12:C30)</f>
        <v>1000000</v>
      </c>
      <c r="D11" s="28">
        <f>SUBTOTAL(9,D12:D30)</f>
        <v>1</v>
      </c>
      <c r="E11" s="19"/>
    </row>
    <row r="12" spans="1:6" ht="20.100000000000001" customHeight="1" x14ac:dyDescent="0.2">
      <c r="A12" s="412"/>
      <c r="B12" s="412"/>
      <c r="C12" s="179">
        <v>1000000</v>
      </c>
      <c r="D12" s="25">
        <f>IF($C$11=0,0,C12/$C$11)</f>
        <v>1</v>
      </c>
      <c r="E12" s="25">
        <f>IF($C$48=0,0,C12/$C$48)</f>
        <v>1</v>
      </c>
    </row>
    <row r="13" spans="1:6" ht="20.100000000000001" customHeight="1" x14ac:dyDescent="0.2">
      <c r="A13" s="412"/>
      <c r="B13" s="412"/>
      <c r="C13" s="179"/>
      <c r="D13" s="25">
        <f t="shared" ref="D13:D30" si="0">IF($C$11=0,0,C13/$C$11)</f>
        <v>0</v>
      </c>
      <c r="E13" s="25">
        <f t="shared" ref="E13:E30" si="1">IF($C$48=0,0,C13/$C$48)</f>
        <v>0</v>
      </c>
    </row>
    <row r="14" spans="1:6" ht="20.100000000000001" customHeight="1" x14ac:dyDescent="0.2">
      <c r="A14" s="412"/>
      <c r="B14" s="412"/>
      <c r="C14" s="179"/>
      <c r="D14" s="25">
        <f t="shared" si="0"/>
        <v>0</v>
      </c>
      <c r="E14" s="25">
        <f t="shared" si="1"/>
        <v>0</v>
      </c>
    </row>
    <row r="15" spans="1:6" ht="20.100000000000001" customHeight="1" x14ac:dyDescent="0.2">
      <c r="A15" s="412"/>
      <c r="B15" s="412"/>
      <c r="C15" s="179"/>
      <c r="D15" s="25">
        <f t="shared" si="0"/>
        <v>0</v>
      </c>
      <c r="E15" s="25">
        <f t="shared" si="1"/>
        <v>0</v>
      </c>
    </row>
    <row r="16" spans="1:6" ht="20.100000000000001" customHeight="1" x14ac:dyDescent="0.2">
      <c r="A16" s="412"/>
      <c r="B16" s="412"/>
      <c r="C16" s="179"/>
      <c r="D16" s="25">
        <f t="shared" si="0"/>
        <v>0</v>
      </c>
      <c r="E16" s="25">
        <f t="shared" si="1"/>
        <v>0</v>
      </c>
    </row>
    <row r="17" spans="1:5" ht="20.100000000000001" customHeight="1" x14ac:dyDescent="0.2">
      <c r="A17" s="412"/>
      <c r="B17" s="412"/>
      <c r="C17" s="179"/>
      <c r="D17" s="25">
        <f t="shared" si="0"/>
        <v>0</v>
      </c>
      <c r="E17" s="25">
        <f t="shared" si="1"/>
        <v>0</v>
      </c>
    </row>
    <row r="18" spans="1:5" ht="20.100000000000001" customHeight="1" x14ac:dyDescent="0.2">
      <c r="A18" s="412"/>
      <c r="B18" s="412"/>
      <c r="C18" s="179"/>
      <c r="D18" s="25">
        <f t="shared" si="0"/>
        <v>0</v>
      </c>
      <c r="E18" s="25">
        <f t="shared" si="1"/>
        <v>0</v>
      </c>
    </row>
    <row r="19" spans="1:5" ht="20.100000000000001" customHeight="1" x14ac:dyDescent="0.2">
      <c r="A19" s="412"/>
      <c r="B19" s="412"/>
      <c r="C19" s="179"/>
      <c r="D19" s="25">
        <f t="shared" si="0"/>
        <v>0</v>
      </c>
      <c r="E19" s="25">
        <f t="shared" si="1"/>
        <v>0</v>
      </c>
    </row>
    <row r="20" spans="1:5" ht="20.100000000000001" customHeight="1" x14ac:dyDescent="0.2">
      <c r="A20" s="412"/>
      <c r="B20" s="412"/>
      <c r="C20" s="179"/>
      <c r="D20" s="25">
        <f t="shared" ref="D20" si="2">IF($C$11=0,0,C20/$C$11)</f>
        <v>0</v>
      </c>
      <c r="E20" s="25">
        <f t="shared" si="1"/>
        <v>0</v>
      </c>
    </row>
    <row r="21" spans="1:5" ht="20.100000000000001" customHeight="1" x14ac:dyDescent="0.2">
      <c r="A21" s="412"/>
      <c r="B21" s="412"/>
      <c r="C21" s="179"/>
      <c r="D21" s="25">
        <f t="shared" si="0"/>
        <v>0</v>
      </c>
      <c r="E21" s="25">
        <f t="shared" ref="E21:E28" si="3">IF($C$48=0,0,C21/$C$48)</f>
        <v>0</v>
      </c>
    </row>
    <row r="22" spans="1:5" ht="20.100000000000001" customHeight="1" x14ac:dyDescent="0.2">
      <c r="A22" s="412"/>
      <c r="B22" s="412"/>
      <c r="C22" s="179"/>
      <c r="D22" s="25">
        <f t="shared" si="0"/>
        <v>0</v>
      </c>
      <c r="E22" s="25">
        <f t="shared" si="3"/>
        <v>0</v>
      </c>
    </row>
    <row r="23" spans="1:5" ht="20.100000000000001" customHeight="1" x14ac:dyDescent="0.2">
      <c r="A23" s="412"/>
      <c r="B23" s="412"/>
      <c r="C23" s="179"/>
      <c r="D23" s="25">
        <f t="shared" si="0"/>
        <v>0</v>
      </c>
      <c r="E23" s="25">
        <f t="shared" si="3"/>
        <v>0</v>
      </c>
    </row>
    <row r="24" spans="1:5" ht="20.100000000000001" customHeight="1" x14ac:dyDescent="0.2">
      <c r="A24" s="412"/>
      <c r="B24" s="412"/>
      <c r="C24" s="179"/>
      <c r="D24" s="25">
        <f t="shared" si="0"/>
        <v>0</v>
      </c>
      <c r="E24" s="25">
        <f t="shared" si="3"/>
        <v>0</v>
      </c>
    </row>
    <row r="25" spans="1:5" ht="20.100000000000001" customHeight="1" x14ac:dyDescent="0.2">
      <c r="A25" s="412"/>
      <c r="B25" s="412"/>
      <c r="C25" s="179"/>
      <c r="D25" s="25">
        <f t="shared" si="0"/>
        <v>0</v>
      </c>
      <c r="E25" s="25">
        <f t="shared" si="3"/>
        <v>0</v>
      </c>
    </row>
    <row r="26" spans="1:5" ht="20.100000000000001" customHeight="1" x14ac:dyDescent="0.2">
      <c r="A26" s="412"/>
      <c r="B26" s="412"/>
      <c r="C26" s="179"/>
      <c r="D26" s="25">
        <f t="shared" si="0"/>
        <v>0</v>
      </c>
      <c r="E26" s="25">
        <f t="shared" si="3"/>
        <v>0</v>
      </c>
    </row>
    <row r="27" spans="1:5" ht="20.100000000000001" customHeight="1" x14ac:dyDescent="0.2">
      <c r="A27" s="412"/>
      <c r="B27" s="412"/>
      <c r="C27" s="179"/>
      <c r="D27" s="25">
        <f t="shared" si="0"/>
        <v>0</v>
      </c>
      <c r="E27" s="25">
        <f t="shared" si="3"/>
        <v>0</v>
      </c>
    </row>
    <row r="28" spans="1:5" ht="20.100000000000001" customHeight="1" x14ac:dyDescent="0.2">
      <c r="A28" s="412"/>
      <c r="B28" s="412"/>
      <c r="C28" s="179"/>
      <c r="D28" s="25">
        <f t="shared" si="0"/>
        <v>0</v>
      </c>
      <c r="E28" s="25">
        <f t="shared" si="3"/>
        <v>0</v>
      </c>
    </row>
    <row r="29" spans="1:5" ht="20.100000000000001" customHeight="1" x14ac:dyDescent="0.2">
      <c r="A29" s="412"/>
      <c r="B29" s="412"/>
      <c r="C29" s="179"/>
      <c r="D29" s="25">
        <f t="shared" si="0"/>
        <v>0</v>
      </c>
      <c r="E29" s="25">
        <f t="shared" si="1"/>
        <v>0</v>
      </c>
    </row>
    <row r="30" spans="1:5" ht="20.100000000000001" customHeight="1" x14ac:dyDescent="0.2">
      <c r="A30" s="412"/>
      <c r="B30" s="412"/>
      <c r="C30" s="179"/>
      <c r="D30" s="25">
        <f t="shared" si="0"/>
        <v>0</v>
      </c>
      <c r="E30" s="25">
        <f t="shared" si="1"/>
        <v>0</v>
      </c>
    </row>
    <row r="31" spans="1:5" ht="20.100000000000001" customHeight="1" x14ac:dyDescent="0.2">
      <c r="A31" s="180"/>
      <c r="B31" s="6"/>
      <c r="C31" s="6"/>
      <c r="D31" s="6"/>
      <c r="E31" s="181"/>
    </row>
    <row r="32" spans="1:5" ht="20.100000000000001" customHeight="1" x14ac:dyDescent="0.2">
      <c r="A32" s="182" t="s">
        <v>46</v>
      </c>
      <c r="B32" s="205"/>
      <c r="C32" s="172">
        <f>SUBTOTAL(9,C33:C46)</f>
        <v>0</v>
      </c>
      <c r="D32" s="173">
        <f>SUBTOTAL(9,D33:D53)</f>
        <v>0</v>
      </c>
      <c r="E32" s="181"/>
    </row>
    <row r="33" spans="1:5" ht="20.100000000000001" customHeight="1" x14ac:dyDescent="0.2">
      <c r="A33" s="524"/>
      <c r="B33" s="524"/>
      <c r="C33" s="525"/>
      <c r="D33" s="25">
        <f>IF($C$32=0,0,C33/$C$32)</f>
        <v>0</v>
      </c>
      <c r="E33" s="25">
        <f t="shared" ref="E33:E46" si="4">IF($C$48=0,0,C33/$C$48)</f>
        <v>0</v>
      </c>
    </row>
    <row r="34" spans="1:5" ht="20.100000000000001" customHeight="1" x14ac:dyDescent="0.2">
      <c r="A34" s="524"/>
      <c r="B34" s="524"/>
      <c r="C34" s="525"/>
      <c r="D34" s="25">
        <f t="shared" ref="D34:D46" si="5">IF($C$32=0,0,C34/$C$32)</f>
        <v>0</v>
      </c>
      <c r="E34" s="25">
        <f t="shared" si="4"/>
        <v>0</v>
      </c>
    </row>
    <row r="35" spans="1:5" ht="20.100000000000001" customHeight="1" x14ac:dyDescent="0.2">
      <c r="A35" s="524"/>
      <c r="B35" s="524"/>
      <c r="C35" s="525"/>
      <c r="D35" s="25">
        <f t="shared" si="5"/>
        <v>0</v>
      </c>
      <c r="E35" s="25">
        <f t="shared" si="4"/>
        <v>0</v>
      </c>
    </row>
    <row r="36" spans="1:5" ht="20.100000000000001" customHeight="1" x14ac:dyDescent="0.2">
      <c r="A36" s="524"/>
      <c r="B36" s="524"/>
      <c r="C36" s="525"/>
      <c r="D36" s="25">
        <f t="shared" si="5"/>
        <v>0</v>
      </c>
      <c r="E36" s="25">
        <f t="shared" ref="E36:E42" si="6">IF($C$48=0,0,C36/$C$48)</f>
        <v>0</v>
      </c>
    </row>
    <row r="37" spans="1:5" ht="20.100000000000001" customHeight="1" x14ac:dyDescent="0.2">
      <c r="A37" s="524"/>
      <c r="B37" s="524"/>
      <c r="C37" s="525"/>
      <c r="D37" s="25">
        <f t="shared" si="5"/>
        <v>0</v>
      </c>
      <c r="E37" s="25">
        <f t="shared" si="6"/>
        <v>0</v>
      </c>
    </row>
    <row r="38" spans="1:5" ht="20.100000000000001" customHeight="1" x14ac:dyDescent="0.2">
      <c r="A38" s="524"/>
      <c r="B38" s="524"/>
      <c r="C38" s="525"/>
      <c r="D38" s="25">
        <f t="shared" si="5"/>
        <v>0</v>
      </c>
      <c r="E38" s="25">
        <f t="shared" si="6"/>
        <v>0</v>
      </c>
    </row>
    <row r="39" spans="1:5" ht="20.100000000000001" customHeight="1" x14ac:dyDescent="0.2">
      <c r="A39" s="524"/>
      <c r="B39" s="524"/>
      <c r="C39" s="525"/>
      <c r="D39" s="25">
        <f t="shared" ref="D39:D40" si="7">IF($C$32=0,0,C39/$C$32)</f>
        <v>0</v>
      </c>
      <c r="E39" s="25">
        <f t="shared" ref="E39:E40" si="8">IF($C$48=0,0,C39/$C$48)</f>
        <v>0</v>
      </c>
    </row>
    <row r="40" spans="1:5" ht="20.100000000000001" customHeight="1" x14ac:dyDescent="0.2">
      <c r="A40" s="524"/>
      <c r="B40" s="524"/>
      <c r="C40" s="525"/>
      <c r="D40" s="25">
        <f t="shared" si="7"/>
        <v>0</v>
      </c>
      <c r="E40" s="25">
        <f t="shared" si="8"/>
        <v>0</v>
      </c>
    </row>
    <row r="41" spans="1:5" ht="20.100000000000001" customHeight="1" x14ac:dyDescent="0.2">
      <c r="A41" s="524"/>
      <c r="B41" s="524"/>
      <c r="C41" s="525"/>
      <c r="D41" s="25">
        <f t="shared" si="5"/>
        <v>0</v>
      </c>
      <c r="E41" s="25">
        <f t="shared" si="6"/>
        <v>0</v>
      </c>
    </row>
    <row r="42" spans="1:5" ht="20.100000000000001" customHeight="1" x14ac:dyDescent="0.2">
      <c r="A42" s="524"/>
      <c r="B42" s="524"/>
      <c r="C42" s="525"/>
      <c r="D42" s="25">
        <f t="shared" si="5"/>
        <v>0</v>
      </c>
      <c r="E42" s="25">
        <f t="shared" si="6"/>
        <v>0</v>
      </c>
    </row>
    <row r="43" spans="1:5" ht="20.100000000000001" customHeight="1" x14ac:dyDescent="0.2">
      <c r="A43" s="524"/>
      <c r="B43" s="524"/>
      <c r="C43" s="525"/>
      <c r="D43" s="25">
        <f t="shared" si="5"/>
        <v>0</v>
      </c>
      <c r="E43" s="25">
        <f t="shared" si="4"/>
        <v>0</v>
      </c>
    </row>
    <row r="44" spans="1:5" ht="20.100000000000001" customHeight="1" x14ac:dyDescent="0.2">
      <c r="A44" s="524"/>
      <c r="B44" s="524"/>
      <c r="C44" s="525"/>
      <c r="D44" s="25">
        <f t="shared" si="5"/>
        <v>0</v>
      </c>
      <c r="E44" s="25">
        <f t="shared" si="4"/>
        <v>0</v>
      </c>
    </row>
    <row r="45" spans="1:5" ht="20.100000000000001" customHeight="1" x14ac:dyDescent="0.2">
      <c r="A45" s="524"/>
      <c r="B45" s="524"/>
      <c r="C45" s="525"/>
      <c r="D45" s="25">
        <f t="shared" si="5"/>
        <v>0</v>
      </c>
      <c r="E45" s="25">
        <f t="shared" si="4"/>
        <v>0</v>
      </c>
    </row>
    <row r="46" spans="1:5" ht="20.100000000000001" customHeight="1" x14ac:dyDescent="0.2">
      <c r="A46" s="524"/>
      <c r="B46" s="524"/>
      <c r="C46" s="525"/>
      <c r="D46" s="25">
        <f t="shared" si="5"/>
        <v>0</v>
      </c>
      <c r="E46" s="25">
        <f t="shared" si="4"/>
        <v>0</v>
      </c>
    </row>
    <row r="47" spans="1:5" ht="20.100000000000001" customHeight="1" x14ac:dyDescent="0.2">
      <c r="A47" s="180"/>
      <c r="B47" s="6"/>
      <c r="C47" s="6"/>
      <c r="D47" s="6"/>
      <c r="E47" s="181"/>
    </row>
    <row r="48" spans="1:5" ht="20.100000000000001" customHeight="1" x14ac:dyDescent="0.2">
      <c r="A48" s="23" t="s">
        <v>724</v>
      </c>
      <c r="B48" s="425"/>
      <c r="C48" s="183">
        <f>SUBTOTAL(9,C11:C46)</f>
        <v>1000000</v>
      </c>
      <c r="D48" s="184"/>
      <c r="E48" s="185">
        <f>SUBTOTAL(9,E11:E46)</f>
        <v>1</v>
      </c>
    </row>
    <row r="49" spans="3:5" ht="20.100000000000001" customHeight="1" x14ac:dyDescent="0.2">
      <c r="E49" s="174"/>
    </row>
    <row r="50" spans="3:5" ht="20.100000000000001" customHeight="1" x14ac:dyDescent="0.2">
      <c r="D50" s="175"/>
    </row>
    <row r="51" spans="3:5" ht="20.100000000000001" customHeight="1" x14ac:dyDescent="0.2">
      <c r="C51" s="13"/>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534"/>
  <sheetViews>
    <sheetView showZeros="0" topLeftCell="A47" zoomScale="90" zoomScaleNormal="90" workbookViewId="0">
      <selection activeCell="A81" sqref="A81:XFD81"/>
    </sheetView>
  </sheetViews>
  <sheetFormatPr baseColWidth="10" defaultColWidth="11.42578125" defaultRowHeight="12" x14ac:dyDescent="0.2"/>
  <cols>
    <col min="1" max="1" width="46.42578125" style="545" customWidth="1"/>
    <col min="2" max="2" width="7.28515625" style="544" customWidth="1"/>
    <col min="3" max="3" width="15.140625" style="545" bestFit="1" customWidth="1"/>
    <col min="4" max="4" width="19" style="545" customWidth="1"/>
    <col min="5" max="5" width="43.7109375" style="545" customWidth="1"/>
    <col min="6" max="16384" width="11.42578125" style="545"/>
  </cols>
  <sheetData>
    <row r="1" spans="1:5" x14ac:dyDescent="0.2">
      <c r="A1" s="543" t="s">
        <v>1701</v>
      </c>
    </row>
    <row r="3" spans="1:5" s="544" customFormat="1" x14ac:dyDescent="0.2">
      <c r="A3" s="546" t="s">
        <v>1702</v>
      </c>
      <c r="B3" s="546" t="s">
        <v>1</v>
      </c>
      <c r="C3" s="546" t="s">
        <v>1703</v>
      </c>
      <c r="D3" s="546" t="s">
        <v>1704</v>
      </c>
      <c r="E3" s="546" t="s">
        <v>1705</v>
      </c>
    </row>
    <row r="4" spans="1:5" x14ac:dyDescent="0.2">
      <c r="A4" s="547" t="s">
        <v>730</v>
      </c>
      <c r="B4" s="546" t="s">
        <v>1706</v>
      </c>
      <c r="C4" s="548">
        <v>1374.84</v>
      </c>
      <c r="D4" s="547" t="s">
        <v>1698</v>
      </c>
      <c r="E4" s="547" t="str">
        <f t="shared" ref="E4:E34" si="0">IFERROR(VLOOKUP(D4,T_Indices,5,FALSE),"")</f>
        <v>Oficial Especializado</v>
      </c>
    </row>
    <row r="5" spans="1:5" x14ac:dyDescent="0.2">
      <c r="A5" s="547" t="s">
        <v>1633</v>
      </c>
      <c r="B5" s="546" t="s">
        <v>1706</v>
      </c>
      <c r="C5" s="548">
        <v>1174.99</v>
      </c>
      <c r="D5" s="547" t="s">
        <v>1699</v>
      </c>
      <c r="E5" s="547" t="str">
        <f t="shared" si="0"/>
        <v xml:space="preserve">Oficial </v>
      </c>
    </row>
    <row r="6" spans="1:5" x14ac:dyDescent="0.2">
      <c r="A6" s="547" t="s">
        <v>1736</v>
      </c>
      <c r="B6" s="546" t="s">
        <v>1706</v>
      </c>
      <c r="C6" s="548">
        <v>1080</v>
      </c>
      <c r="D6" s="547" t="s">
        <v>1700</v>
      </c>
      <c r="E6" s="547" t="str">
        <f t="shared" si="0"/>
        <v>Ayudante</v>
      </c>
    </row>
    <row r="7" spans="1:5" x14ac:dyDescent="0.2">
      <c r="A7" s="547" t="s">
        <v>732</v>
      </c>
      <c r="B7" s="546" t="s">
        <v>1706</v>
      </c>
      <c r="C7" s="548">
        <v>994.52</v>
      </c>
      <c r="D7" s="547" t="s">
        <v>1700</v>
      </c>
      <c r="E7" s="547" t="str">
        <f t="shared" si="0"/>
        <v>Ayudante</v>
      </c>
    </row>
    <row r="8" spans="1:5" x14ac:dyDescent="0.2">
      <c r="A8" s="547"/>
      <c r="B8" s="546"/>
      <c r="C8" s="548"/>
      <c r="D8" s="547"/>
      <c r="E8" s="547" t="str">
        <f t="shared" si="0"/>
        <v/>
      </c>
    </row>
    <row r="9" spans="1:5" x14ac:dyDescent="0.2">
      <c r="A9" s="547"/>
      <c r="B9" s="546"/>
      <c r="C9" s="548"/>
      <c r="D9" s="547"/>
      <c r="E9" s="547" t="str">
        <f t="shared" si="0"/>
        <v/>
      </c>
    </row>
    <row r="10" spans="1:5" x14ac:dyDescent="0.2">
      <c r="A10" s="547"/>
      <c r="B10" s="546"/>
      <c r="C10" s="548"/>
      <c r="D10" s="547"/>
      <c r="E10" s="547" t="str">
        <f t="shared" si="0"/>
        <v/>
      </c>
    </row>
    <row r="11" spans="1:5" x14ac:dyDescent="0.2">
      <c r="A11" s="547"/>
      <c r="B11" s="546"/>
      <c r="C11" s="548"/>
      <c r="D11" s="547"/>
      <c r="E11" s="547" t="str">
        <f t="shared" si="0"/>
        <v/>
      </c>
    </row>
    <row r="12" spans="1:5" x14ac:dyDescent="0.2">
      <c r="A12" s="547"/>
      <c r="B12" s="546"/>
      <c r="C12" s="548"/>
      <c r="D12" s="547"/>
      <c r="E12" s="547" t="str">
        <f t="shared" si="0"/>
        <v/>
      </c>
    </row>
    <row r="13" spans="1:5" x14ac:dyDescent="0.2">
      <c r="A13" s="547"/>
      <c r="B13" s="546"/>
      <c r="C13" s="548"/>
      <c r="D13" s="547"/>
      <c r="E13" s="547" t="str">
        <f t="shared" si="0"/>
        <v/>
      </c>
    </row>
    <row r="14" spans="1:5" x14ac:dyDescent="0.2">
      <c r="A14" s="547" t="s">
        <v>1629</v>
      </c>
      <c r="B14" s="546"/>
      <c r="C14" s="548"/>
      <c r="D14" s="547" t="s">
        <v>1696</v>
      </c>
      <c r="E14" s="547" t="str">
        <f t="shared" ref="E14:E29" si="1">IFERROR(VLOOKUP(D14,T_Indices,5,FALSE),"")</f>
        <v>Equipo - Amortización de equipo</v>
      </c>
    </row>
    <row r="15" spans="1:5" x14ac:dyDescent="0.2">
      <c r="A15" s="547" t="s">
        <v>1737</v>
      </c>
      <c r="B15" s="546"/>
      <c r="C15" s="548"/>
      <c r="D15" s="547" t="s">
        <v>1696</v>
      </c>
      <c r="E15" s="547" t="str">
        <f t="shared" si="1"/>
        <v>Equipo - Amortización de equipo</v>
      </c>
    </row>
    <row r="16" spans="1:5" x14ac:dyDescent="0.2">
      <c r="A16" s="547" t="s">
        <v>1789</v>
      </c>
      <c r="B16" s="546" t="s">
        <v>1354</v>
      </c>
      <c r="C16" s="548"/>
      <c r="D16" s="547" t="s">
        <v>1790</v>
      </c>
      <c r="E16" s="547" t="str">
        <f t="shared" si="1"/>
        <v>Camión volcador</v>
      </c>
    </row>
    <row r="17" spans="1:5" x14ac:dyDescent="0.2">
      <c r="A17" s="547" t="s">
        <v>1791</v>
      </c>
      <c r="B17" s="546" t="s">
        <v>1354</v>
      </c>
      <c r="C17" s="548"/>
      <c r="D17" s="547" t="s">
        <v>1790</v>
      </c>
      <c r="E17" s="547" t="str">
        <f t="shared" si="1"/>
        <v>Camión volcador</v>
      </c>
    </row>
    <row r="18" spans="1:5" x14ac:dyDescent="0.2">
      <c r="A18" s="547" t="s">
        <v>1792</v>
      </c>
      <c r="B18" s="546" t="s">
        <v>1354</v>
      </c>
      <c r="C18" s="548"/>
      <c r="D18" s="547" t="s">
        <v>1790</v>
      </c>
      <c r="E18" s="547" t="str">
        <f t="shared" si="1"/>
        <v>Camión volcador</v>
      </c>
    </row>
    <row r="19" spans="1:5" x14ac:dyDescent="0.2">
      <c r="A19" s="547" t="s">
        <v>889</v>
      </c>
      <c r="B19" s="549"/>
      <c r="C19" s="550"/>
      <c r="D19" s="551" t="s">
        <v>1697</v>
      </c>
      <c r="E19" s="547" t="str">
        <f t="shared" si="1"/>
        <v xml:space="preserve">Gas oil                                                                </v>
      </c>
    </row>
    <row r="20" spans="1:5" x14ac:dyDescent="0.2">
      <c r="A20" s="547" t="s">
        <v>1631</v>
      </c>
      <c r="B20" s="546"/>
      <c r="C20" s="548"/>
      <c r="D20" s="547" t="s">
        <v>1697</v>
      </c>
      <c r="E20" s="547" t="str">
        <f t="shared" si="1"/>
        <v xml:space="preserve">Gas oil                                                                </v>
      </c>
    </row>
    <row r="21" spans="1:5" x14ac:dyDescent="0.2">
      <c r="A21" s="547" t="s">
        <v>1793</v>
      </c>
      <c r="B21" s="549" t="s">
        <v>1354</v>
      </c>
      <c r="C21" s="550"/>
      <c r="D21" s="547" t="s">
        <v>1794</v>
      </c>
      <c r="E21" s="547" t="str">
        <f t="shared" si="1"/>
        <v>Pluma 300 Kg.</v>
      </c>
    </row>
    <row r="22" spans="1:5" x14ac:dyDescent="0.2">
      <c r="A22" s="547" t="s">
        <v>1795</v>
      </c>
      <c r="B22" s="546" t="s">
        <v>6</v>
      </c>
      <c r="C22" s="548"/>
      <c r="D22" s="547" t="s">
        <v>1796</v>
      </c>
      <c r="E22" s="547" t="str">
        <f t="shared" si="1"/>
        <v xml:space="preserve">Herramientas de mano                                                   </v>
      </c>
    </row>
    <row r="23" spans="1:5" x14ac:dyDescent="0.2">
      <c r="A23" s="547" t="s">
        <v>1738</v>
      </c>
      <c r="B23" s="546"/>
      <c r="C23" s="548"/>
      <c r="D23" s="547" t="s">
        <v>1696</v>
      </c>
      <c r="E23" s="547" t="str">
        <f t="shared" si="1"/>
        <v>Equipo - Amortización de equipo</v>
      </c>
    </row>
    <row r="24" spans="1:5" x14ac:dyDescent="0.2">
      <c r="A24" s="547" t="s">
        <v>1739</v>
      </c>
      <c r="B24" s="546"/>
      <c r="C24" s="548"/>
      <c r="D24" s="547" t="s">
        <v>1741</v>
      </c>
      <c r="E24" s="547" t="str">
        <f t="shared" si="1"/>
        <v xml:space="preserve">Aceites lubricantes                                                    </v>
      </c>
    </row>
    <row r="25" spans="1:5" ht="12.75" x14ac:dyDescent="0.2">
      <c r="A25" s="547" t="s">
        <v>808</v>
      </c>
      <c r="B25" s="573"/>
      <c r="C25" s="572"/>
      <c r="D25" s="551" t="s">
        <v>1769</v>
      </c>
      <c r="E25" s="547" t="str">
        <f t="shared" si="1"/>
        <v xml:space="preserve">Máquinas viales autopropulsadas                                        </v>
      </c>
    </row>
    <row r="26" spans="1:5" ht="12.75" x14ac:dyDescent="0.2">
      <c r="A26" s="547" t="s">
        <v>809</v>
      </c>
      <c r="B26" s="573"/>
      <c r="C26" s="572"/>
      <c r="D26" s="551" t="s">
        <v>1756</v>
      </c>
      <c r="E26" s="547" t="str">
        <f t="shared" si="1"/>
        <v xml:space="preserve">Máquinas viales no autopropulsadas                                     </v>
      </c>
    </row>
    <row r="27" spans="1:5" x14ac:dyDescent="0.2">
      <c r="A27" s="547" t="s">
        <v>1797</v>
      </c>
      <c r="B27" s="546" t="s">
        <v>1354</v>
      </c>
      <c r="C27" s="548"/>
      <c r="D27" s="547" t="s">
        <v>1798</v>
      </c>
      <c r="E27" s="547" t="str">
        <f t="shared" si="1"/>
        <v>Taladro percutor</v>
      </c>
    </row>
    <row r="28" spans="1:5" x14ac:dyDescent="0.2">
      <c r="A28" s="547" t="s">
        <v>1630</v>
      </c>
      <c r="B28" s="546"/>
      <c r="C28" s="548"/>
      <c r="D28" s="547" t="s">
        <v>1740</v>
      </c>
      <c r="E28" s="547" t="str">
        <f t="shared" si="1"/>
        <v xml:space="preserve">Accesorios y repuestos para máquinas de uso especial                 </v>
      </c>
    </row>
    <row r="29" spans="1:5" x14ac:dyDescent="0.2">
      <c r="A29" s="547" t="s">
        <v>376</v>
      </c>
      <c r="B29" s="546" t="s">
        <v>1354</v>
      </c>
      <c r="C29" s="548"/>
      <c r="D29" s="547" t="s">
        <v>1799</v>
      </c>
      <c r="E29" s="547" t="str">
        <f t="shared" si="1"/>
        <v>Retroexcavadora</v>
      </c>
    </row>
    <row r="30" spans="1:5" x14ac:dyDescent="0.2">
      <c r="A30" s="547"/>
      <c r="B30" s="546"/>
      <c r="C30" s="548"/>
      <c r="D30" s="547"/>
      <c r="E30" s="547" t="str">
        <f t="shared" si="0"/>
        <v/>
      </c>
    </row>
    <row r="31" spans="1:5" x14ac:dyDescent="0.2">
      <c r="A31" s="547"/>
      <c r="B31" s="546"/>
      <c r="C31" s="548"/>
      <c r="D31" s="409"/>
      <c r="E31" s="547" t="str">
        <f t="shared" si="0"/>
        <v/>
      </c>
    </row>
    <row r="32" spans="1:5" x14ac:dyDescent="0.2">
      <c r="A32" s="547"/>
      <c r="B32" s="546"/>
      <c r="C32" s="548"/>
      <c r="D32" s="409"/>
      <c r="E32" s="547" t="str">
        <f t="shared" si="0"/>
        <v/>
      </c>
    </row>
    <row r="33" spans="1:5" x14ac:dyDescent="0.2">
      <c r="A33" s="547"/>
      <c r="B33" s="546"/>
      <c r="C33" s="548"/>
      <c r="D33" s="409"/>
      <c r="E33" s="547" t="str">
        <f t="shared" si="0"/>
        <v/>
      </c>
    </row>
    <row r="34" spans="1:5" x14ac:dyDescent="0.2">
      <c r="A34" s="547"/>
      <c r="B34" s="546"/>
      <c r="C34" s="548"/>
      <c r="D34" s="547"/>
      <c r="E34" s="547" t="str">
        <f t="shared" si="0"/>
        <v/>
      </c>
    </row>
    <row r="35" spans="1:5" ht="12.75" x14ac:dyDescent="0.2">
      <c r="A35" s="547" t="s">
        <v>744</v>
      </c>
      <c r="B35" s="546"/>
      <c r="C35" s="572"/>
      <c r="D35" s="551" t="s">
        <v>1714</v>
      </c>
      <c r="E35" s="547" t="str">
        <f t="shared" ref="E35:E66" si="2">IFERROR(VLOOKUP(D35,T_Indices,5,FALSE),"")</f>
        <v>Acero aletado conformado, en barra</v>
      </c>
    </row>
    <row r="36" spans="1:5" ht="12.75" x14ac:dyDescent="0.2">
      <c r="A36" s="547" t="s">
        <v>745</v>
      </c>
      <c r="B36" s="546"/>
      <c r="C36" s="572"/>
      <c r="D36" s="551" t="s">
        <v>1714</v>
      </c>
      <c r="E36" s="547" t="str">
        <f t="shared" si="2"/>
        <v>Acero aletado conformado, en barra</v>
      </c>
    </row>
    <row r="37" spans="1:5" ht="12.75" x14ac:dyDescent="0.2">
      <c r="A37" s="547" t="s">
        <v>747</v>
      </c>
      <c r="B37" s="569"/>
      <c r="C37" s="572"/>
      <c r="D37" s="551" t="s">
        <v>1708</v>
      </c>
      <c r="E37" s="547" t="str">
        <f t="shared" si="2"/>
        <v xml:space="preserve">Perfiles de hierro                                                     </v>
      </c>
    </row>
    <row r="38" spans="1:5" ht="12.75" x14ac:dyDescent="0.2">
      <c r="A38" s="547" t="s">
        <v>746</v>
      </c>
      <c r="B38" s="569"/>
      <c r="C38" s="572"/>
      <c r="D38" s="551" t="s">
        <v>1714</v>
      </c>
      <c r="E38" s="547" t="str">
        <f t="shared" si="2"/>
        <v>Acero aletado conformado, en barra</v>
      </c>
    </row>
    <row r="39" spans="1:5" ht="12.75" x14ac:dyDescent="0.2">
      <c r="A39" s="547" t="s">
        <v>766</v>
      </c>
      <c r="B39" s="576"/>
      <c r="C39" s="572"/>
      <c r="D39" s="551" t="s">
        <v>1762</v>
      </c>
      <c r="E39" s="547" t="str">
        <f t="shared" si="2"/>
        <v>Productos químicos</v>
      </c>
    </row>
    <row r="40" spans="1:5" ht="12.75" x14ac:dyDescent="0.2">
      <c r="A40" s="547" t="s">
        <v>753</v>
      </c>
      <c r="B40" s="569"/>
      <c r="C40" s="572"/>
      <c r="D40" s="551" t="s">
        <v>1754</v>
      </c>
      <c r="E40" s="547" t="str">
        <f t="shared" si="2"/>
        <v xml:space="preserve">Tejidos de alambre                                                     </v>
      </c>
    </row>
    <row r="41" spans="1:5" ht="12.75" x14ac:dyDescent="0.2">
      <c r="A41" s="547" t="s">
        <v>749</v>
      </c>
      <c r="B41" s="569"/>
      <c r="C41" s="572"/>
      <c r="D41" s="551" t="s">
        <v>1707</v>
      </c>
      <c r="E41" s="547" t="str">
        <f t="shared" si="2"/>
        <v xml:space="preserve">Alambres de acero                                                      </v>
      </c>
    </row>
    <row r="42" spans="1:5" ht="12.75" x14ac:dyDescent="0.2">
      <c r="A42" s="547" t="s">
        <v>762</v>
      </c>
      <c r="B42" s="569"/>
      <c r="C42" s="572"/>
      <c r="D42" s="551" t="s">
        <v>1759</v>
      </c>
      <c r="E42" s="547" t="str">
        <f t="shared" si="2"/>
        <v xml:space="preserve">Lingotes y perfiles de aluminio y sus aleaciones                       </v>
      </c>
    </row>
    <row r="43" spans="1:5" ht="12.75" x14ac:dyDescent="0.2">
      <c r="A43" s="547" t="s">
        <v>771</v>
      </c>
      <c r="B43" s="576"/>
      <c r="C43" s="572"/>
      <c r="D43" s="551" t="s">
        <v>1763</v>
      </c>
      <c r="E43" s="547" t="str">
        <f t="shared" si="2"/>
        <v xml:space="preserve">Cauchos sintéticos                                                     </v>
      </c>
    </row>
    <row r="44" spans="1:5" x14ac:dyDescent="0.2">
      <c r="A44" s="547" t="s">
        <v>1782</v>
      </c>
      <c r="B44" s="546" t="s">
        <v>1626</v>
      </c>
      <c r="C44" s="548"/>
      <c r="D44" s="547" t="s">
        <v>1710</v>
      </c>
      <c r="E44" s="547" t="str">
        <f t="shared" si="2"/>
        <v>Arena clasificada lavada</v>
      </c>
    </row>
    <row r="45" spans="1:5" ht="12.75" x14ac:dyDescent="0.2">
      <c r="A45" s="547" t="s">
        <v>1748</v>
      </c>
      <c r="B45" s="571"/>
      <c r="C45" s="570"/>
      <c r="D45" s="551" t="s">
        <v>1710</v>
      </c>
      <c r="E45" s="547" t="str">
        <f t="shared" si="2"/>
        <v>Arena clasificada lavada</v>
      </c>
    </row>
    <row r="46" spans="1:5" ht="12.75" x14ac:dyDescent="0.2">
      <c r="A46" s="547" t="s">
        <v>1747</v>
      </c>
      <c r="B46" s="571"/>
      <c r="C46" s="570"/>
      <c r="D46" s="551" t="s">
        <v>1710</v>
      </c>
      <c r="E46" s="547" t="str">
        <f t="shared" si="2"/>
        <v>Arena clasificada lavada</v>
      </c>
    </row>
    <row r="47" spans="1:5" ht="12.75" x14ac:dyDescent="0.2">
      <c r="A47" s="547" t="s">
        <v>815</v>
      </c>
      <c r="B47" s="571"/>
      <c r="C47" s="570"/>
      <c r="D47" s="551" t="s">
        <v>1766</v>
      </c>
      <c r="E47" s="547" t="str">
        <f t="shared" si="2"/>
        <v>Asfaliq EM1</v>
      </c>
    </row>
    <row r="48" spans="1:5" ht="12.75" x14ac:dyDescent="0.2">
      <c r="A48" s="547" t="s">
        <v>759</v>
      </c>
      <c r="B48" s="569"/>
      <c r="C48" s="572"/>
      <c r="D48" s="551" t="s">
        <v>1757</v>
      </c>
      <c r="E48" s="547" t="str">
        <f t="shared" si="2"/>
        <v xml:space="preserve">Balastos                                                               </v>
      </c>
    </row>
    <row r="49" spans="1:5" x14ac:dyDescent="0.2">
      <c r="A49" s="547" t="s">
        <v>1711</v>
      </c>
      <c r="B49" s="546"/>
      <c r="C49" s="548"/>
      <c r="D49" s="547" t="s">
        <v>1760</v>
      </c>
      <c r="E49" s="547" t="str">
        <f t="shared" si="2"/>
        <v>Cal hidráulica hidratada</v>
      </c>
    </row>
    <row r="50" spans="1:5" ht="12.75" x14ac:dyDescent="0.2">
      <c r="A50" s="547" t="s">
        <v>1750</v>
      </c>
      <c r="B50" s="569"/>
      <c r="C50" s="572"/>
      <c r="D50" s="551" t="s">
        <v>1717</v>
      </c>
      <c r="E50" s="547" t="str">
        <f t="shared" si="2"/>
        <v xml:space="preserve">Chapas metálicas                                                       </v>
      </c>
    </row>
    <row r="51" spans="1:5" ht="12.75" x14ac:dyDescent="0.2">
      <c r="A51" s="547" t="s">
        <v>751</v>
      </c>
      <c r="B51" s="569"/>
      <c r="C51" s="572"/>
      <c r="D51" s="551" t="s">
        <v>1709</v>
      </c>
      <c r="E51" s="547" t="str">
        <f t="shared" si="2"/>
        <v>Caño de hierro galvanizado</v>
      </c>
    </row>
    <row r="52" spans="1:5" ht="12.75" x14ac:dyDescent="0.2">
      <c r="A52" s="547" t="s">
        <v>752</v>
      </c>
      <c r="B52" s="569"/>
      <c r="C52" s="572"/>
      <c r="D52" s="551" t="s">
        <v>1753</v>
      </c>
      <c r="E52" s="547" t="str">
        <f t="shared" si="2"/>
        <v xml:space="preserve">Hormigón                                                               </v>
      </c>
    </row>
    <row r="53" spans="1:5" x14ac:dyDescent="0.2">
      <c r="A53" s="547" t="s">
        <v>314</v>
      </c>
      <c r="B53" s="549"/>
      <c r="C53" s="550"/>
      <c r="D53" s="551" t="s">
        <v>1712</v>
      </c>
      <c r="E53" s="547" t="str">
        <f t="shared" si="2"/>
        <v>Cemento portland normal, en bolsa</v>
      </c>
    </row>
    <row r="54" spans="1:5" x14ac:dyDescent="0.2">
      <c r="A54" s="547" t="s">
        <v>1784</v>
      </c>
      <c r="B54" s="546" t="s">
        <v>1786</v>
      </c>
      <c r="C54" s="548"/>
      <c r="D54" s="547" t="s">
        <v>1801</v>
      </c>
      <c r="E54" s="547" t="str">
        <f t="shared" si="2"/>
        <v>Asfaltos, combustibles y lubricantes</v>
      </c>
    </row>
    <row r="55" spans="1:5" ht="12.75" x14ac:dyDescent="0.2">
      <c r="A55" s="547" t="s">
        <v>798</v>
      </c>
      <c r="B55" s="573"/>
      <c r="C55" s="572"/>
      <c r="D55" s="551" t="s">
        <v>1772</v>
      </c>
      <c r="E55" s="547" t="str">
        <f t="shared" si="2"/>
        <v xml:space="preserve">Clavos                                                                 </v>
      </c>
    </row>
    <row r="56" spans="1:5" ht="12.75" x14ac:dyDescent="0.2">
      <c r="A56" s="547" t="s">
        <v>772</v>
      </c>
      <c r="B56" s="569"/>
      <c r="C56" s="572"/>
      <c r="D56" s="551" t="s">
        <v>1708</v>
      </c>
      <c r="E56" s="547" t="str">
        <f t="shared" si="2"/>
        <v xml:space="preserve">Perfiles de hierro                                                     </v>
      </c>
    </row>
    <row r="57" spans="1:5" ht="12.75" x14ac:dyDescent="0.2">
      <c r="A57" s="547" t="s">
        <v>760</v>
      </c>
      <c r="B57" s="569"/>
      <c r="C57" s="572"/>
      <c r="D57" s="551" t="s">
        <v>1758</v>
      </c>
      <c r="E57" s="547" t="str">
        <f t="shared" si="2"/>
        <v xml:space="preserve">Conductores eléctricos                                                 </v>
      </c>
    </row>
    <row r="58" spans="1:5" x14ac:dyDescent="0.2">
      <c r="A58" s="547" t="s">
        <v>1775</v>
      </c>
      <c r="B58" s="575"/>
      <c r="C58" s="574"/>
      <c r="D58" s="551" t="s">
        <v>1787</v>
      </c>
      <c r="E58" s="547" t="str">
        <f t="shared" si="2"/>
        <v>Agua para construcción</v>
      </c>
    </row>
    <row r="59" spans="1:5" x14ac:dyDescent="0.2">
      <c r="A59" s="547" t="s">
        <v>1775</v>
      </c>
      <c r="B59" s="546"/>
      <c r="C59" s="548"/>
      <c r="D59" s="547" t="s">
        <v>1787</v>
      </c>
      <c r="E59" s="547" t="str">
        <f t="shared" si="2"/>
        <v>Agua para construcción</v>
      </c>
    </row>
    <row r="60" spans="1:5" x14ac:dyDescent="0.2">
      <c r="A60" s="547" t="s">
        <v>795</v>
      </c>
      <c r="B60" s="575"/>
      <c r="C60" s="574"/>
      <c r="D60" s="551" t="s">
        <v>1770</v>
      </c>
      <c r="E60" s="547" t="str">
        <f t="shared" si="2"/>
        <v xml:space="preserve">Cubiertas convencionales                                               </v>
      </c>
    </row>
    <row r="61" spans="1:5" x14ac:dyDescent="0.2">
      <c r="A61" s="547" t="s">
        <v>1778</v>
      </c>
      <c r="B61" s="546"/>
      <c r="C61" s="548"/>
      <c r="D61" s="547" t="s">
        <v>1801</v>
      </c>
      <c r="E61" s="547" t="str">
        <f t="shared" si="2"/>
        <v>Asfaltos, combustibles y lubricantes</v>
      </c>
    </row>
    <row r="62" spans="1:5" x14ac:dyDescent="0.2">
      <c r="A62" s="547" t="s">
        <v>1779</v>
      </c>
      <c r="B62" s="546"/>
      <c r="C62" s="548"/>
      <c r="D62" s="547" t="s">
        <v>1801</v>
      </c>
      <c r="E62" s="547" t="str">
        <f t="shared" si="2"/>
        <v>Asfaltos, combustibles y lubricantes</v>
      </c>
    </row>
    <row r="63" spans="1:5" ht="12.75" x14ac:dyDescent="0.2">
      <c r="A63" s="547" t="s">
        <v>816</v>
      </c>
      <c r="B63" s="571"/>
      <c r="C63" s="570"/>
      <c r="D63" s="551" t="s">
        <v>1768</v>
      </c>
      <c r="E63" s="547" t="str">
        <f t="shared" si="2"/>
        <v>Emulsion EBCR</v>
      </c>
    </row>
    <row r="64" spans="1:5" ht="12.75" x14ac:dyDescent="0.2">
      <c r="A64" s="547" t="s">
        <v>777</v>
      </c>
      <c r="B64" s="569"/>
      <c r="C64" s="572"/>
      <c r="D64" s="551" t="s">
        <v>1771</v>
      </c>
      <c r="E64" s="547" t="str">
        <f t="shared" si="2"/>
        <v xml:space="preserve">Esmaltes sintéticos                                                    </v>
      </c>
    </row>
    <row r="65" spans="1:5" x14ac:dyDescent="0.2">
      <c r="A65" s="547" t="s">
        <v>1783</v>
      </c>
      <c r="B65" s="546" t="s">
        <v>1786</v>
      </c>
      <c r="C65" s="548"/>
      <c r="D65" s="547" t="s">
        <v>1802</v>
      </c>
      <c r="E65" s="547" t="str">
        <f t="shared" si="2"/>
        <v xml:space="preserve">Cales                                                                  </v>
      </c>
    </row>
    <row r="66" spans="1:5" x14ac:dyDescent="0.2">
      <c r="A66" s="547" t="s">
        <v>1868</v>
      </c>
      <c r="B66" s="546" t="s">
        <v>1786</v>
      </c>
      <c r="C66" s="548"/>
      <c r="D66" s="547" t="s">
        <v>1751</v>
      </c>
      <c r="E66" s="547" t="str">
        <f t="shared" si="2"/>
        <v xml:space="preserve">Fuel oil                                                               </v>
      </c>
    </row>
    <row r="67" spans="1:5" ht="12.75" x14ac:dyDescent="0.2">
      <c r="A67" s="547" t="s">
        <v>737</v>
      </c>
      <c r="B67" s="569"/>
      <c r="C67" s="572"/>
      <c r="D67" s="551" t="s">
        <v>1697</v>
      </c>
      <c r="E67" s="547" t="str">
        <f t="shared" ref="E67:E98" si="3">IFERROR(VLOOKUP(D67,T_Indices,5,FALSE),"")</f>
        <v xml:space="preserve">Gas oil                                                                </v>
      </c>
    </row>
    <row r="68" spans="1:5" ht="12.75" x14ac:dyDescent="0.2">
      <c r="A68" s="547" t="s">
        <v>769</v>
      </c>
      <c r="B68" s="576"/>
      <c r="C68" s="572"/>
      <c r="D68" s="551" t="s">
        <v>1762</v>
      </c>
      <c r="E68" s="547" t="str">
        <f t="shared" si="3"/>
        <v>Productos químicos</v>
      </c>
    </row>
    <row r="69" spans="1:5" ht="12.75" x14ac:dyDescent="0.2">
      <c r="A69" s="547" t="s">
        <v>767</v>
      </c>
      <c r="B69" s="576"/>
      <c r="C69" s="572"/>
      <c r="D69" s="551" t="s">
        <v>1762</v>
      </c>
      <c r="E69" s="547" t="str">
        <f t="shared" si="3"/>
        <v>Productos químicos</v>
      </c>
    </row>
    <row r="70" spans="1:5" x14ac:dyDescent="0.2">
      <c r="A70" s="547" t="s">
        <v>1640</v>
      </c>
      <c r="B70" s="546"/>
      <c r="C70" s="547"/>
      <c r="D70" s="547" t="s">
        <v>1714</v>
      </c>
      <c r="E70" s="547" t="str">
        <f t="shared" si="3"/>
        <v>Acero aletado conformado, en barra</v>
      </c>
    </row>
    <row r="71" spans="1:5" x14ac:dyDescent="0.2">
      <c r="A71" s="547" t="s">
        <v>1785</v>
      </c>
      <c r="B71" s="546"/>
      <c r="C71" s="547"/>
      <c r="D71" s="547" t="s">
        <v>1715</v>
      </c>
      <c r="E71" s="547" t="str">
        <f t="shared" si="3"/>
        <v>Hormigón elaborado</v>
      </c>
    </row>
    <row r="72" spans="1:5" ht="12.75" x14ac:dyDescent="0.2">
      <c r="A72" s="547" t="s">
        <v>1867</v>
      </c>
      <c r="B72" s="571"/>
      <c r="C72" s="570"/>
      <c r="D72" s="551" t="s">
        <v>1715</v>
      </c>
      <c r="E72" s="547" t="str">
        <f t="shared" si="3"/>
        <v>Hormigón elaborado</v>
      </c>
    </row>
    <row r="73" spans="1:5" ht="12.75" x14ac:dyDescent="0.2">
      <c r="A73" s="547" t="s">
        <v>1749</v>
      </c>
      <c r="B73" s="571"/>
      <c r="C73" s="570"/>
      <c r="D73" s="551" t="s">
        <v>1716</v>
      </c>
      <c r="E73" s="547" t="str">
        <f t="shared" si="3"/>
        <v>LADRILLON 1°</v>
      </c>
    </row>
    <row r="74" spans="1:5" ht="12.75" x14ac:dyDescent="0.2">
      <c r="A74" s="547" t="s">
        <v>758</v>
      </c>
      <c r="B74" s="569"/>
      <c r="C74" s="572"/>
      <c r="D74" s="551" t="s">
        <v>1718</v>
      </c>
      <c r="E74" s="547" t="str">
        <f t="shared" si="3"/>
        <v>Artefacto de iluminación</v>
      </c>
    </row>
    <row r="75" spans="1:5" ht="12.75" x14ac:dyDescent="0.2">
      <c r="A75" s="547" t="s">
        <v>757</v>
      </c>
      <c r="B75" s="569"/>
      <c r="C75" s="572"/>
      <c r="D75" s="551" t="s">
        <v>1718</v>
      </c>
      <c r="E75" s="547" t="str">
        <f t="shared" si="3"/>
        <v>Artefacto de iluminación</v>
      </c>
    </row>
    <row r="76" spans="1:5" ht="12.75" x14ac:dyDescent="0.2">
      <c r="A76" s="547" t="s">
        <v>764</v>
      </c>
      <c r="B76" s="576"/>
      <c r="C76" s="572"/>
      <c r="D76" s="551" t="s">
        <v>1761</v>
      </c>
      <c r="E76" s="547" t="str">
        <f t="shared" si="3"/>
        <v>Madera para encofrado</v>
      </c>
    </row>
    <row r="77" spans="1:5" x14ac:dyDescent="0.2">
      <c r="A77" s="547" t="s">
        <v>1777</v>
      </c>
      <c r="B77" s="546"/>
      <c r="C77" s="548"/>
      <c r="D77" s="547" t="s">
        <v>1800</v>
      </c>
      <c r="E77" s="547" t="str">
        <f t="shared" si="3"/>
        <v>Canto rodado clasificado</v>
      </c>
    </row>
    <row r="78" spans="1:5" x14ac:dyDescent="0.2">
      <c r="A78" s="547" t="s">
        <v>1776</v>
      </c>
      <c r="B78" s="546"/>
      <c r="C78" s="548"/>
      <c r="D78" s="547" t="s">
        <v>1800</v>
      </c>
      <c r="E78" s="547" t="str">
        <f t="shared" si="3"/>
        <v>Canto rodado clasificado</v>
      </c>
    </row>
    <row r="79" spans="1:5" ht="12.75" x14ac:dyDescent="0.2">
      <c r="A79" s="547" t="s">
        <v>1774</v>
      </c>
      <c r="B79" s="573"/>
      <c r="C79" s="572"/>
      <c r="D79" s="551" t="s">
        <v>1788</v>
      </c>
      <c r="E79" s="547" t="str">
        <f t="shared" si="3"/>
        <v xml:space="preserve">Canto rodado natural </v>
      </c>
    </row>
    <row r="80" spans="1:5" ht="12.75" x14ac:dyDescent="0.2">
      <c r="A80" s="547" t="s">
        <v>768</v>
      </c>
      <c r="B80" s="576"/>
      <c r="C80" s="572"/>
      <c r="D80" s="551" t="s">
        <v>1762</v>
      </c>
      <c r="E80" s="547" t="str">
        <f t="shared" si="3"/>
        <v>Productos químicos</v>
      </c>
    </row>
    <row r="81" spans="1:5" ht="12.75" x14ac:dyDescent="0.2">
      <c r="A81" s="547" t="s">
        <v>765</v>
      </c>
      <c r="B81" s="576"/>
      <c r="C81" s="572"/>
      <c r="D81" s="551" t="s">
        <v>1762</v>
      </c>
      <c r="E81" s="547" t="str">
        <f t="shared" si="3"/>
        <v>Productos químicos</v>
      </c>
    </row>
    <row r="82" spans="1:5" ht="12.75" x14ac:dyDescent="0.2">
      <c r="A82" s="547" t="s">
        <v>755</v>
      </c>
      <c r="B82" s="576"/>
      <c r="C82" s="572"/>
      <c r="D82" s="551" t="s">
        <v>1764</v>
      </c>
      <c r="E82" s="547" t="str">
        <f t="shared" si="3"/>
        <v xml:space="preserve">Membranas asfálticas                                                   </v>
      </c>
    </row>
    <row r="83" spans="1:5" ht="12.75" x14ac:dyDescent="0.2">
      <c r="A83" s="547" t="s">
        <v>1746</v>
      </c>
      <c r="B83" s="571"/>
      <c r="C83" s="570"/>
      <c r="D83" s="551" t="s">
        <v>1767</v>
      </c>
      <c r="E83" s="547" t="str">
        <f t="shared" si="3"/>
        <v>Mezcla 70/30</v>
      </c>
    </row>
    <row r="84" spans="1:5" ht="12.75" x14ac:dyDescent="0.2">
      <c r="A84" s="547" t="s">
        <v>739</v>
      </c>
      <c r="B84" s="569"/>
      <c r="C84" s="572"/>
      <c r="D84" s="551" t="s">
        <v>1752</v>
      </c>
      <c r="E84" s="547" t="str">
        <f t="shared" si="3"/>
        <v xml:space="preserve">Naftas                                                                 </v>
      </c>
    </row>
    <row r="85" spans="1:5" ht="12.75" x14ac:dyDescent="0.2">
      <c r="A85" s="547" t="s">
        <v>770</v>
      </c>
      <c r="B85" s="576"/>
      <c r="C85" s="572"/>
      <c r="D85" s="551" t="s">
        <v>1762</v>
      </c>
      <c r="E85" s="547" t="str">
        <f t="shared" si="3"/>
        <v>Productos químicos</v>
      </c>
    </row>
    <row r="86" spans="1:5" x14ac:dyDescent="0.2">
      <c r="A86" s="547" t="s">
        <v>1781</v>
      </c>
      <c r="B86" s="546"/>
      <c r="C86" s="548"/>
      <c r="D86" s="547" t="s">
        <v>1710</v>
      </c>
      <c r="E86" s="547" t="str">
        <f t="shared" si="3"/>
        <v>Arena clasificada lavada</v>
      </c>
    </row>
    <row r="87" spans="1:5" ht="12.75" x14ac:dyDescent="0.2">
      <c r="A87" s="547" t="s">
        <v>778</v>
      </c>
      <c r="B87" s="569"/>
      <c r="C87" s="572"/>
      <c r="D87" s="551" t="s">
        <v>1708</v>
      </c>
      <c r="E87" s="547" t="str">
        <f t="shared" si="3"/>
        <v xml:space="preserve">Perfiles de hierro                                                     </v>
      </c>
    </row>
    <row r="88" spans="1:5" ht="12.75" x14ac:dyDescent="0.2">
      <c r="A88" s="547" t="s">
        <v>754</v>
      </c>
      <c r="B88" s="576"/>
      <c r="C88" s="572"/>
      <c r="D88" s="551" t="s">
        <v>1755</v>
      </c>
      <c r="E88" s="547" t="str">
        <f t="shared" si="3"/>
        <v xml:space="preserve">Maderas aserradas                                                      </v>
      </c>
    </row>
    <row r="89" spans="1:5" ht="12.75" x14ac:dyDescent="0.2">
      <c r="A89" s="547" t="s">
        <v>780</v>
      </c>
      <c r="B89" s="576"/>
      <c r="C89" s="572"/>
      <c r="D89" s="551" t="s">
        <v>1762</v>
      </c>
      <c r="E89" s="547" t="str">
        <f t="shared" si="3"/>
        <v>Productos químicos</v>
      </c>
    </row>
    <row r="90" spans="1:5" ht="12.75" x14ac:dyDescent="0.2">
      <c r="A90" s="547" t="s">
        <v>781</v>
      </c>
      <c r="B90" s="576"/>
      <c r="C90" s="572"/>
      <c r="D90" s="551" t="s">
        <v>1762</v>
      </c>
      <c r="E90" s="547" t="str">
        <f t="shared" si="3"/>
        <v>Productos químicos</v>
      </c>
    </row>
    <row r="91" spans="1:5" ht="12.75" x14ac:dyDescent="0.2">
      <c r="A91" s="547" t="s">
        <v>779</v>
      </c>
      <c r="B91" s="576"/>
      <c r="C91" s="572"/>
      <c r="D91" s="551" t="s">
        <v>1762</v>
      </c>
      <c r="E91" s="547" t="str">
        <f t="shared" si="3"/>
        <v>Productos químicos</v>
      </c>
    </row>
    <row r="92" spans="1:5" ht="12.75" x14ac:dyDescent="0.2">
      <c r="A92" s="547" t="s">
        <v>761</v>
      </c>
      <c r="B92" s="569"/>
      <c r="C92" s="572"/>
      <c r="D92" s="551" t="s">
        <v>1713</v>
      </c>
      <c r="E92" s="547" t="str">
        <f t="shared" si="3"/>
        <v xml:space="preserve">Interruptores eléctricos                                               </v>
      </c>
    </row>
    <row r="93" spans="1:5" ht="12.75" x14ac:dyDescent="0.2">
      <c r="A93" s="547" t="s">
        <v>785</v>
      </c>
      <c r="B93" s="576"/>
      <c r="C93" s="572"/>
      <c r="D93" s="551" t="s">
        <v>1763</v>
      </c>
      <c r="E93" s="547" t="str">
        <f t="shared" si="3"/>
        <v xml:space="preserve">Cauchos sintéticos                                                     </v>
      </c>
    </row>
    <row r="94" spans="1:5" ht="12.75" x14ac:dyDescent="0.2">
      <c r="A94" s="547" t="s">
        <v>750</v>
      </c>
      <c r="B94" s="569"/>
      <c r="C94" s="572"/>
      <c r="D94" s="551" t="s">
        <v>1708</v>
      </c>
      <c r="E94" s="547" t="str">
        <f t="shared" si="3"/>
        <v xml:space="preserve">Perfiles de hierro                                                     </v>
      </c>
    </row>
    <row r="95" spans="1:5" x14ac:dyDescent="0.2">
      <c r="A95" s="547" t="s">
        <v>1780</v>
      </c>
      <c r="B95" s="546"/>
      <c r="C95" s="548"/>
      <c r="D95" s="547" t="s">
        <v>1710</v>
      </c>
      <c r="E95" s="547" t="str">
        <f t="shared" si="3"/>
        <v>Arena clasificada lavada</v>
      </c>
    </row>
    <row r="96" spans="1:5" x14ac:dyDescent="0.2">
      <c r="A96" s="547"/>
      <c r="B96" s="546"/>
      <c r="C96" s="547"/>
      <c r="D96" s="547"/>
      <c r="E96" s="547" t="str">
        <f t="shared" si="3"/>
        <v/>
      </c>
    </row>
    <row r="97" spans="1:5" x14ac:dyDescent="0.2">
      <c r="A97" s="547"/>
      <c r="B97" s="546"/>
      <c r="C97" s="548"/>
      <c r="D97" s="547"/>
      <c r="E97" s="547" t="str">
        <f t="shared" si="3"/>
        <v/>
      </c>
    </row>
    <row r="98" spans="1:5" x14ac:dyDescent="0.2">
      <c r="A98" s="547"/>
      <c r="B98" s="546"/>
      <c r="C98" s="548"/>
      <c r="D98" s="547"/>
      <c r="E98" s="547" t="str">
        <f t="shared" si="3"/>
        <v/>
      </c>
    </row>
    <row r="99" spans="1:5" x14ac:dyDescent="0.2">
      <c r="A99" s="547"/>
      <c r="B99" s="546"/>
      <c r="C99" s="547"/>
      <c r="D99" s="547"/>
      <c r="E99" s="547" t="str">
        <f t="shared" ref="E99:E100" si="4">IFERROR(VLOOKUP(D99,T_Indices,5,FALSE),"")</f>
        <v/>
      </c>
    </row>
    <row r="100" spans="1:5" x14ac:dyDescent="0.2">
      <c r="A100" s="547"/>
      <c r="B100" s="546"/>
      <c r="C100" s="547"/>
      <c r="D100" s="547"/>
      <c r="E100" s="547" t="str">
        <f t="shared" si="4"/>
        <v/>
      </c>
    </row>
    <row r="101" spans="1:5" x14ac:dyDescent="0.2">
      <c r="A101" s="547"/>
      <c r="B101" s="546"/>
      <c r="C101" s="547"/>
      <c r="D101" s="547"/>
      <c r="E101" s="547" t="str">
        <f t="shared" ref="E101:E115" si="5">IFERROR(VLOOKUP(D101,T_Indices,5,FALSE),"")</f>
        <v/>
      </c>
    </row>
    <row r="102" spans="1:5" x14ac:dyDescent="0.2">
      <c r="A102" s="547"/>
      <c r="B102" s="546"/>
      <c r="C102" s="547"/>
      <c r="D102" s="547"/>
      <c r="E102" s="547" t="str">
        <f t="shared" si="5"/>
        <v/>
      </c>
    </row>
    <row r="103" spans="1:5" x14ac:dyDescent="0.2">
      <c r="A103" s="547"/>
      <c r="B103" s="546"/>
      <c r="C103" s="547"/>
      <c r="D103" s="547"/>
      <c r="E103" s="547" t="str">
        <f t="shared" si="5"/>
        <v/>
      </c>
    </row>
    <row r="104" spans="1:5" x14ac:dyDescent="0.2">
      <c r="A104" s="547"/>
      <c r="B104" s="546"/>
      <c r="C104" s="547"/>
      <c r="D104" s="547"/>
      <c r="E104" s="547" t="str">
        <f t="shared" si="5"/>
        <v/>
      </c>
    </row>
    <row r="105" spans="1:5" x14ac:dyDescent="0.2">
      <c r="A105" s="547"/>
      <c r="B105" s="546"/>
      <c r="C105" s="547"/>
      <c r="D105" s="547"/>
      <c r="E105" s="547" t="str">
        <f t="shared" si="5"/>
        <v/>
      </c>
    </row>
    <row r="106" spans="1:5" x14ac:dyDescent="0.2">
      <c r="A106" s="547"/>
      <c r="B106" s="546"/>
      <c r="C106" s="547"/>
      <c r="D106" s="547"/>
      <c r="E106" s="547" t="str">
        <f t="shared" si="5"/>
        <v/>
      </c>
    </row>
    <row r="107" spans="1:5" x14ac:dyDescent="0.2">
      <c r="A107" s="547"/>
      <c r="B107" s="546"/>
      <c r="C107" s="547"/>
      <c r="D107" s="547"/>
      <c r="E107" s="547" t="str">
        <f t="shared" si="5"/>
        <v/>
      </c>
    </row>
    <row r="108" spans="1:5" x14ac:dyDescent="0.2">
      <c r="A108" s="547"/>
      <c r="B108" s="546"/>
      <c r="C108" s="547"/>
      <c r="D108" s="547"/>
      <c r="E108" s="547" t="str">
        <f t="shared" si="5"/>
        <v/>
      </c>
    </row>
    <row r="109" spans="1:5" x14ac:dyDescent="0.2">
      <c r="A109" s="547"/>
      <c r="B109" s="546"/>
      <c r="C109" s="547"/>
      <c r="D109" s="547"/>
      <c r="E109" s="547" t="str">
        <f t="shared" si="5"/>
        <v/>
      </c>
    </row>
    <row r="110" spans="1:5" x14ac:dyDescent="0.2">
      <c r="A110" s="547"/>
      <c r="B110" s="546"/>
      <c r="C110" s="547"/>
      <c r="D110" s="547"/>
      <c r="E110" s="547" t="str">
        <f t="shared" si="5"/>
        <v/>
      </c>
    </row>
    <row r="111" spans="1:5" x14ac:dyDescent="0.2">
      <c r="A111" s="547"/>
      <c r="B111" s="546"/>
      <c r="C111" s="547"/>
      <c r="D111" s="547"/>
      <c r="E111" s="547" t="str">
        <f t="shared" si="5"/>
        <v/>
      </c>
    </row>
    <row r="112" spans="1:5" x14ac:dyDescent="0.2">
      <c r="A112" s="547"/>
      <c r="B112" s="546"/>
      <c r="C112" s="547"/>
      <c r="D112" s="547"/>
      <c r="E112" s="547" t="str">
        <f t="shared" si="5"/>
        <v/>
      </c>
    </row>
    <row r="113" spans="1:5" x14ac:dyDescent="0.2">
      <c r="A113" s="547"/>
      <c r="B113" s="546"/>
      <c r="C113" s="547"/>
      <c r="D113" s="547"/>
      <c r="E113" s="547" t="str">
        <f t="shared" si="5"/>
        <v/>
      </c>
    </row>
    <row r="114" spans="1:5" x14ac:dyDescent="0.2">
      <c r="A114" s="547"/>
      <c r="B114" s="546"/>
      <c r="C114" s="547"/>
      <c r="D114" s="547"/>
      <c r="E114" s="547" t="str">
        <f t="shared" si="5"/>
        <v/>
      </c>
    </row>
    <row r="115" spans="1:5" x14ac:dyDescent="0.2">
      <c r="A115" s="547"/>
      <c r="B115" s="546"/>
      <c r="C115" s="547"/>
      <c r="D115" s="547"/>
      <c r="E115" s="547" t="str">
        <f t="shared" si="5"/>
        <v/>
      </c>
    </row>
    <row r="116" spans="1:5" x14ac:dyDescent="0.2">
      <c r="A116" s="547"/>
      <c r="B116" s="546"/>
      <c r="C116" s="547"/>
      <c r="D116" s="547"/>
      <c r="E116" s="547" t="str">
        <f t="shared" ref="E116:E179" si="6">IFERROR(VLOOKUP(D116,T_Indices,5,FALSE),"")</f>
        <v/>
      </c>
    </row>
    <row r="117" spans="1:5" x14ac:dyDescent="0.2">
      <c r="A117" s="547"/>
      <c r="B117" s="546"/>
      <c r="C117" s="547"/>
      <c r="D117" s="547"/>
      <c r="E117" s="547" t="str">
        <f t="shared" si="6"/>
        <v/>
      </c>
    </row>
    <row r="118" spans="1:5" x14ac:dyDescent="0.2">
      <c r="A118" s="547"/>
      <c r="B118" s="546"/>
      <c r="C118" s="547"/>
      <c r="D118" s="547"/>
      <c r="E118" s="547" t="str">
        <f t="shared" si="6"/>
        <v/>
      </c>
    </row>
    <row r="119" spans="1:5" x14ac:dyDescent="0.2">
      <c r="A119" s="547"/>
      <c r="B119" s="546"/>
      <c r="C119" s="547"/>
      <c r="D119" s="547"/>
      <c r="E119" s="547" t="str">
        <f t="shared" si="6"/>
        <v/>
      </c>
    </row>
    <row r="120" spans="1:5" x14ac:dyDescent="0.2">
      <c r="A120" s="547"/>
      <c r="B120" s="546"/>
      <c r="C120" s="547"/>
      <c r="D120" s="547"/>
      <c r="E120" s="547" t="str">
        <f t="shared" si="6"/>
        <v/>
      </c>
    </row>
    <row r="121" spans="1:5" x14ac:dyDescent="0.2">
      <c r="A121" s="547"/>
      <c r="B121" s="546"/>
      <c r="C121" s="547"/>
      <c r="D121" s="547"/>
      <c r="E121" s="547" t="str">
        <f t="shared" si="6"/>
        <v/>
      </c>
    </row>
    <row r="122" spans="1:5" x14ac:dyDescent="0.2">
      <c r="A122" s="547"/>
      <c r="B122" s="546"/>
      <c r="C122" s="547"/>
      <c r="D122" s="547"/>
      <c r="E122" s="547" t="str">
        <f t="shared" si="6"/>
        <v/>
      </c>
    </row>
    <row r="123" spans="1:5" x14ac:dyDescent="0.2">
      <c r="A123" s="547"/>
      <c r="B123" s="546"/>
      <c r="C123" s="547"/>
      <c r="D123" s="547"/>
      <c r="E123" s="547" t="str">
        <f t="shared" si="6"/>
        <v/>
      </c>
    </row>
    <row r="124" spans="1:5" x14ac:dyDescent="0.2">
      <c r="A124" s="547"/>
      <c r="B124" s="546"/>
      <c r="C124" s="547"/>
      <c r="D124" s="547"/>
      <c r="E124" s="547" t="str">
        <f t="shared" si="6"/>
        <v/>
      </c>
    </row>
    <row r="125" spans="1:5" x14ac:dyDescent="0.2">
      <c r="A125" s="547"/>
      <c r="B125" s="546"/>
      <c r="C125" s="547"/>
      <c r="D125" s="547"/>
      <c r="E125" s="547" t="str">
        <f t="shared" si="6"/>
        <v/>
      </c>
    </row>
    <row r="126" spans="1:5" x14ac:dyDescent="0.2">
      <c r="A126" s="547"/>
      <c r="B126" s="546"/>
      <c r="C126" s="547"/>
      <c r="D126" s="547"/>
      <c r="E126" s="547" t="str">
        <f t="shared" si="6"/>
        <v/>
      </c>
    </row>
    <row r="127" spans="1:5" x14ac:dyDescent="0.2">
      <c r="A127" s="547"/>
      <c r="B127" s="546"/>
      <c r="C127" s="547"/>
      <c r="D127" s="547"/>
      <c r="E127" s="547" t="str">
        <f t="shared" si="6"/>
        <v/>
      </c>
    </row>
    <row r="128" spans="1:5" x14ac:dyDescent="0.2">
      <c r="A128" s="547"/>
      <c r="B128" s="546"/>
      <c r="C128" s="547"/>
      <c r="D128" s="547"/>
      <c r="E128" s="547" t="str">
        <f t="shared" si="6"/>
        <v/>
      </c>
    </row>
    <row r="129" spans="1:5" x14ac:dyDescent="0.2">
      <c r="A129" s="547"/>
      <c r="B129" s="546"/>
      <c r="C129" s="547"/>
      <c r="D129" s="547"/>
      <c r="E129" s="547" t="str">
        <f t="shared" si="6"/>
        <v/>
      </c>
    </row>
    <row r="130" spans="1:5" x14ac:dyDescent="0.2">
      <c r="A130" s="547"/>
      <c r="B130" s="546"/>
      <c r="C130" s="547"/>
      <c r="D130" s="547"/>
      <c r="E130" s="547" t="str">
        <f t="shared" si="6"/>
        <v/>
      </c>
    </row>
    <row r="131" spans="1:5" x14ac:dyDescent="0.2">
      <c r="A131" s="547"/>
      <c r="B131" s="546"/>
      <c r="C131" s="547"/>
      <c r="D131" s="547"/>
      <c r="E131" s="547" t="str">
        <f t="shared" si="6"/>
        <v/>
      </c>
    </row>
    <row r="132" spans="1:5" x14ac:dyDescent="0.2">
      <c r="A132" s="547"/>
      <c r="B132" s="546"/>
      <c r="C132" s="547"/>
      <c r="D132" s="547"/>
      <c r="E132" s="547" t="str">
        <f t="shared" si="6"/>
        <v/>
      </c>
    </row>
    <row r="133" spans="1:5" x14ac:dyDescent="0.2">
      <c r="A133" s="547"/>
      <c r="B133" s="546"/>
      <c r="C133" s="547"/>
      <c r="D133" s="547"/>
      <c r="E133" s="547" t="str">
        <f t="shared" si="6"/>
        <v/>
      </c>
    </row>
    <row r="134" spans="1:5" x14ac:dyDescent="0.2">
      <c r="A134" s="547"/>
      <c r="B134" s="546"/>
      <c r="C134" s="547"/>
      <c r="D134" s="547"/>
      <c r="E134" s="547" t="str">
        <f t="shared" si="6"/>
        <v/>
      </c>
    </row>
    <row r="135" spans="1:5" x14ac:dyDescent="0.2">
      <c r="A135" s="547"/>
      <c r="B135" s="546"/>
      <c r="C135" s="547"/>
      <c r="D135" s="547"/>
      <c r="E135" s="547" t="str">
        <f t="shared" si="6"/>
        <v/>
      </c>
    </row>
    <row r="136" spans="1:5" x14ac:dyDescent="0.2">
      <c r="A136" s="547"/>
      <c r="B136" s="546"/>
      <c r="C136" s="547"/>
      <c r="D136" s="547"/>
      <c r="E136" s="547" t="str">
        <f t="shared" si="6"/>
        <v/>
      </c>
    </row>
    <row r="137" spans="1:5" x14ac:dyDescent="0.2">
      <c r="A137" s="547"/>
      <c r="B137" s="546"/>
      <c r="C137" s="547"/>
      <c r="D137" s="547"/>
      <c r="E137" s="547" t="str">
        <f t="shared" si="6"/>
        <v/>
      </c>
    </row>
    <row r="138" spans="1:5" x14ac:dyDescent="0.2">
      <c r="A138" s="547"/>
      <c r="B138" s="546"/>
      <c r="C138" s="547"/>
      <c r="D138" s="547"/>
      <c r="E138" s="547" t="str">
        <f t="shared" si="6"/>
        <v/>
      </c>
    </row>
    <row r="139" spans="1:5" x14ac:dyDescent="0.2">
      <c r="A139" s="547"/>
      <c r="B139" s="546"/>
      <c r="C139" s="547"/>
      <c r="D139" s="547"/>
      <c r="E139" s="547" t="str">
        <f t="shared" si="6"/>
        <v/>
      </c>
    </row>
    <row r="140" spans="1:5" x14ac:dyDescent="0.2">
      <c r="A140" s="547"/>
      <c r="B140" s="546"/>
      <c r="C140" s="547"/>
      <c r="D140" s="547"/>
      <c r="E140" s="547" t="str">
        <f t="shared" si="6"/>
        <v/>
      </c>
    </row>
    <row r="141" spans="1:5" x14ac:dyDescent="0.2">
      <c r="A141" s="547"/>
      <c r="B141" s="546"/>
      <c r="C141" s="547"/>
      <c r="D141" s="547"/>
      <c r="E141" s="547" t="str">
        <f t="shared" si="6"/>
        <v/>
      </c>
    </row>
    <row r="142" spans="1:5" x14ac:dyDescent="0.2">
      <c r="A142" s="547"/>
      <c r="B142" s="546"/>
      <c r="C142" s="547"/>
      <c r="D142" s="547"/>
      <c r="E142" s="547" t="str">
        <f t="shared" si="6"/>
        <v/>
      </c>
    </row>
    <row r="143" spans="1:5" x14ac:dyDescent="0.2">
      <c r="A143" s="547"/>
      <c r="B143" s="546"/>
      <c r="C143" s="547"/>
      <c r="D143" s="547"/>
      <c r="E143" s="547" t="str">
        <f t="shared" si="6"/>
        <v/>
      </c>
    </row>
    <row r="144" spans="1:5" x14ac:dyDescent="0.2">
      <c r="A144" s="547"/>
      <c r="B144" s="546"/>
      <c r="C144" s="547"/>
      <c r="D144" s="547"/>
      <c r="E144" s="547" t="str">
        <f t="shared" si="6"/>
        <v/>
      </c>
    </row>
    <row r="145" spans="1:5" x14ac:dyDescent="0.2">
      <c r="A145" s="547"/>
      <c r="B145" s="546"/>
      <c r="C145" s="547"/>
      <c r="D145" s="547"/>
      <c r="E145" s="547" t="str">
        <f t="shared" si="6"/>
        <v/>
      </c>
    </row>
    <row r="146" spans="1:5" x14ac:dyDescent="0.2">
      <c r="A146" s="547"/>
      <c r="B146" s="546"/>
      <c r="C146" s="547"/>
      <c r="D146" s="547"/>
      <c r="E146" s="547" t="str">
        <f t="shared" si="6"/>
        <v/>
      </c>
    </row>
    <row r="147" spans="1:5" x14ac:dyDescent="0.2">
      <c r="A147" s="547"/>
      <c r="B147" s="546"/>
      <c r="C147" s="547"/>
      <c r="D147" s="547"/>
      <c r="E147" s="547" t="str">
        <f t="shared" si="6"/>
        <v/>
      </c>
    </row>
    <row r="148" spans="1:5" x14ac:dyDescent="0.2">
      <c r="A148" s="547"/>
      <c r="B148" s="546"/>
      <c r="C148" s="547"/>
      <c r="D148" s="547"/>
      <c r="E148" s="547" t="str">
        <f t="shared" si="6"/>
        <v/>
      </c>
    </row>
    <row r="149" spans="1:5" x14ac:dyDescent="0.2">
      <c r="A149" s="547"/>
      <c r="B149" s="546"/>
      <c r="C149" s="547"/>
      <c r="D149" s="547"/>
      <c r="E149" s="547" t="str">
        <f t="shared" si="6"/>
        <v/>
      </c>
    </row>
    <row r="150" spans="1:5" x14ac:dyDescent="0.2">
      <c r="A150" s="547"/>
      <c r="B150" s="546"/>
      <c r="C150" s="547"/>
      <c r="D150" s="547"/>
      <c r="E150" s="547" t="str">
        <f t="shared" si="6"/>
        <v/>
      </c>
    </row>
    <row r="151" spans="1:5" x14ac:dyDescent="0.2">
      <c r="A151" s="547"/>
      <c r="B151" s="546"/>
      <c r="C151" s="547"/>
      <c r="D151" s="547"/>
      <c r="E151" s="547" t="str">
        <f t="shared" si="6"/>
        <v/>
      </c>
    </row>
    <row r="152" spans="1:5" x14ac:dyDescent="0.2">
      <c r="A152" s="547"/>
      <c r="B152" s="546"/>
      <c r="C152" s="547"/>
      <c r="D152" s="547"/>
      <c r="E152" s="547" t="str">
        <f t="shared" si="6"/>
        <v/>
      </c>
    </row>
    <row r="153" spans="1:5" x14ac:dyDescent="0.2">
      <c r="A153" s="547"/>
      <c r="B153" s="546"/>
      <c r="C153" s="547"/>
      <c r="D153" s="547"/>
      <c r="E153" s="547" t="str">
        <f t="shared" si="6"/>
        <v/>
      </c>
    </row>
    <row r="154" spans="1:5" x14ac:dyDescent="0.2">
      <c r="A154" s="547"/>
      <c r="B154" s="546"/>
      <c r="C154" s="547"/>
      <c r="D154" s="547"/>
      <c r="E154" s="547" t="str">
        <f t="shared" si="6"/>
        <v/>
      </c>
    </row>
    <row r="155" spans="1:5" x14ac:dyDescent="0.2">
      <c r="A155" s="547"/>
      <c r="B155" s="546"/>
      <c r="C155" s="547"/>
      <c r="D155" s="547"/>
      <c r="E155" s="547" t="str">
        <f t="shared" si="6"/>
        <v/>
      </c>
    </row>
    <row r="156" spans="1:5" x14ac:dyDescent="0.2">
      <c r="A156" s="547"/>
      <c r="B156" s="546"/>
      <c r="C156" s="547"/>
      <c r="D156" s="547"/>
      <c r="E156" s="547" t="str">
        <f t="shared" si="6"/>
        <v/>
      </c>
    </row>
    <row r="157" spans="1:5" x14ac:dyDescent="0.2">
      <c r="A157" s="547"/>
      <c r="B157" s="546"/>
      <c r="C157" s="547"/>
      <c r="D157" s="547"/>
      <c r="E157" s="547" t="str">
        <f t="shared" si="6"/>
        <v/>
      </c>
    </row>
    <row r="158" spans="1:5" x14ac:dyDescent="0.2">
      <c r="A158" s="547"/>
      <c r="B158" s="546"/>
      <c r="C158" s="547"/>
      <c r="D158" s="547"/>
      <c r="E158" s="547" t="str">
        <f t="shared" si="6"/>
        <v/>
      </c>
    </row>
    <row r="159" spans="1:5" x14ac:dyDescent="0.2">
      <c r="A159" s="547"/>
      <c r="B159" s="546"/>
      <c r="C159" s="547"/>
      <c r="D159" s="547"/>
      <c r="E159" s="547" t="str">
        <f t="shared" si="6"/>
        <v/>
      </c>
    </row>
    <row r="160" spans="1:5" x14ac:dyDescent="0.2">
      <c r="A160" s="547"/>
      <c r="B160" s="546"/>
      <c r="C160" s="547"/>
      <c r="D160" s="547"/>
      <c r="E160" s="547" t="str">
        <f t="shared" si="6"/>
        <v/>
      </c>
    </row>
    <row r="161" spans="1:5" x14ac:dyDescent="0.2">
      <c r="A161" s="547"/>
      <c r="B161" s="546"/>
      <c r="C161" s="547"/>
      <c r="D161" s="547"/>
      <c r="E161" s="547" t="str">
        <f t="shared" si="6"/>
        <v/>
      </c>
    </row>
    <row r="162" spans="1:5" x14ac:dyDescent="0.2">
      <c r="A162" s="547"/>
      <c r="B162" s="546"/>
      <c r="C162" s="547"/>
      <c r="D162" s="547"/>
      <c r="E162" s="547" t="str">
        <f t="shared" si="6"/>
        <v/>
      </c>
    </row>
    <row r="163" spans="1:5" x14ac:dyDescent="0.2">
      <c r="A163" s="547"/>
      <c r="B163" s="546"/>
      <c r="C163" s="547"/>
      <c r="D163" s="547"/>
      <c r="E163" s="547" t="str">
        <f t="shared" si="6"/>
        <v/>
      </c>
    </row>
    <row r="164" spans="1:5" x14ac:dyDescent="0.2">
      <c r="A164" s="547"/>
      <c r="B164" s="546"/>
      <c r="C164" s="547"/>
      <c r="D164" s="547"/>
      <c r="E164" s="547" t="str">
        <f t="shared" si="6"/>
        <v/>
      </c>
    </row>
    <row r="165" spans="1:5" x14ac:dyDescent="0.2">
      <c r="A165" s="547"/>
      <c r="B165" s="546"/>
      <c r="C165" s="547"/>
      <c r="D165" s="547"/>
      <c r="E165" s="547" t="str">
        <f t="shared" si="6"/>
        <v/>
      </c>
    </row>
    <row r="166" spans="1:5" x14ac:dyDescent="0.2">
      <c r="A166" s="547"/>
      <c r="B166" s="546"/>
      <c r="C166" s="547"/>
      <c r="D166" s="547"/>
      <c r="E166" s="547" t="str">
        <f t="shared" si="6"/>
        <v/>
      </c>
    </row>
    <row r="167" spans="1:5" x14ac:dyDescent="0.2">
      <c r="A167" s="547"/>
      <c r="B167" s="546"/>
      <c r="C167" s="547"/>
      <c r="D167" s="547"/>
      <c r="E167" s="547" t="str">
        <f t="shared" si="6"/>
        <v/>
      </c>
    </row>
    <row r="168" spans="1:5" x14ac:dyDescent="0.2">
      <c r="A168" s="547"/>
      <c r="B168" s="546"/>
      <c r="C168" s="547"/>
      <c r="D168" s="547"/>
      <c r="E168" s="547" t="str">
        <f t="shared" si="6"/>
        <v/>
      </c>
    </row>
    <row r="169" spans="1:5" x14ac:dyDescent="0.2">
      <c r="A169" s="547"/>
      <c r="B169" s="546"/>
      <c r="C169" s="547"/>
      <c r="D169" s="547"/>
      <c r="E169" s="547" t="str">
        <f t="shared" si="6"/>
        <v/>
      </c>
    </row>
    <row r="170" spans="1:5" x14ac:dyDescent="0.2">
      <c r="A170" s="547"/>
      <c r="B170" s="546"/>
      <c r="C170" s="547"/>
      <c r="D170" s="547"/>
      <c r="E170" s="547" t="str">
        <f t="shared" si="6"/>
        <v/>
      </c>
    </row>
    <row r="171" spans="1:5" x14ac:dyDescent="0.2">
      <c r="A171" s="547"/>
      <c r="B171" s="546"/>
      <c r="C171" s="547"/>
      <c r="D171" s="547"/>
      <c r="E171" s="547" t="str">
        <f t="shared" si="6"/>
        <v/>
      </c>
    </row>
    <row r="172" spans="1:5" x14ac:dyDescent="0.2">
      <c r="A172" s="547"/>
      <c r="B172" s="546"/>
      <c r="C172" s="547"/>
      <c r="D172" s="547"/>
      <c r="E172" s="547" t="str">
        <f t="shared" si="6"/>
        <v/>
      </c>
    </row>
    <row r="173" spans="1:5" x14ac:dyDescent="0.2">
      <c r="A173" s="547"/>
      <c r="B173" s="546"/>
      <c r="C173" s="547"/>
      <c r="D173" s="547"/>
      <c r="E173" s="547" t="str">
        <f t="shared" si="6"/>
        <v/>
      </c>
    </row>
    <row r="174" spans="1:5" x14ac:dyDescent="0.2">
      <c r="A174" s="547"/>
      <c r="B174" s="546"/>
      <c r="C174" s="547"/>
      <c r="D174" s="547"/>
      <c r="E174" s="547" t="str">
        <f t="shared" si="6"/>
        <v/>
      </c>
    </row>
    <row r="175" spans="1:5" x14ac:dyDescent="0.2">
      <c r="A175" s="547"/>
      <c r="B175" s="546"/>
      <c r="C175" s="547"/>
      <c r="D175" s="547"/>
      <c r="E175" s="547" t="str">
        <f t="shared" si="6"/>
        <v/>
      </c>
    </row>
    <row r="176" spans="1:5" x14ac:dyDescent="0.2">
      <c r="A176" s="547"/>
      <c r="B176" s="546"/>
      <c r="C176" s="547"/>
      <c r="D176" s="547"/>
      <c r="E176" s="547" t="str">
        <f t="shared" si="6"/>
        <v/>
      </c>
    </row>
    <row r="177" spans="1:5" x14ac:dyDescent="0.2">
      <c r="A177" s="547"/>
      <c r="B177" s="546"/>
      <c r="C177" s="547"/>
      <c r="D177" s="547"/>
      <c r="E177" s="547" t="str">
        <f t="shared" si="6"/>
        <v/>
      </c>
    </row>
    <row r="178" spans="1:5" x14ac:dyDescent="0.2">
      <c r="A178" s="547"/>
      <c r="B178" s="546"/>
      <c r="C178" s="547"/>
      <c r="D178" s="547"/>
      <c r="E178" s="547" t="str">
        <f t="shared" si="6"/>
        <v/>
      </c>
    </row>
    <row r="179" spans="1:5" x14ac:dyDescent="0.2">
      <c r="A179" s="547"/>
      <c r="B179" s="546"/>
      <c r="C179" s="547"/>
      <c r="D179" s="547"/>
      <c r="E179" s="547" t="str">
        <f t="shared" si="6"/>
        <v/>
      </c>
    </row>
    <row r="180" spans="1:5" x14ac:dyDescent="0.2">
      <c r="A180" s="547"/>
      <c r="B180" s="546"/>
      <c r="C180" s="547"/>
      <c r="D180" s="547"/>
      <c r="E180" s="547" t="str">
        <f t="shared" ref="E180:E243" si="7">IFERROR(VLOOKUP(D180,T_Indices,5,FALSE),"")</f>
        <v/>
      </c>
    </row>
    <row r="181" spans="1:5" x14ac:dyDescent="0.2">
      <c r="A181" s="547"/>
      <c r="B181" s="546"/>
      <c r="C181" s="547"/>
      <c r="D181" s="547"/>
      <c r="E181" s="547" t="str">
        <f t="shared" si="7"/>
        <v/>
      </c>
    </row>
    <row r="182" spans="1:5" x14ac:dyDescent="0.2">
      <c r="A182" s="547"/>
      <c r="B182" s="546"/>
      <c r="C182" s="547"/>
      <c r="D182" s="547"/>
      <c r="E182" s="547" t="str">
        <f t="shared" si="7"/>
        <v/>
      </c>
    </row>
    <row r="183" spans="1:5" x14ac:dyDescent="0.2">
      <c r="A183" s="547"/>
      <c r="B183" s="546"/>
      <c r="C183" s="547"/>
      <c r="D183" s="547"/>
      <c r="E183" s="547" t="str">
        <f t="shared" si="7"/>
        <v/>
      </c>
    </row>
    <row r="184" spans="1:5" x14ac:dyDescent="0.2">
      <c r="A184" s="547"/>
      <c r="B184" s="546"/>
      <c r="C184" s="547"/>
      <c r="D184" s="547"/>
      <c r="E184" s="547" t="str">
        <f t="shared" si="7"/>
        <v/>
      </c>
    </row>
    <row r="185" spans="1:5" x14ac:dyDescent="0.2">
      <c r="A185" s="547"/>
      <c r="B185" s="546"/>
      <c r="C185" s="547"/>
      <c r="D185" s="547"/>
      <c r="E185" s="547" t="str">
        <f t="shared" si="7"/>
        <v/>
      </c>
    </row>
    <row r="186" spans="1:5" x14ac:dyDescent="0.2">
      <c r="A186" s="547"/>
      <c r="B186" s="546"/>
      <c r="C186" s="547"/>
      <c r="D186" s="547"/>
      <c r="E186" s="547" t="str">
        <f t="shared" si="7"/>
        <v/>
      </c>
    </row>
    <row r="187" spans="1:5" x14ac:dyDescent="0.2">
      <c r="A187" s="547"/>
      <c r="B187" s="546"/>
      <c r="C187" s="547"/>
      <c r="D187" s="547"/>
      <c r="E187" s="547" t="str">
        <f t="shared" si="7"/>
        <v/>
      </c>
    </row>
    <row r="188" spans="1:5" x14ac:dyDescent="0.2">
      <c r="A188" s="547"/>
      <c r="B188" s="546"/>
      <c r="C188" s="547"/>
      <c r="D188" s="547"/>
      <c r="E188" s="547" t="str">
        <f t="shared" si="7"/>
        <v/>
      </c>
    </row>
    <row r="189" spans="1:5" x14ac:dyDescent="0.2">
      <c r="A189" s="547"/>
      <c r="B189" s="546"/>
      <c r="C189" s="547"/>
      <c r="D189" s="547"/>
      <c r="E189" s="547" t="str">
        <f t="shared" si="7"/>
        <v/>
      </c>
    </row>
    <row r="190" spans="1:5" x14ac:dyDescent="0.2">
      <c r="A190" s="547"/>
      <c r="B190" s="546"/>
      <c r="C190" s="547"/>
      <c r="D190" s="547"/>
      <c r="E190" s="547" t="str">
        <f t="shared" si="7"/>
        <v/>
      </c>
    </row>
    <row r="191" spans="1:5" x14ac:dyDescent="0.2">
      <c r="A191" s="547"/>
      <c r="B191" s="546"/>
      <c r="C191" s="547"/>
      <c r="D191" s="547"/>
      <c r="E191" s="547" t="str">
        <f t="shared" si="7"/>
        <v/>
      </c>
    </row>
    <row r="192" spans="1:5" x14ac:dyDescent="0.2">
      <c r="A192" s="547"/>
      <c r="B192" s="546"/>
      <c r="C192" s="547"/>
      <c r="D192" s="547"/>
      <c r="E192" s="547" t="str">
        <f t="shared" si="7"/>
        <v/>
      </c>
    </row>
    <row r="193" spans="1:5" x14ac:dyDescent="0.2">
      <c r="A193" s="547"/>
      <c r="B193" s="546"/>
      <c r="C193" s="547"/>
      <c r="D193" s="547"/>
      <c r="E193" s="547" t="str">
        <f t="shared" si="7"/>
        <v/>
      </c>
    </row>
    <row r="194" spans="1:5" x14ac:dyDescent="0.2">
      <c r="A194" s="547"/>
      <c r="B194" s="546"/>
      <c r="C194" s="547"/>
      <c r="D194" s="547"/>
      <c r="E194" s="547" t="str">
        <f t="shared" si="7"/>
        <v/>
      </c>
    </row>
    <row r="195" spans="1:5" x14ac:dyDescent="0.2">
      <c r="A195" s="547"/>
      <c r="B195" s="546"/>
      <c r="C195" s="547"/>
      <c r="D195" s="547"/>
      <c r="E195" s="547" t="str">
        <f t="shared" si="7"/>
        <v/>
      </c>
    </row>
    <row r="196" spans="1:5" x14ac:dyDescent="0.2">
      <c r="A196" s="547"/>
      <c r="B196" s="546"/>
      <c r="C196" s="547"/>
      <c r="D196" s="547"/>
      <c r="E196" s="547" t="str">
        <f t="shared" si="7"/>
        <v/>
      </c>
    </row>
    <row r="197" spans="1:5" x14ac:dyDescent="0.2">
      <c r="A197" s="547"/>
      <c r="B197" s="546"/>
      <c r="C197" s="547"/>
      <c r="D197" s="547"/>
      <c r="E197" s="547" t="str">
        <f t="shared" si="7"/>
        <v/>
      </c>
    </row>
    <row r="198" spans="1:5" x14ac:dyDescent="0.2">
      <c r="A198" s="547"/>
      <c r="B198" s="546"/>
      <c r="C198" s="547"/>
      <c r="D198" s="547"/>
      <c r="E198" s="547" t="str">
        <f t="shared" si="7"/>
        <v/>
      </c>
    </row>
    <row r="199" spans="1:5" x14ac:dyDescent="0.2">
      <c r="A199" s="547"/>
      <c r="B199" s="546"/>
      <c r="C199" s="547"/>
      <c r="D199" s="547"/>
      <c r="E199" s="547" t="str">
        <f t="shared" si="7"/>
        <v/>
      </c>
    </row>
    <row r="200" spans="1:5" x14ac:dyDescent="0.2">
      <c r="A200" s="547"/>
      <c r="B200" s="546"/>
      <c r="C200" s="547"/>
      <c r="D200" s="547"/>
      <c r="E200" s="547" t="str">
        <f t="shared" si="7"/>
        <v/>
      </c>
    </row>
    <row r="201" spans="1:5" x14ac:dyDescent="0.2">
      <c r="A201" s="547"/>
      <c r="B201" s="546"/>
      <c r="C201" s="547"/>
      <c r="D201" s="547"/>
      <c r="E201" s="547" t="str">
        <f t="shared" si="7"/>
        <v/>
      </c>
    </row>
    <row r="202" spans="1:5" x14ac:dyDescent="0.2">
      <c r="A202" s="547"/>
      <c r="B202" s="546"/>
      <c r="C202" s="547"/>
      <c r="D202" s="547"/>
      <c r="E202" s="547" t="str">
        <f t="shared" si="7"/>
        <v/>
      </c>
    </row>
    <row r="203" spans="1:5" x14ac:dyDescent="0.2">
      <c r="A203" s="547"/>
      <c r="B203" s="546"/>
      <c r="C203" s="547"/>
      <c r="D203" s="547"/>
      <c r="E203" s="547" t="str">
        <f t="shared" si="7"/>
        <v/>
      </c>
    </row>
    <row r="204" spans="1:5" x14ac:dyDescent="0.2">
      <c r="A204" s="547"/>
      <c r="B204" s="546"/>
      <c r="C204" s="547"/>
      <c r="D204" s="547"/>
      <c r="E204" s="547" t="str">
        <f t="shared" si="7"/>
        <v/>
      </c>
    </row>
    <row r="205" spans="1:5" x14ac:dyDescent="0.2">
      <c r="A205" s="547"/>
      <c r="B205" s="546"/>
      <c r="C205" s="547"/>
      <c r="D205" s="547"/>
      <c r="E205" s="547" t="str">
        <f t="shared" si="7"/>
        <v/>
      </c>
    </row>
    <row r="206" spans="1:5" x14ac:dyDescent="0.2">
      <c r="A206" s="547"/>
      <c r="B206" s="546"/>
      <c r="C206" s="547"/>
      <c r="D206" s="547"/>
      <c r="E206" s="547" t="str">
        <f t="shared" si="7"/>
        <v/>
      </c>
    </row>
    <row r="207" spans="1:5" x14ac:dyDescent="0.2">
      <c r="A207" s="547"/>
      <c r="B207" s="546"/>
      <c r="C207" s="547"/>
      <c r="D207" s="547"/>
      <c r="E207" s="547" t="str">
        <f t="shared" si="7"/>
        <v/>
      </c>
    </row>
    <row r="208" spans="1:5" x14ac:dyDescent="0.2">
      <c r="A208" s="547"/>
      <c r="B208" s="546"/>
      <c r="C208" s="547"/>
      <c r="D208" s="547"/>
      <c r="E208" s="547" t="str">
        <f t="shared" si="7"/>
        <v/>
      </c>
    </row>
    <row r="209" spans="1:5" x14ac:dyDescent="0.2">
      <c r="A209" s="547"/>
      <c r="B209" s="546"/>
      <c r="C209" s="547"/>
      <c r="D209" s="547"/>
      <c r="E209" s="547" t="str">
        <f t="shared" si="7"/>
        <v/>
      </c>
    </row>
    <row r="210" spans="1:5" x14ac:dyDescent="0.2">
      <c r="A210" s="547"/>
      <c r="B210" s="546"/>
      <c r="C210" s="547"/>
      <c r="D210" s="547"/>
      <c r="E210" s="547" t="str">
        <f t="shared" si="7"/>
        <v/>
      </c>
    </row>
    <row r="211" spans="1:5" x14ac:dyDescent="0.2">
      <c r="A211" s="547"/>
      <c r="B211" s="546"/>
      <c r="C211" s="547"/>
      <c r="D211" s="547"/>
      <c r="E211" s="547" t="str">
        <f t="shared" si="7"/>
        <v/>
      </c>
    </row>
    <row r="212" spans="1:5" x14ac:dyDescent="0.2">
      <c r="A212" s="547"/>
      <c r="B212" s="546"/>
      <c r="C212" s="547"/>
      <c r="D212" s="547"/>
      <c r="E212" s="547" t="str">
        <f t="shared" si="7"/>
        <v/>
      </c>
    </row>
    <row r="213" spans="1:5" x14ac:dyDescent="0.2">
      <c r="A213" s="547"/>
      <c r="B213" s="546"/>
      <c r="C213" s="547"/>
      <c r="D213" s="547"/>
      <c r="E213" s="547" t="str">
        <f t="shared" si="7"/>
        <v/>
      </c>
    </row>
    <row r="214" spans="1:5" x14ac:dyDescent="0.2">
      <c r="A214" s="547"/>
      <c r="B214" s="546"/>
      <c r="C214" s="547"/>
      <c r="D214" s="547"/>
      <c r="E214" s="547" t="str">
        <f t="shared" si="7"/>
        <v/>
      </c>
    </row>
    <row r="215" spans="1:5" x14ac:dyDescent="0.2">
      <c r="A215" s="547"/>
      <c r="B215" s="546"/>
      <c r="C215" s="547"/>
      <c r="D215" s="547"/>
      <c r="E215" s="547" t="str">
        <f t="shared" si="7"/>
        <v/>
      </c>
    </row>
    <row r="216" spans="1:5" x14ac:dyDescent="0.2">
      <c r="A216" s="547"/>
      <c r="B216" s="546"/>
      <c r="C216" s="547"/>
      <c r="D216" s="547"/>
      <c r="E216" s="547" t="str">
        <f t="shared" si="7"/>
        <v/>
      </c>
    </row>
    <row r="217" spans="1:5" x14ac:dyDescent="0.2">
      <c r="A217" s="547"/>
      <c r="B217" s="546"/>
      <c r="C217" s="547"/>
      <c r="D217" s="547"/>
      <c r="E217" s="547" t="str">
        <f t="shared" si="7"/>
        <v/>
      </c>
    </row>
    <row r="218" spans="1:5" x14ac:dyDescent="0.2">
      <c r="A218" s="547"/>
      <c r="B218" s="546"/>
      <c r="C218" s="547"/>
      <c r="D218" s="547"/>
      <c r="E218" s="547" t="str">
        <f t="shared" si="7"/>
        <v/>
      </c>
    </row>
    <row r="219" spans="1:5" x14ac:dyDescent="0.2">
      <c r="A219" s="547"/>
      <c r="B219" s="546"/>
      <c r="C219" s="547"/>
      <c r="D219" s="547"/>
      <c r="E219" s="547" t="str">
        <f t="shared" si="7"/>
        <v/>
      </c>
    </row>
    <row r="220" spans="1:5" x14ac:dyDescent="0.2">
      <c r="A220" s="547"/>
      <c r="B220" s="546"/>
      <c r="C220" s="547"/>
      <c r="D220" s="547"/>
      <c r="E220" s="547" t="str">
        <f t="shared" si="7"/>
        <v/>
      </c>
    </row>
    <row r="221" spans="1:5" x14ac:dyDescent="0.2">
      <c r="A221" s="547"/>
      <c r="B221" s="546"/>
      <c r="C221" s="547"/>
      <c r="D221" s="547"/>
      <c r="E221" s="547" t="str">
        <f t="shared" si="7"/>
        <v/>
      </c>
    </row>
    <row r="222" spans="1:5" x14ac:dyDescent="0.2">
      <c r="A222" s="547"/>
      <c r="B222" s="546"/>
      <c r="C222" s="547"/>
      <c r="D222" s="547"/>
      <c r="E222" s="547" t="str">
        <f t="shared" si="7"/>
        <v/>
      </c>
    </row>
    <row r="223" spans="1:5" x14ac:dyDescent="0.2">
      <c r="A223" s="547"/>
      <c r="B223" s="546"/>
      <c r="C223" s="547"/>
      <c r="D223" s="547"/>
      <c r="E223" s="547" t="str">
        <f t="shared" si="7"/>
        <v/>
      </c>
    </row>
    <row r="224" spans="1:5" x14ac:dyDescent="0.2">
      <c r="A224" s="547"/>
      <c r="B224" s="546"/>
      <c r="C224" s="547"/>
      <c r="D224" s="547"/>
      <c r="E224" s="547" t="str">
        <f t="shared" si="7"/>
        <v/>
      </c>
    </row>
    <row r="225" spans="1:5" x14ac:dyDescent="0.2">
      <c r="A225" s="547"/>
      <c r="B225" s="546"/>
      <c r="C225" s="547"/>
      <c r="D225" s="547"/>
      <c r="E225" s="547" t="str">
        <f t="shared" si="7"/>
        <v/>
      </c>
    </row>
    <row r="226" spans="1:5" x14ac:dyDescent="0.2">
      <c r="A226" s="547"/>
      <c r="B226" s="546"/>
      <c r="C226" s="547"/>
      <c r="D226" s="547"/>
      <c r="E226" s="547" t="str">
        <f t="shared" si="7"/>
        <v/>
      </c>
    </row>
    <row r="227" spans="1:5" x14ac:dyDescent="0.2">
      <c r="A227" s="547"/>
      <c r="B227" s="546"/>
      <c r="C227" s="547"/>
      <c r="D227" s="547"/>
      <c r="E227" s="547" t="str">
        <f t="shared" si="7"/>
        <v/>
      </c>
    </row>
    <row r="228" spans="1:5" x14ac:dyDescent="0.2">
      <c r="A228" s="547"/>
      <c r="B228" s="546"/>
      <c r="C228" s="547"/>
      <c r="D228" s="547"/>
      <c r="E228" s="547" t="str">
        <f t="shared" si="7"/>
        <v/>
      </c>
    </row>
    <row r="229" spans="1:5" x14ac:dyDescent="0.2">
      <c r="A229" s="547"/>
      <c r="B229" s="546"/>
      <c r="C229" s="547"/>
      <c r="D229" s="547"/>
      <c r="E229" s="547" t="str">
        <f t="shared" si="7"/>
        <v/>
      </c>
    </row>
    <row r="230" spans="1:5" x14ac:dyDescent="0.2">
      <c r="A230" s="547"/>
      <c r="B230" s="546"/>
      <c r="C230" s="547"/>
      <c r="D230" s="547"/>
      <c r="E230" s="547" t="str">
        <f t="shared" si="7"/>
        <v/>
      </c>
    </row>
    <row r="231" spans="1:5" x14ac:dyDescent="0.2">
      <c r="A231" s="547"/>
      <c r="B231" s="546"/>
      <c r="C231" s="547"/>
      <c r="D231" s="547"/>
      <c r="E231" s="547" t="str">
        <f t="shared" si="7"/>
        <v/>
      </c>
    </row>
    <row r="232" spans="1:5" x14ac:dyDescent="0.2">
      <c r="A232" s="547"/>
      <c r="B232" s="546"/>
      <c r="C232" s="547"/>
      <c r="D232" s="547"/>
      <c r="E232" s="547" t="str">
        <f t="shared" si="7"/>
        <v/>
      </c>
    </row>
    <row r="233" spans="1:5" x14ac:dyDescent="0.2">
      <c r="A233" s="547"/>
      <c r="B233" s="546"/>
      <c r="C233" s="547"/>
      <c r="D233" s="547"/>
      <c r="E233" s="547" t="str">
        <f t="shared" si="7"/>
        <v/>
      </c>
    </row>
    <row r="234" spans="1:5" x14ac:dyDescent="0.2">
      <c r="A234" s="547"/>
      <c r="B234" s="546"/>
      <c r="C234" s="547"/>
      <c r="D234" s="547"/>
      <c r="E234" s="547" t="str">
        <f t="shared" si="7"/>
        <v/>
      </c>
    </row>
    <row r="235" spans="1:5" x14ac:dyDescent="0.2">
      <c r="A235" s="547"/>
      <c r="B235" s="546"/>
      <c r="C235" s="547"/>
      <c r="D235" s="547"/>
      <c r="E235" s="547" t="str">
        <f t="shared" si="7"/>
        <v/>
      </c>
    </row>
    <row r="236" spans="1:5" x14ac:dyDescent="0.2">
      <c r="A236" s="547"/>
      <c r="B236" s="546"/>
      <c r="C236" s="547"/>
      <c r="D236" s="547"/>
      <c r="E236" s="547" t="str">
        <f t="shared" si="7"/>
        <v/>
      </c>
    </row>
    <row r="237" spans="1:5" x14ac:dyDescent="0.2">
      <c r="A237" s="547"/>
      <c r="B237" s="546"/>
      <c r="C237" s="547"/>
      <c r="D237" s="547"/>
      <c r="E237" s="547" t="str">
        <f t="shared" si="7"/>
        <v/>
      </c>
    </row>
    <row r="238" spans="1:5" x14ac:dyDescent="0.2">
      <c r="A238" s="547"/>
      <c r="B238" s="546"/>
      <c r="C238" s="547"/>
      <c r="D238" s="547"/>
      <c r="E238" s="547" t="str">
        <f t="shared" si="7"/>
        <v/>
      </c>
    </row>
    <row r="239" spans="1:5" x14ac:dyDescent="0.2">
      <c r="A239" s="547"/>
      <c r="B239" s="546"/>
      <c r="C239" s="547"/>
      <c r="D239" s="547"/>
      <c r="E239" s="547" t="str">
        <f t="shared" si="7"/>
        <v/>
      </c>
    </row>
    <row r="240" spans="1:5" x14ac:dyDescent="0.2">
      <c r="A240" s="547"/>
      <c r="B240" s="546"/>
      <c r="C240" s="547"/>
      <c r="D240" s="547"/>
      <c r="E240" s="547" t="str">
        <f t="shared" si="7"/>
        <v/>
      </c>
    </row>
    <row r="241" spans="1:5" x14ac:dyDescent="0.2">
      <c r="A241" s="547"/>
      <c r="B241" s="546"/>
      <c r="C241" s="547"/>
      <c r="D241" s="547"/>
      <c r="E241" s="547" t="str">
        <f t="shared" si="7"/>
        <v/>
      </c>
    </row>
    <row r="242" spans="1:5" x14ac:dyDescent="0.2">
      <c r="A242" s="547"/>
      <c r="B242" s="546"/>
      <c r="C242" s="547"/>
      <c r="D242" s="547"/>
      <c r="E242" s="547" t="str">
        <f t="shared" si="7"/>
        <v/>
      </c>
    </row>
    <row r="243" spans="1:5" x14ac:dyDescent="0.2">
      <c r="A243" s="547"/>
      <c r="B243" s="546"/>
      <c r="C243" s="547"/>
      <c r="D243" s="547"/>
      <c r="E243" s="547" t="str">
        <f t="shared" si="7"/>
        <v/>
      </c>
    </row>
    <row r="244" spans="1:5" x14ac:dyDescent="0.2">
      <c r="A244" s="547"/>
      <c r="B244" s="546"/>
      <c r="C244" s="547"/>
      <c r="D244" s="547"/>
      <c r="E244" s="547" t="str">
        <f t="shared" ref="E244:E307" si="8">IFERROR(VLOOKUP(D244,T_Indices,5,FALSE),"")</f>
        <v/>
      </c>
    </row>
    <row r="245" spans="1:5" x14ac:dyDescent="0.2">
      <c r="A245" s="547"/>
      <c r="B245" s="546"/>
      <c r="C245" s="547"/>
      <c r="D245" s="547"/>
      <c r="E245" s="547" t="str">
        <f t="shared" si="8"/>
        <v/>
      </c>
    </row>
    <row r="246" spans="1:5" x14ac:dyDescent="0.2">
      <c r="A246" s="547"/>
      <c r="B246" s="546"/>
      <c r="C246" s="547"/>
      <c r="D246" s="547"/>
      <c r="E246" s="547" t="str">
        <f t="shared" si="8"/>
        <v/>
      </c>
    </row>
    <row r="247" spans="1:5" x14ac:dyDescent="0.2">
      <c r="A247" s="547"/>
      <c r="B247" s="546"/>
      <c r="C247" s="547"/>
      <c r="D247" s="547"/>
      <c r="E247" s="547" t="str">
        <f t="shared" si="8"/>
        <v/>
      </c>
    </row>
    <row r="248" spans="1:5" x14ac:dyDescent="0.2">
      <c r="A248" s="547"/>
      <c r="B248" s="546"/>
      <c r="C248" s="547"/>
      <c r="D248" s="547"/>
      <c r="E248" s="547" t="str">
        <f t="shared" si="8"/>
        <v/>
      </c>
    </row>
    <row r="249" spans="1:5" x14ac:dyDescent="0.2">
      <c r="A249" s="547"/>
      <c r="B249" s="546"/>
      <c r="C249" s="547"/>
      <c r="D249" s="547"/>
      <c r="E249" s="547" t="str">
        <f t="shared" si="8"/>
        <v/>
      </c>
    </row>
    <row r="250" spans="1:5" x14ac:dyDescent="0.2">
      <c r="A250" s="547"/>
      <c r="B250" s="546"/>
      <c r="C250" s="547"/>
      <c r="D250" s="547"/>
      <c r="E250" s="547" t="str">
        <f t="shared" si="8"/>
        <v/>
      </c>
    </row>
    <row r="251" spans="1:5" x14ac:dyDescent="0.2">
      <c r="A251" s="547"/>
      <c r="B251" s="546"/>
      <c r="C251" s="547"/>
      <c r="D251" s="547"/>
      <c r="E251" s="547" t="str">
        <f t="shared" si="8"/>
        <v/>
      </c>
    </row>
    <row r="252" spans="1:5" x14ac:dyDescent="0.2">
      <c r="A252" s="547"/>
      <c r="B252" s="546"/>
      <c r="C252" s="547"/>
      <c r="D252" s="547"/>
      <c r="E252" s="547" t="str">
        <f t="shared" si="8"/>
        <v/>
      </c>
    </row>
    <row r="253" spans="1:5" x14ac:dyDescent="0.2">
      <c r="A253" s="547"/>
      <c r="B253" s="546"/>
      <c r="C253" s="547"/>
      <c r="D253" s="547"/>
      <c r="E253" s="547" t="str">
        <f t="shared" si="8"/>
        <v/>
      </c>
    </row>
    <row r="254" spans="1:5" x14ac:dyDescent="0.2">
      <c r="A254" s="547"/>
      <c r="B254" s="546"/>
      <c r="C254" s="547"/>
      <c r="D254" s="547"/>
      <c r="E254" s="547" t="str">
        <f t="shared" si="8"/>
        <v/>
      </c>
    </row>
    <row r="255" spans="1:5" x14ac:dyDescent="0.2">
      <c r="A255" s="547"/>
      <c r="B255" s="546"/>
      <c r="C255" s="547"/>
      <c r="D255" s="547"/>
      <c r="E255" s="547" t="str">
        <f t="shared" si="8"/>
        <v/>
      </c>
    </row>
    <row r="256" spans="1:5" x14ac:dyDescent="0.2">
      <c r="A256" s="547"/>
      <c r="B256" s="546"/>
      <c r="C256" s="547"/>
      <c r="D256" s="547"/>
      <c r="E256" s="547" t="str">
        <f t="shared" si="8"/>
        <v/>
      </c>
    </row>
    <row r="257" spans="1:5" x14ac:dyDescent="0.2">
      <c r="A257" s="547"/>
      <c r="B257" s="546"/>
      <c r="C257" s="547"/>
      <c r="D257" s="547"/>
      <c r="E257" s="547" t="str">
        <f t="shared" si="8"/>
        <v/>
      </c>
    </row>
    <row r="258" spans="1:5" x14ac:dyDescent="0.2">
      <c r="A258" s="547"/>
      <c r="B258" s="546"/>
      <c r="C258" s="547"/>
      <c r="D258" s="547"/>
      <c r="E258" s="547" t="str">
        <f t="shared" si="8"/>
        <v/>
      </c>
    </row>
    <row r="259" spans="1:5" x14ac:dyDescent="0.2">
      <c r="A259" s="547"/>
      <c r="B259" s="546"/>
      <c r="C259" s="547"/>
      <c r="D259" s="547"/>
      <c r="E259" s="547" t="str">
        <f t="shared" si="8"/>
        <v/>
      </c>
    </row>
    <row r="260" spans="1:5" x14ac:dyDescent="0.2">
      <c r="A260" s="547"/>
      <c r="B260" s="546"/>
      <c r="C260" s="547"/>
      <c r="D260" s="547"/>
      <c r="E260" s="547" t="str">
        <f t="shared" si="8"/>
        <v/>
      </c>
    </row>
    <row r="261" spans="1:5" x14ac:dyDescent="0.2">
      <c r="A261" s="547"/>
      <c r="B261" s="546"/>
      <c r="C261" s="547"/>
      <c r="D261" s="547"/>
      <c r="E261" s="547" t="str">
        <f t="shared" si="8"/>
        <v/>
      </c>
    </row>
    <row r="262" spans="1:5" x14ac:dyDescent="0.2">
      <c r="A262" s="547"/>
      <c r="B262" s="546"/>
      <c r="C262" s="547"/>
      <c r="D262" s="547"/>
      <c r="E262" s="547" t="str">
        <f t="shared" si="8"/>
        <v/>
      </c>
    </row>
    <row r="263" spans="1:5" x14ac:dyDescent="0.2">
      <c r="A263" s="547"/>
      <c r="B263" s="546"/>
      <c r="C263" s="547"/>
      <c r="D263" s="547"/>
      <c r="E263" s="547" t="str">
        <f t="shared" si="8"/>
        <v/>
      </c>
    </row>
    <row r="264" spans="1:5" x14ac:dyDescent="0.2">
      <c r="A264" s="547"/>
      <c r="B264" s="546"/>
      <c r="C264" s="547"/>
      <c r="D264" s="547"/>
      <c r="E264" s="547" t="str">
        <f t="shared" si="8"/>
        <v/>
      </c>
    </row>
    <row r="265" spans="1:5" x14ac:dyDescent="0.2">
      <c r="A265" s="547"/>
      <c r="B265" s="546"/>
      <c r="C265" s="547"/>
      <c r="D265" s="547"/>
      <c r="E265" s="547" t="str">
        <f t="shared" si="8"/>
        <v/>
      </c>
    </row>
    <row r="266" spans="1:5" x14ac:dyDescent="0.2">
      <c r="A266" s="547"/>
      <c r="B266" s="546"/>
      <c r="C266" s="547"/>
      <c r="D266" s="547"/>
      <c r="E266" s="547" t="str">
        <f t="shared" si="8"/>
        <v/>
      </c>
    </row>
    <row r="267" spans="1:5" x14ac:dyDescent="0.2">
      <c r="A267" s="547"/>
      <c r="B267" s="546"/>
      <c r="C267" s="547"/>
      <c r="D267" s="547"/>
      <c r="E267" s="547" t="str">
        <f t="shared" si="8"/>
        <v/>
      </c>
    </row>
    <row r="268" spans="1:5" x14ac:dyDescent="0.2">
      <c r="A268" s="547"/>
      <c r="B268" s="546"/>
      <c r="C268" s="547"/>
      <c r="D268" s="547"/>
      <c r="E268" s="547" t="str">
        <f t="shared" si="8"/>
        <v/>
      </c>
    </row>
    <row r="269" spans="1:5" x14ac:dyDescent="0.2">
      <c r="A269" s="547"/>
      <c r="B269" s="546"/>
      <c r="C269" s="547"/>
      <c r="D269" s="547"/>
      <c r="E269" s="547" t="str">
        <f t="shared" si="8"/>
        <v/>
      </c>
    </row>
    <row r="270" spans="1:5" x14ac:dyDescent="0.2">
      <c r="A270" s="547"/>
      <c r="B270" s="546"/>
      <c r="C270" s="547"/>
      <c r="D270" s="547"/>
      <c r="E270" s="547" t="str">
        <f t="shared" si="8"/>
        <v/>
      </c>
    </row>
    <row r="271" spans="1:5" x14ac:dyDescent="0.2">
      <c r="A271" s="547"/>
      <c r="B271" s="546"/>
      <c r="C271" s="547"/>
      <c r="D271" s="547"/>
      <c r="E271" s="547" t="str">
        <f t="shared" si="8"/>
        <v/>
      </c>
    </row>
    <row r="272" spans="1:5" x14ac:dyDescent="0.2">
      <c r="A272" s="547"/>
      <c r="B272" s="546"/>
      <c r="C272" s="547"/>
      <c r="D272" s="547"/>
      <c r="E272" s="547" t="str">
        <f t="shared" si="8"/>
        <v/>
      </c>
    </row>
    <row r="273" spans="1:5" x14ac:dyDescent="0.2">
      <c r="A273" s="547"/>
      <c r="B273" s="546"/>
      <c r="C273" s="547"/>
      <c r="D273" s="547"/>
      <c r="E273" s="547" t="str">
        <f t="shared" si="8"/>
        <v/>
      </c>
    </row>
    <row r="274" spans="1:5" x14ac:dyDescent="0.2">
      <c r="A274" s="547"/>
      <c r="B274" s="546"/>
      <c r="C274" s="547"/>
      <c r="D274" s="547"/>
      <c r="E274" s="547" t="str">
        <f t="shared" si="8"/>
        <v/>
      </c>
    </row>
    <row r="275" spans="1:5" x14ac:dyDescent="0.2">
      <c r="A275" s="547"/>
      <c r="B275" s="546"/>
      <c r="C275" s="547"/>
      <c r="D275" s="547"/>
      <c r="E275" s="547" t="str">
        <f t="shared" si="8"/>
        <v/>
      </c>
    </row>
    <row r="276" spans="1:5" x14ac:dyDescent="0.2">
      <c r="A276" s="547"/>
      <c r="B276" s="546"/>
      <c r="C276" s="547"/>
      <c r="D276" s="547"/>
      <c r="E276" s="547" t="str">
        <f t="shared" si="8"/>
        <v/>
      </c>
    </row>
    <row r="277" spans="1:5" x14ac:dyDescent="0.2">
      <c r="A277" s="547"/>
      <c r="B277" s="546"/>
      <c r="C277" s="547"/>
      <c r="D277" s="547"/>
      <c r="E277" s="547" t="str">
        <f t="shared" si="8"/>
        <v/>
      </c>
    </row>
    <row r="278" spans="1:5" x14ac:dyDescent="0.2">
      <c r="A278" s="547"/>
      <c r="B278" s="546"/>
      <c r="C278" s="547"/>
      <c r="D278" s="547"/>
      <c r="E278" s="547" t="str">
        <f t="shared" si="8"/>
        <v/>
      </c>
    </row>
    <row r="279" spans="1:5" x14ac:dyDescent="0.2">
      <c r="A279" s="547"/>
      <c r="B279" s="546"/>
      <c r="C279" s="547"/>
      <c r="D279" s="547"/>
      <c r="E279" s="547" t="str">
        <f t="shared" si="8"/>
        <v/>
      </c>
    </row>
    <row r="280" spans="1:5" x14ac:dyDescent="0.2">
      <c r="A280" s="547"/>
      <c r="B280" s="546"/>
      <c r="C280" s="547"/>
      <c r="D280" s="547"/>
      <c r="E280" s="547" t="str">
        <f t="shared" si="8"/>
        <v/>
      </c>
    </row>
    <row r="281" spans="1:5" x14ac:dyDescent="0.2">
      <c r="A281" s="547"/>
      <c r="B281" s="546"/>
      <c r="C281" s="547"/>
      <c r="D281" s="547"/>
      <c r="E281" s="547" t="str">
        <f t="shared" si="8"/>
        <v/>
      </c>
    </row>
    <row r="282" spans="1:5" x14ac:dyDescent="0.2">
      <c r="A282" s="547"/>
      <c r="B282" s="546"/>
      <c r="C282" s="547"/>
      <c r="D282" s="547"/>
      <c r="E282" s="547" t="str">
        <f t="shared" si="8"/>
        <v/>
      </c>
    </row>
    <row r="283" spans="1:5" x14ac:dyDescent="0.2">
      <c r="A283" s="547"/>
      <c r="B283" s="546"/>
      <c r="C283" s="547"/>
      <c r="D283" s="547"/>
      <c r="E283" s="547" t="str">
        <f t="shared" si="8"/>
        <v/>
      </c>
    </row>
    <row r="284" spans="1:5" x14ac:dyDescent="0.2">
      <c r="A284" s="547"/>
      <c r="B284" s="546"/>
      <c r="C284" s="547"/>
      <c r="D284" s="547"/>
      <c r="E284" s="547" t="str">
        <f t="shared" si="8"/>
        <v/>
      </c>
    </row>
    <row r="285" spans="1:5" x14ac:dyDescent="0.2">
      <c r="A285" s="547"/>
      <c r="B285" s="546"/>
      <c r="C285" s="547"/>
      <c r="D285" s="547"/>
      <c r="E285" s="547" t="str">
        <f t="shared" si="8"/>
        <v/>
      </c>
    </row>
    <row r="286" spans="1:5" x14ac:dyDescent="0.2">
      <c r="A286" s="547"/>
      <c r="B286" s="546"/>
      <c r="C286" s="547"/>
      <c r="D286" s="547"/>
      <c r="E286" s="547" t="str">
        <f t="shared" si="8"/>
        <v/>
      </c>
    </row>
    <row r="287" spans="1:5" x14ac:dyDescent="0.2">
      <c r="A287" s="547"/>
      <c r="B287" s="546"/>
      <c r="C287" s="547"/>
      <c r="D287" s="547"/>
      <c r="E287" s="547" t="str">
        <f t="shared" si="8"/>
        <v/>
      </c>
    </row>
    <row r="288" spans="1:5" x14ac:dyDescent="0.2">
      <c r="A288" s="547"/>
      <c r="B288" s="546"/>
      <c r="C288" s="547"/>
      <c r="D288" s="547"/>
      <c r="E288" s="547" t="str">
        <f t="shared" si="8"/>
        <v/>
      </c>
    </row>
    <row r="289" spans="1:5" x14ac:dyDescent="0.2">
      <c r="A289" s="547"/>
      <c r="B289" s="546"/>
      <c r="C289" s="547"/>
      <c r="D289" s="547"/>
      <c r="E289" s="547" t="str">
        <f t="shared" si="8"/>
        <v/>
      </c>
    </row>
    <row r="290" spans="1:5" x14ac:dyDescent="0.2">
      <c r="A290" s="547"/>
      <c r="B290" s="546"/>
      <c r="C290" s="547"/>
      <c r="D290" s="547"/>
      <c r="E290" s="547" t="str">
        <f t="shared" si="8"/>
        <v/>
      </c>
    </row>
    <row r="291" spans="1:5" x14ac:dyDescent="0.2">
      <c r="A291" s="547"/>
      <c r="B291" s="546"/>
      <c r="C291" s="547"/>
      <c r="D291" s="547"/>
      <c r="E291" s="547" t="str">
        <f t="shared" si="8"/>
        <v/>
      </c>
    </row>
    <row r="292" spans="1:5" x14ac:dyDescent="0.2">
      <c r="A292" s="547"/>
      <c r="B292" s="546"/>
      <c r="C292" s="547"/>
      <c r="D292" s="547"/>
      <c r="E292" s="547" t="str">
        <f t="shared" si="8"/>
        <v/>
      </c>
    </row>
    <row r="293" spans="1:5" x14ac:dyDescent="0.2">
      <c r="A293" s="547"/>
      <c r="B293" s="546"/>
      <c r="C293" s="547"/>
      <c r="D293" s="547"/>
      <c r="E293" s="547" t="str">
        <f t="shared" si="8"/>
        <v/>
      </c>
    </row>
    <row r="294" spans="1:5" x14ac:dyDescent="0.2">
      <c r="A294" s="547"/>
      <c r="B294" s="546"/>
      <c r="C294" s="547"/>
      <c r="D294" s="547"/>
      <c r="E294" s="547" t="str">
        <f t="shared" si="8"/>
        <v/>
      </c>
    </row>
    <row r="295" spans="1:5" x14ac:dyDescent="0.2">
      <c r="A295" s="547"/>
      <c r="B295" s="546"/>
      <c r="C295" s="547"/>
      <c r="D295" s="547"/>
      <c r="E295" s="547" t="str">
        <f t="shared" si="8"/>
        <v/>
      </c>
    </row>
    <row r="296" spans="1:5" x14ac:dyDescent="0.2">
      <c r="A296" s="547"/>
      <c r="B296" s="546"/>
      <c r="C296" s="547"/>
      <c r="D296" s="547"/>
      <c r="E296" s="547" t="str">
        <f t="shared" si="8"/>
        <v/>
      </c>
    </row>
    <row r="297" spans="1:5" x14ac:dyDescent="0.2">
      <c r="A297" s="547"/>
      <c r="B297" s="546"/>
      <c r="C297" s="547"/>
      <c r="D297" s="547"/>
      <c r="E297" s="547" t="str">
        <f t="shared" si="8"/>
        <v/>
      </c>
    </row>
    <row r="298" spans="1:5" x14ac:dyDescent="0.2">
      <c r="A298" s="547"/>
      <c r="B298" s="546"/>
      <c r="C298" s="547"/>
      <c r="D298" s="547"/>
      <c r="E298" s="547" t="str">
        <f t="shared" si="8"/>
        <v/>
      </c>
    </row>
    <row r="299" spans="1:5" x14ac:dyDescent="0.2">
      <c r="A299" s="547"/>
      <c r="B299" s="546"/>
      <c r="C299" s="547"/>
      <c r="D299" s="547"/>
      <c r="E299" s="547" t="str">
        <f t="shared" si="8"/>
        <v/>
      </c>
    </row>
    <row r="300" spans="1:5" x14ac:dyDescent="0.2">
      <c r="A300" s="547"/>
      <c r="B300" s="546"/>
      <c r="C300" s="547"/>
      <c r="D300" s="547"/>
      <c r="E300" s="547" t="str">
        <f t="shared" si="8"/>
        <v/>
      </c>
    </row>
    <row r="301" spans="1:5" x14ac:dyDescent="0.2">
      <c r="A301" s="547"/>
      <c r="B301" s="546"/>
      <c r="C301" s="547"/>
      <c r="D301" s="547"/>
      <c r="E301" s="547" t="str">
        <f t="shared" si="8"/>
        <v/>
      </c>
    </row>
    <row r="302" spans="1:5" x14ac:dyDescent="0.2">
      <c r="A302" s="547"/>
      <c r="B302" s="546"/>
      <c r="C302" s="547"/>
      <c r="D302" s="547"/>
      <c r="E302" s="547" t="str">
        <f t="shared" si="8"/>
        <v/>
      </c>
    </row>
    <row r="303" spans="1:5" x14ac:dyDescent="0.2">
      <c r="A303" s="547"/>
      <c r="B303" s="546"/>
      <c r="C303" s="547"/>
      <c r="D303" s="547"/>
      <c r="E303" s="547" t="str">
        <f t="shared" si="8"/>
        <v/>
      </c>
    </row>
    <row r="304" spans="1:5" x14ac:dyDescent="0.2">
      <c r="A304" s="547"/>
      <c r="B304" s="546"/>
      <c r="C304" s="547"/>
      <c r="D304" s="547"/>
      <c r="E304" s="547" t="str">
        <f t="shared" si="8"/>
        <v/>
      </c>
    </row>
    <row r="305" spans="1:5" x14ac:dyDescent="0.2">
      <c r="A305" s="547"/>
      <c r="B305" s="546"/>
      <c r="C305" s="547"/>
      <c r="D305" s="547"/>
      <c r="E305" s="547" t="str">
        <f t="shared" si="8"/>
        <v/>
      </c>
    </row>
    <row r="306" spans="1:5" x14ac:dyDescent="0.2">
      <c r="A306" s="547"/>
      <c r="B306" s="546"/>
      <c r="C306" s="547"/>
      <c r="D306" s="547"/>
      <c r="E306" s="547" t="str">
        <f t="shared" si="8"/>
        <v/>
      </c>
    </row>
    <row r="307" spans="1:5" x14ac:dyDescent="0.2">
      <c r="A307" s="547"/>
      <c r="B307" s="546"/>
      <c r="C307" s="547"/>
      <c r="D307" s="547"/>
      <c r="E307" s="547" t="str">
        <f t="shared" si="8"/>
        <v/>
      </c>
    </row>
    <row r="308" spans="1:5" x14ac:dyDescent="0.2">
      <c r="A308" s="547"/>
      <c r="B308" s="546"/>
      <c r="C308" s="547"/>
      <c r="D308" s="547"/>
      <c r="E308" s="547" t="str">
        <f t="shared" ref="E308:E371" si="9">IFERROR(VLOOKUP(D308,T_Indices,5,FALSE),"")</f>
        <v/>
      </c>
    </row>
    <row r="309" spans="1:5" x14ac:dyDescent="0.2">
      <c r="A309" s="547"/>
      <c r="B309" s="546"/>
      <c r="C309" s="547"/>
      <c r="D309" s="547"/>
      <c r="E309" s="547" t="str">
        <f t="shared" si="9"/>
        <v/>
      </c>
    </row>
    <row r="310" spans="1:5" x14ac:dyDescent="0.2">
      <c r="A310" s="547"/>
      <c r="B310" s="546"/>
      <c r="C310" s="547"/>
      <c r="D310" s="547"/>
      <c r="E310" s="547" t="str">
        <f t="shared" si="9"/>
        <v/>
      </c>
    </row>
    <row r="311" spans="1:5" x14ac:dyDescent="0.2">
      <c r="A311" s="547"/>
      <c r="B311" s="546"/>
      <c r="C311" s="547"/>
      <c r="D311" s="547"/>
      <c r="E311" s="547" t="str">
        <f t="shared" si="9"/>
        <v/>
      </c>
    </row>
    <row r="312" spans="1:5" x14ac:dyDescent="0.2">
      <c r="A312" s="547"/>
      <c r="B312" s="546"/>
      <c r="C312" s="547"/>
      <c r="D312" s="547"/>
      <c r="E312" s="547" t="str">
        <f t="shared" si="9"/>
        <v/>
      </c>
    </row>
    <row r="313" spans="1:5" x14ac:dyDescent="0.2">
      <c r="A313" s="547"/>
      <c r="B313" s="546"/>
      <c r="C313" s="547"/>
      <c r="D313" s="547"/>
      <c r="E313" s="547" t="str">
        <f t="shared" si="9"/>
        <v/>
      </c>
    </row>
    <row r="314" spans="1:5" x14ac:dyDescent="0.2">
      <c r="A314" s="547"/>
      <c r="B314" s="546"/>
      <c r="C314" s="547"/>
      <c r="D314" s="547"/>
      <c r="E314" s="547" t="str">
        <f t="shared" si="9"/>
        <v/>
      </c>
    </row>
    <row r="315" spans="1:5" x14ac:dyDescent="0.2">
      <c r="A315" s="547"/>
      <c r="B315" s="546"/>
      <c r="C315" s="547"/>
      <c r="D315" s="547"/>
      <c r="E315" s="547" t="str">
        <f t="shared" si="9"/>
        <v/>
      </c>
    </row>
    <row r="316" spans="1:5" x14ac:dyDescent="0.2">
      <c r="A316" s="547"/>
      <c r="B316" s="546"/>
      <c r="C316" s="547"/>
      <c r="D316" s="547"/>
      <c r="E316" s="547" t="str">
        <f t="shared" si="9"/>
        <v/>
      </c>
    </row>
    <row r="317" spans="1:5" x14ac:dyDescent="0.2">
      <c r="A317" s="547"/>
      <c r="B317" s="546"/>
      <c r="C317" s="547"/>
      <c r="D317" s="547"/>
      <c r="E317" s="547" t="str">
        <f t="shared" si="9"/>
        <v/>
      </c>
    </row>
    <row r="318" spans="1:5" x14ac:dyDescent="0.2">
      <c r="A318" s="547"/>
      <c r="B318" s="546"/>
      <c r="C318" s="547"/>
      <c r="D318" s="547"/>
      <c r="E318" s="547" t="str">
        <f t="shared" si="9"/>
        <v/>
      </c>
    </row>
    <row r="319" spans="1:5" x14ac:dyDescent="0.2">
      <c r="A319" s="547"/>
      <c r="B319" s="546"/>
      <c r="C319" s="547"/>
      <c r="D319" s="547"/>
      <c r="E319" s="547" t="str">
        <f t="shared" si="9"/>
        <v/>
      </c>
    </row>
    <row r="320" spans="1:5" x14ac:dyDescent="0.2">
      <c r="A320" s="547"/>
      <c r="B320" s="546"/>
      <c r="C320" s="547"/>
      <c r="D320" s="547"/>
      <c r="E320" s="547" t="str">
        <f t="shared" si="9"/>
        <v/>
      </c>
    </row>
    <row r="321" spans="1:5" x14ac:dyDescent="0.2">
      <c r="A321" s="547"/>
      <c r="B321" s="546"/>
      <c r="C321" s="547"/>
      <c r="D321" s="547"/>
      <c r="E321" s="547" t="str">
        <f t="shared" si="9"/>
        <v/>
      </c>
    </row>
    <row r="322" spans="1:5" x14ac:dyDescent="0.2">
      <c r="A322" s="547"/>
      <c r="B322" s="546"/>
      <c r="C322" s="547"/>
      <c r="D322" s="547"/>
      <c r="E322" s="547" t="str">
        <f t="shared" si="9"/>
        <v/>
      </c>
    </row>
    <row r="323" spans="1:5" x14ac:dyDescent="0.2">
      <c r="A323" s="547"/>
      <c r="B323" s="546"/>
      <c r="C323" s="547"/>
      <c r="D323" s="547"/>
      <c r="E323" s="547" t="str">
        <f t="shared" si="9"/>
        <v/>
      </c>
    </row>
    <row r="324" spans="1:5" x14ac:dyDescent="0.2">
      <c r="A324" s="547"/>
      <c r="B324" s="546"/>
      <c r="C324" s="547"/>
      <c r="D324" s="547"/>
      <c r="E324" s="547" t="str">
        <f t="shared" si="9"/>
        <v/>
      </c>
    </row>
    <row r="325" spans="1:5" x14ac:dyDescent="0.2">
      <c r="A325" s="547"/>
      <c r="B325" s="546"/>
      <c r="C325" s="547"/>
      <c r="D325" s="547"/>
      <c r="E325" s="547" t="str">
        <f t="shared" si="9"/>
        <v/>
      </c>
    </row>
    <row r="326" spans="1:5" x14ac:dyDescent="0.2">
      <c r="A326" s="547"/>
      <c r="B326" s="546"/>
      <c r="C326" s="547"/>
      <c r="D326" s="547"/>
      <c r="E326" s="547" t="str">
        <f t="shared" si="9"/>
        <v/>
      </c>
    </row>
    <row r="327" spans="1:5" x14ac:dyDescent="0.2">
      <c r="A327" s="547"/>
      <c r="B327" s="546"/>
      <c r="C327" s="547"/>
      <c r="D327" s="547"/>
      <c r="E327" s="547" t="str">
        <f t="shared" si="9"/>
        <v/>
      </c>
    </row>
    <row r="328" spans="1:5" x14ac:dyDescent="0.2">
      <c r="A328" s="547"/>
      <c r="B328" s="546"/>
      <c r="C328" s="547"/>
      <c r="D328" s="547"/>
      <c r="E328" s="547" t="str">
        <f t="shared" si="9"/>
        <v/>
      </c>
    </row>
    <row r="329" spans="1:5" x14ac:dyDescent="0.2">
      <c r="A329" s="547"/>
      <c r="B329" s="546"/>
      <c r="C329" s="547"/>
      <c r="D329" s="547"/>
      <c r="E329" s="547" t="str">
        <f t="shared" si="9"/>
        <v/>
      </c>
    </row>
    <row r="330" spans="1:5" x14ac:dyDescent="0.2">
      <c r="A330" s="547"/>
      <c r="B330" s="546"/>
      <c r="C330" s="547"/>
      <c r="D330" s="547"/>
      <c r="E330" s="547" t="str">
        <f t="shared" si="9"/>
        <v/>
      </c>
    </row>
    <row r="331" spans="1:5" x14ac:dyDescent="0.2">
      <c r="A331" s="547"/>
      <c r="B331" s="546"/>
      <c r="C331" s="547"/>
      <c r="D331" s="547"/>
      <c r="E331" s="547" t="str">
        <f t="shared" si="9"/>
        <v/>
      </c>
    </row>
    <row r="332" spans="1:5" x14ac:dyDescent="0.2">
      <c r="A332" s="547"/>
      <c r="B332" s="546"/>
      <c r="C332" s="547"/>
      <c r="D332" s="547"/>
      <c r="E332" s="547" t="str">
        <f t="shared" si="9"/>
        <v/>
      </c>
    </row>
    <row r="333" spans="1:5" x14ac:dyDescent="0.2">
      <c r="A333" s="547"/>
      <c r="B333" s="546"/>
      <c r="C333" s="547"/>
      <c r="D333" s="547"/>
      <c r="E333" s="547" t="str">
        <f t="shared" si="9"/>
        <v/>
      </c>
    </row>
    <row r="334" spans="1:5" x14ac:dyDescent="0.2">
      <c r="A334" s="547"/>
      <c r="B334" s="546"/>
      <c r="C334" s="547"/>
      <c r="D334" s="547"/>
      <c r="E334" s="547" t="str">
        <f t="shared" si="9"/>
        <v/>
      </c>
    </row>
    <row r="335" spans="1:5" x14ac:dyDescent="0.2">
      <c r="A335" s="547"/>
      <c r="B335" s="546"/>
      <c r="C335" s="547"/>
      <c r="D335" s="547"/>
      <c r="E335" s="547" t="str">
        <f t="shared" si="9"/>
        <v/>
      </c>
    </row>
    <row r="336" spans="1:5" x14ac:dyDescent="0.2">
      <c r="A336" s="547"/>
      <c r="B336" s="546"/>
      <c r="C336" s="547"/>
      <c r="D336" s="547"/>
      <c r="E336" s="547" t="str">
        <f t="shared" si="9"/>
        <v/>
      </c>
    </row>
    <row r="337" spans="1:5" x14ac:dyDescent="0.2">
      <c r="A337" s="547"/>
      <c r="B337" s="546"/>
      <c r="C337" s="547"/>
      <c r="D337" s="547"/>
      <c r="E337" s="547" t="str">
        <f t="shared" si="9"/>
        <v/>
      </c>
    </row>
    <row r="338" spans="1:5" x14ac:dyDescent="0.2">
      <c r="A338" s="547"/>
      <c r="B338" s="546"/>
      <c r="C338" s="547"/>
      <c r="D338" s="547"/>
      <c r="E338" s="547" t="str">
        <f t="shared" si="9"/>
        <v/>
      </c>
    </row>
    <row r="339" spans="1:5" x14ac:dyDescent="0.2">
      <c r="A339" s="547"/>
      <c r="B339" s="546"/>
      <c r="C339" s="547"/>
      <c r="D339" s="547"/>
      <c r="E339" s="547" t="str">
        <f t="shared" si="9"/>
        <v/>
      </c>
    </row>
    <row r="340" spans="1:5" x14ac:dyDescent="0.2">
      <c r="A340" s="547"/>
      <c r="B340" s="546"/>
      <c r="C340" s="547"/>
      <c r="D340" s="547"/>
      <c r="E340" s="547" t="str">
        <f t="shared" si="9"/>
        <v/>
      </c>
    </row>
    <row r="341" spans="1:5" x14ac:dyDescent="0.2">
      <c r="A341" s="547"/>
      <c r="B341" s="546"/>
      <c r="C341" s="547"/>
      <c r="D341" s="547"/>
      <c r="E341" s="547" t="str">
        <f t="shared" si="9"/>
        <v/>
      </c>
    </row>
    <row r="342" spans="1:5" x14ac:dyDescent="0.2">
      <c r="A342" s="547"/>
      <c r="B342" s="546"/>
      <c r="C342" s="547"/>
      <c r="D342" s="547"/>
      <c r="E342" s="547" t="str">
        <f t="shared" si="9"/>
        <v/>
      </c>
    </row>
    <row r="343" spans="1:5" x14ac:dyDescent="0.2">
      <c r="A343" s="547"/>
      <c r="B343" s="546"/>
      <c r="C343" s="547"/>
      <c r="D343" s="547"/>
      <c r="E343" s="547" t="str">
        <f t="shared" si="9"/>
        <v/>
      </c>
    </row>
    <row r="344" spans="1:5" x14ac:dyDescent="0.2">
      <c r="A344" s="547"/>
      <c r="B344" s="546"/>
      <c r="C344" s="547"/>
      <c r="D344" s="547"/>
      <c r="E344" s="547" t="str">
        <f t="shared" si="9"/>
        <v/>
      </c>
    </row>
    <row r="345" spans="1:5" x14ac:dyDescent="0.2">
      <c r="A345" s="547"/>
      <c r="B345" s="546"/>
      <c r="C345" s="547"/>
      <c r="D345" s="547"/>
      <c r="E345" s="547" t="str">
        <f t="shared" si="9"/>
        <v/>
      </c>
    </row>
    <row r="346" spans="1:5" x14ac:dyDescent="0.2">
      <c r="A346" s="547"/>
      <c r="B346" s="546"/>
      <c r="C346" s="547"/>
      <c r="D346" s="547"/>
      <c r="E346" s="547" t="str">
        <f t="shared" si="9"/>
        <v/>
      </c>
    </row>
    <row r="347" spans="1:5" x14ac:dyDescent="0.2">
      <c r="A347" s="547"/>
      <c r="B347" s="546"/>
      <c r="C347" s="547"/>
      <c r="D347" s="547"/>
      <c r="E347" s="547" t="str">
        <f t="shared" si="9"/>
        <v/>
      </c>
    </row>
    <row r="348" spans="1:5" x14ac:dyDescent="0.2">
      <c r="A348" s="547"/>
      <c r="B348" s="546"/>
      <c r="C348" s="547"/>
      <c r="D348" s="547"/>
      <c r="E348" s="547" t="str">
        <f t="shared" si="9"/>
        <v/>
      </c>
    </row>
    <row r="349" spans="1:5" x14ac:dyDescent="0.2">
      <c r="A349" s="547"/>
      <c r="B349" s="546"/>
      <c r="C349" s="547"/>
      <c r="D349" s="547"/>
      <c r="E349" s="547" t="str">
        <f t="shared" si="9"/>
        <v/>
      </c>
    </row>
    <row r="350" spans="1:5" x14ac:dyDescent="0.2">
      <c r="A350" s="547"/>
      <c r="B350" s="546"/>
      <c r="C350" s="547"/>
      <c r="D350" s="547"/>
      <c r="E350" s="547" t="str">
        <f t="shared" si="9"/>
        <v/>
      </c>
    </row>
    <row r="351" spans="1:5" x14ac:dyDescent="0.2">
      <c r="A351" s="547"/>
      <c r="B351" s="546"/>
      <c r="C351" s="547"/>
      <c r="D351" s="547"/>
      <c r="E351" s="547" t="str">
        <f t="shared" si="9"/>
        <v/>
      </c>
    </row>
    <row r="352" spans="1:5" x14ac:dyDescent="0.2">
      <c r="A352" s="547"/>
      <c r="B352" s="546"/>
      <c r="C352" s="547"/>
      <c r="D352" s="547"/>
      <c r="E352" s="547" t="str">
        <f t="shared" si="9"/>
        <v/>
      </c>
    </row>
    <row r="353" spans="1:5" x14ac:dyDescent="0.2">
      <c r="A353" s="547"/>
      <c r="B353" s="546"/>
      <c r="C353" s="547"/>
      <c r="D353" s="547"/>
      <c r="E353" s="547" t="str">
        <f t="shared" si="9"/>
        <v/>
      </c>
    </row>
    <row r="354" spans="1:5" x14ac:dyDescent="0.2">
      <c r="A354" s="547"/>
      <c r="B354" s="546"/>
      <c r="C354" s="547"/>
      <c r="D354" s="547"/>
      <c r="E354" s="547" t="str">
        <f t="shared" si="9"/>
        <v/>
      </c>
    </row>
    <row r="355" spans="1:5" x14ac:dyDescent="0.2">
      <c r="A355" s="547"/>
      <c r="B355" s="546"/>
      <c r="C355" s="547"/>
      <c r="D355" s="547"/>
      <c r="E355" s="547" t="str">
        <f t="shared" si="9"/>
        <v/>
      </c>
    </row>
    <row r="356" spans="1:5" x14ac:dyDescent="0.2">
      <c r="A356" s="547"/>
      <c r="B356" s="546"/>
      <c r="C356" s="547"/>
      <c r="D356" s="547"/>
      <c r="E356" s="547" t="str">
        <f t="shared" si="9"/>
        <v/>
      </c>
    </row>
    <row r="357" spans="1:5" x14ac:dyDescent="0.2">
      <c r="A357" s="547"/>
      <c r="B357" s="546"/>
      <c r="C357" s="547"/>
      <c r="D357" s="547"/>
      <c r="E357" s="547" t="str">
        <f t="shared" si="9"/>
        <v/>
      </c>
    </row>
    <row r="358" spans="1:5" x14ac:dyDescent="0.2">
      <c r="A358" s="547"/>
      <c r="B358" s="546"/>
      <c r="C358" s="547"/>
      <c r="D358" s="547"/>
      <c r="E358" s="547" t="str">
        <f t="shared" si="9"/>
        <v/>
      </c>
    </row>
    <row r="359" spans="1:5" x14ac:dyDescent="0.2">
      <c r="A359" s="547"/>
      <c r="B359" s="546"/>
      <c r="C359" s="547"/>
      <c r="D359" s="547"/>
      <c r="E359" s="547" t="str">
        <f t="shared" si="9"/>
        <v/>
      </c>
    </row>
    <row r="360" spans="1:5" x14ac:dyDescent="0.2">
      <c r="A360" s="547"/>
      <c r="B360" s="546"/>
      <c r="C360" s="547"/>
      <c r="D360" s="547"/>
      <c r="E360" s="547" t="str">
        <f t="shared" si="9"/>
        <v/>
      </c>
    </row>
    <row r="361" spans="1:5" x14ac:dyDescent="0.2">
      <c r="A361" s="547"/>
      <c r="B361" s="546"/>
      <c r="C361" s="547"/>
      <c r="D361" s="547"/>
      <c r="E361" s="547" t="str">
        <f t="shared" si="9"/>
        <v/>
      </c>
    </row>
    <row r="362" spans="1:5" x14ac:dyDescent="0.2">
      <c r="A362" s="547"/>
      <c r="B362" s="546"/>
      <c r="C362" s="547"/>
      <c r="D362" s="547"/>
      <c r="E362" s="547" t="str">
        <f t="shared" si="9"/>
        <v/>
      </c>
    </row>
    <row r="363" spans="1:5" x14ac:dyDescent="0.2">
      <c r="A363" s="547"/>
      <c r="B363" s="546"/>
      <c r="C363" s="547"/>
      <c r="D363" s="547"/>
      <c r="E363" s="547" t="str">
        <f t="shared" si="9"/>
        <v/>
      </c>
    </row>
    <row r="364" spans="1:5" x14ac:dyDescent="0.2">
      <c r="A364" s="547"/>
      <c r="B364" s="546"/>
      <c r="C364" s="547"/>
      <c r="D364" s="547"/>
      <c r="E364" s="547" t="str">
        <f t="shared" si="9"/>
        <v/>
      </c>
    </row>
    <row r="365" spans="1:5" x14ac:dyDescent="0.2">
      <c r="A365" s="547"/>
      <c r="B365" s="546"/>
      <c r="C365" s="547"/>
      <c r="D365" s="547"/>
      <c r="E365" s="547" t="str">
        <f t="shared" si="9"/>
        <v/>
      </c>
    </row>
    <row r="366" spans="1:5" x14ac:dyDescent="0.2">
      <c r="A366" s="547"/>
      <c r="B366" s="546"/>
      <c r="C366" s="547"/>
      <c r="D366" s="547"/>
      <c r="E366" s="547" t="str">
        <f t="shared" si="9"/>
        <v/>
      </c>
    </row>
    <row r="367" spans="1:5" x14ac:dyDescent="0.2">
      <c r="A367" s="547"/>
      <c r="B367" s="546"/>
      <c r="C367" s="547"/>
      <c r="D367" s="547"/>
      <c r="E367" s="547" t="str">
        <f t="shared" si="9"/>
        <v/>
      </c>
    </row>
    <row r="368" spans="1:5" x14ac:dyDescent="0.2">
      <c r="A368" s="547"/>
      <c r="B368" s="546"/>
      <c r="C368" s="547"/>
      <c r="D368" s="547"/>
      <c r="E368" s="547" t="str">
        <f t="shared" si="9"/>
        <v/>
      </c>
    </row>
    <row r="369" spans="1:5" x14ac:dyDescent="0.2">
      <c r="A369" s="547"/>
      <c r="B369" s="546"/>
      <c r="C369" s="547"/>
      <c r="D369" s="547"/>
      <c r="E369" s="547" t="str">
        <f t="shared" si="9"/>
        <v/>
      </c>
    </row>
    <row r="370" spans="1:5" x14ac:dyDescent="0.2">
      <c r="A370" s="547"/>
      <c r="B370" s="546"/>
      <c r="C370" s="547"/>
      <c r="D370" s="547"/>
      <c r="E370" s="547" t="str">
        <f t="shared" si="9"/>
        <v/>
      </c>
    </row>
    <row r="371" spans="1:5" x14ac:dyDescent="0.2">
      <c r="A371" s="547"/>
      <c r="B371" s="546"/>
      <c r="C371" s="547"/>
      <c r="D371" s="547"/>
      <c r="E371" s="547" t="str">
        <f t="shared" si="9"/>
        <v/>
      </c>
    </row>
    <row r="372" spans="1:5" x14ac:dyDescent="0.2">
      <c r="A372" s="547"/>
      <c r="B372" s="546"/>
      <c r="C372" s="547"/>
      <c r="D372" s="547"/>
      <c r="E372" s="547" t="str">
        <f t="shared" ref="E372:E435" si="10">IFERROR(VLOOKUP(D372,T_Indices,5,FALSE),"")</f>
        <v/>
      </c>
    </row>
    <row r="373" spans="1:5" x14ac:dyDescent="0.2">
      <c r="A373" s="547"/>
      <c r="B373" s="546"/>
      <c r="C373" s="547"/>
      <c r="D373" s="547"/>
      <c r="E373" s="547" t="str">
        <f t="shared" si="10"/>
        <v/>
      </c>
    </row>
    <row r="374" spans="1:5" x14ac:dyDescent="0.2">
      <c r="A374" s="547"/>
      <c r="B374" s="546"/>
      <c r="C374" s="547"/>
      <c r="D374" s="547"/>
      <c r="E374" s="547" t="str">
        <f t="shared" si="10"/>
        <v/>
      </c>
    </row>
    <row r="375" spans="1:5" x14ac:dyDescent="0.2">
      <c r="A375" s="547"/>
      <c r="B375" s="546"/>
      <c r="C375" s="547"/>
      <c r="D375" s="547"/>
      <c r="E375" s="547" t="str">
        <f t="shared" si="10"/>
        <v/>
      </c>
    </row>
    <row r="376" spans="1:5" x14ac:dyDescent="0.2">
      <c r="A376" s="547"/>
      <c r="B376" s="546"/>
      <c r="C376" s="547"/>
      <c r="D376" s="547"/>
      <c r="E376" s="547" t="str">
        <f t="shared" si="10"/>
        <v/>
      </c>
    </row>
    <row r="377" spans="1:5" x14ac:dyDescent="0.2">
      <c r="A377" s="547"/>
      <c r="B377" s="546"/>
      <c r="C377" s="547"/>
      <c r="D377" s="547"/>
      <c r="E377" s="547" t="str">
        <f t="shared" si="10"/>
        <v/>
      </c>
    </row>
    <row r="378" spans="1:5" x14ac:dyDescent="0.2">
      <c r="A378" s="547"/>
      <c r="B378" s="546"/>
      <c r="C378" s="547"/>
      <c r="D378" s="547"/>
      <c r="E378" s="547" t="str">
        <f t="shared" si="10"/>
        <v/>
      </c>
    </row>
    <row r="379" spans="1:5" x14ac:dyDescent="0.2">
      <c r="A379" s="547"/>
      <c r="B379" s="546"/>
      <c r="C379" s="547"/>
      <c r="D379" s="547"/>
      <c r="E379" s="547" t="str">
        <f t="shared" si="10"/>
        <v/>
      </c>
    </row>
    <row r="380" spans="1:5" x14ac:dyDescent="0.2">
      <c r="A380" s="547"/>
      <c r="B380" s="546"/>
      <c r="C380" s="547"/>
      <c r="D380" s="547"/>
      <c r="E380" s="547" t="str">
        <f t="shared" si="10"/>
        <v/>
      </c>
    </row>
    <row r="381" spans="1:5" x14ac:dyDescent="0.2">
      <c r="A381" s="547"/>
      <c r="B381" s="546"/>
      <c r="C381" s="547"/>
      <c r="D381" s="547"/>
      <c r="E381" s="547" t="str">
        <f t="shared" si="10"/>
        <v/>
      </c>
    </row>
    <row r="382" spans="1:5" x14ac:dyDescent="0.2">
      <c r="A382" s="547"/>
      <c r="B382" s="546"/>
      <c r="C382" s="547"/>
      <c r="D382" s="547"/>
      <c r="E382" s="547" t="str">
        <f t="shared" si="10"/>
        <v/>
      </c>
    </row>
    <row r="383" spans="1:5" x14ac:dyDescent="0.2">
      <c r="A383" s="547"/>
      <c r="B383" s="546"/>
      <c r="C383" s="547"/>
      <c r="D383" s="547"/>
      <c r="E383" s="547" t="str">
        <f t="shared" si="10"/>
        <v/>
      </c>
    </row>
    <row r="384" spans="1:5" x14ac:dyDescent="0.2">
      <c r="A384" s="547"/>
      <c r="B384" s="546"/>
      <c r="C384" s="547"/>
      <c r="D384" s="547"/>
      <c r="E384" s="547" t="str">
        <f t="shared" si="10"/>
        <v/>
      </c>
    </row>
    <row r="385" spans="1:5" x14ac:dyDescent="0.2">
      <c r="A385" s="547"/>
      <c r="B385" s="546"/>
      <c r="C385" s="547"/>
      <c r="D385" s="547"/>
      <c r="E385" s="547" t="str">
        <f t="shared" si="10"/>
        <v/>
      </c>
    </row>
    <row r="386" spans="1:5" x14ac:dyDescent="0.2">
      <c r="A386" s="547"/>
      <c r="B386" s="546"/>
      <c r="C386" s="547"/>
      <c r="D386" s="547"/>
      <c r="E386" s="547" t="str">
        <f t="shared" si="10"/>
        <v/>
      </c>
    </row>
    <row r="387" spans="1:5" x14ac:dyDescent="0.2">
      <c r="A387" s="547"/>
      <c r="B387" s="546"/>
      <c r="C387" s="547"/>
      <c r="D387" s="547"/>
      <c r="E387" s="547" t="str">
        <f t="shared" si="10"/>
        <v/>
      </c>
    </row>
    <row r="388" spans="1:5" x14ac:dyDescent="0.2">
      <c r="A388" s="547"/>
      <c r="B388" s="546"/>
      <c r="C388" s="547"/>
      <c r="D388" s="547"/>
      <c r="E388" s="547" t="str">
        <f t="shared" si="10"/>
        <v/>
      </c>
    </row>
    <row r="389" spans="1:5" x14ac:dyDescent="0.2">
      <c r="A389" s="547"/>
      <c r="B389" s="546"/>
      <c r="C389" s="547"/>
      <c r="D389" s="547"/>
      <c r="E389" s="547" t="str">
        <f t="shared" si="10"/>
        <v/>
      </c>
    </row>
    <row r="390" spans="1:5" x14ac:dyDescent="0.2">
      <c r="A390" s="547"/>
      <c r="B390" s="546"/>
      <c r="C390" s="547"/>
      <c r="D390" s="547"/>
      <c r="E390" s="547" t="str">
        <f t="shared" si="10"/>
        <v/>
      </c>
    </row>
    <row r="391" spans="1:5" x14ac:dyDescent="0.2">
      <c r="A391" s="547"/>
      <c r="B391" s="546"/>
      <c r="C391" s="547"/>
      <c r="D391" s="547"/>
      <c r="E391" s="547" t="str">
        <f t="shared" si="10"/>
        <v/>
      </c>
    </row>
    <row r="392" spans="1:5" x14ac:dyDescent="0.2">
      <c r="A392" s="547"/>
      <c r="B392" s="546"/>
      <c r="C392" s="547"/>
      <c r="D392" s="547"/>
      <c r="E392" s="547" t="str">
        <f t="shared" si="10"/>
        <v/>
      </c>
    </row>
    <row r="393" spans="1:5" x14ac:dyDescent="0.2">
      <c r="A393" s="547"/>
      <c r="B393" s="546"/>
      <c r="C393" s="547"/>
      <c r="D393" s="547"/>
      <c r="E393" s="547" t="str">
        <f t="shared" si="10"/>
        <v/>
      </c>
    </row>
    <row r="394" spans="1:5" x14ac:dyDescent="0.2">
      <c r="A394" s="547"/>
      <c r="B394" s="546"/>
      <c r="C394" s="547"/>
      <c r="D394" s="547"/>
      <c r="E394" s="547" t="str">
        <f t="shared" si="10"/>
        <v/>
      </c>
    </row>
    <row r="395" spans="1:5" x14ac:dyDescent="0.2">
      <c r="A395" s="547"/>
      <c r="B395" s="546"/>
      <c r="C395" s="547"/>
      <c r="D395" s="547"/>
      <c r="E395" s="547" t="str">
        <f t="shared" si="10"/>
        <v/>
      </c>
    </row>
    <row r="396" spans="1:5" x14ac:dyDescent="0.2">
      <c r="A396" s="547"/>
      <c r="B396" s="546"/>
      <c r="C396" s="547"/>
      <c r="D396" s="547"/>
      <c r="E396" s="547" t="str">
        <f t="shared" si="10"/>
        <v/>
      </c>
    </row>
    <row r="397" spans="1:5" x14ac:dyDescent="0.2">
      <c r="A397" s="547"/>
      <c r="B397" s="546"/>
      <c r="C397" s="547"/>
      <c r="D397" s="547"/>
      <c r="E397" s="547" t="str">
        <f t="shared" si="10"/>
        <v/>
      </c>
    </row>
    <row r="398" spans="1:5" x14ac:dyDescent="0.2">
      <c r="A398" s="547"/>
      <c r="B398" s="546"/>
      <c r="C398" s="547"/>
      <c r="D398" s="547"/>
      <c r="E398" s="547" t="str">
        <f t="shared" si="10"/>
        <v/>
      </c>
    </row>
    <row r="399" spans="1:5" x14ac:dyDescent="0.2">
      <c r="A399" s="547"/>
      <c r="B399" s="546"/>
      <c r="C399" s="547"/>
      <c r="D399" s="547"/>
      <c r="E399" s="547" t="str">
        <f t="shared" si="10"/>
        <v/>
      </c>
    </row>
    <row r="400" spans="1:5" x14ac:dyDescent="0.2">
      <c r="A400" s="547"/>
      <c r="B400" s="546"/>
      <c r="C400" s="547"/>
      <c r="D400" s="547"/>
      <c r="E400" s="547" t="str">
        <f t="shared" si="10"/>
        <v/>
      </c>
    </row>
    <row r="401" spans="1:5" x14ac:dyDescent="0.2">
      <c r="A401" s="547"/>
      <c r="B401" s="546"/>
      <c r="C401" s="547"/>
      <c r="D401" s="547"/>
      <c r="E401" s="547" t="str">
        <f t="shared" si="10"/>
        <v/>
      </c>
    </row>
    <row r="402" spans="1:5" x14ac:dyDescent="0.2">
      <c r="A402" s="547"/>
      <c r="B402" s="546"/>
      <c r="C402" s="547"/>
      <c r="D402" s="547"/>
      <c r="E402" s="547" t="str">
        <f t="shared" si="10"/>
        <v/>
      </c>
    </row>
    <row r="403" spans="1:5" x14ac:dyDescent="0.2">
      <c r="A403" s="547"/>
      <c r="B403" s="546"/>
      <c r="C403" s="547"/>
      <c r="D403" s="547"/>
      <c r="E403" s="547" t="str">
        <f t="shared" si="10"/>
        <v/>
      </c>
    </row>
    <row r="404" spans="1:5" x14ac:dyDescent="0.2">
      <c r="A404" s="547"/>
      <c r="B404" s="546"/>
      <c r="C404" s="547"/>
      <c r="D404" s="547"/>
      <c r="E404" s="547" t="str">
        <f t="shared" si="10"/>
        <v/>
      </c>
    </row>
    <row r="405" spans="1:5" x14ac:dyDescent="0.2">
      <c r="A405" s="547"/>
      <c r="B405" s="546"/>
      <c r="C405" s="547"/>
      <c r="D405" s="547"/>
      <c r="E405" s="547" t="str">
        <f t="shared" si="10"/>
        <v/>
      </c>
    </row>
    <row r="406" spans="1:5" x14ac:dyDescent="0.2">
      <c r="A406" s="547"/>
      <c r="B406" s="546"/>
      <c r="C406" s="547"/>
      <c r="D406" s="547"/>
      <c r="E406" s="547" t="str">
        <f t="shared" si="10"/>
        <v/>
      </c>
    </row>
    <row r="407" spans="1:5" x14ac:dyDescent="0.2">
      <c r="A407" s="547"/>
      <c r="B407" s="546"/>
      <c r="C407" s="547"/>
      <c r="D407" s="547"/>
      <c r="E407" s="547" t="str">
        <f t="shared" si="10"/>
        <v/>
      </c>
    </row>
    <row r="408" spans="1:5" x14ac:dyDescent="0.2">
      <c r="A408" s="547"/>
      <c r="B408" s="546"/>
      <c r="C408" s="547"/>
      <c r="D408" s="547"/>
      <c r="E408" s="547" t="str">
        <f t="shared" si="10"/>
        <v/>
      </c>
    </row>
    <row r="409" spans="1:5" x14ac:dyDescent="0.2">
      <c r="A409" s="547"/>
      <c r="B409" s="546"/>
      <c r="C409" s="547"/>
      <c r="D409" s="547"/>
      <c r="E409" s="547" t="str">
        <f t="shared" si="10"/>
        <v/>
      </c>
    </row>
    <row r="410" spans="1:5" x14ac:dyDescent="0.2">
      <c r="A410" s="547"/>
      <c r="B410" s="546"/>
      <c r="C410" s="547"/>
      <c r="D410" s="547"/>
      <c r="E410" s="547" t="str">
        <f t="shared" si="10"/>
        <v/>
      </c>
    </row>
    <row r="411" spans="1:5" x14ac:dyDescent="0.2">
      <c r="A411" s="547"/>
      <c r="B411" s="546"/>
      <c r="C411" s="547"/>
      <c r="D411" s="547"/>
      <c r="E411" s="547" t="str">
        <f t="shared" si="10"/>
        <v/>
      </c>
    </row>
    <row r="412" spans="1:5" x14ac:dyDescent="0.2">
      <c r="A412" s="547"/>
      <c r="B412" s="546"/>
      <c r="C412" s="547"/>
      <c r="D412" s="547"/>
      <c r="E412" s="547" t="str">
        <f t="shared" si="10"/>
        <v/>
      </c>
    </row>
    <row r="413" spans="1:5" x14ac:dyDescent="0.2">
      <c r="A413" s="547"/>
      <c r="B413" s="546"/>
      <c r="C413" s="547"/>
      <c r="D413" s="547"/>
      <c r="E413" s="547" t="str">
        <f t="shared" si="10"/>
        <v/>
      </c>
    </row>
    <row r="414" spans="1:5" x14ac:dyDescent="0.2">
      <c r="A414" s="547"/>
      <c r="B414" s="546"/>
      <c r="C414" s="547"/>
      <c r="D414" s="547"/>
      <c r="E414" s="547" t="str">
        <f t="shared" si="10"/>
        <v/>
      </c>
    </row>
    <row r="415" spans="1:5" x14ac:dyDescent="0.2">
      <c r="A415" s="547"/>
      <c r="B415" s="546"/>
      <c r="C415" s="547"/>
      <c r="D415" s="547"/>
      <c r="E415" s="547" t="str">
        <f t="shared" si="10"/>
        <v/>
      </c>
    </row>
    <row r="416" spans="1:5" x14ac:dyDescent="0.2">
      <c r="A416" s="547"/>
      <c r="B416" s="546"/>
      <c r="C416" s="547"/>
      <c r="D416" s="547"/>
      <c r="E416" s="547" t="str">
        <f t="shared" si="10"/>
        <v/>
      </c>
    </row>
    <row r="417" spans="1:5" x14ac:dyDescent="0.2">
      <c r="A417" s="547"/>
      <c r="B417" s="546"/>
      <c r="C417" s="547"/>
      <c r="D417" s="547"/>
      <c r="E417" s="547" t="str">
        <f t="shared" si="10"/>
        <v/>
      </c>
    </row>
    <row r="418" spans="1:5" x14ac:dyDescent="0.2">
      <c r="A418" s="547"/>
      <c r="B418" s="546"/>
      <c r="C418" s="547"/>
      <c r="D418" s="547"/>
      <c r="E418" s="547" t="str">
        <f t="shared" si="10"/>
        <v/>
      </c>
    </row>
    <row r="419" spans="1:5" x14ac:dyDescent="0.2">
      <c r="A419" s="547"/>
      <c r="B419" s="546"/>
      <c r="C419" s="547"/>
      <c r="D419" s="547"/>
      <c r="E419" s="547" t="str">
        <f t="shared" si="10"/>
        <v/>
      </c>
    </row>
    <row r="420" spans="1:5" x14ac:dyDescent="0.2">
      <c r="A420" s="547"/>
      <c r="B420" s="546"/>
      <c r="C420" s="547"/>
      <c r="D420" s="547"/>
      <c r="E420" s="547" t="str">
        <f t="shared" si="10"/>
        <v/>
      </c>
    </row>
    <row r="421" spans="1:5" x14ac:dyDescent="0.2">
      <c r="A421" s="547"/>
      <c r="B421" s="546"/>
      <c r="C421" s="547"/>
      <c r="D421" s="547"/>
      <c r="E421" s="547" t="str">
        <f t="shared" si="10"/>
        <v/>
      </c>
    </row>
    <row r="422" spans="1:5" x14ac:dyDescent="0.2">
      <c r="A422" s="547"/>
      <c r="B422" s="546"/>
      <c r="C422" s="547"/>
      <c r="D422" s="547"/>
      <c r="E422" s="547" t="str">
        <f t="shared" si="10"/>
        <v/>
      </c>
    </row>
    <row r="423" spans="1:5" x14ac:dyDescent="0.2">
      <c r="A423" s="547"/>
      <c r="B423" s="546"/>
      <c r="C423" s="547"/>
      <c r="D423" s="547"/>
      <c r="E423" s="547" t="str">
        <f t="shared" si="10"/>
        <v/>
      </c>
    </row>
    <row r="424" spans="1:5" x14ac:dyDescent="0.2">
      <c r="A424" s="547"/>
      <c r="B424" s="546"/>
      <c r="C424" s="547"/>
      <c r="D424" s="547"/>
      <c r="E424" s="547" t="str">
        <f t="shared" si="10"/>
        <v/>
      </c>
    </row>
    <row r="425" spans="1:5" x14ac:dyDescent="0.2">
      <c r="A425" s="547"/>
      <c r="B425" s="546"/>
      <c r="C425" s="547"/>
      <c r="D425" s="547"/>
      <c r="E425" s="547" t="str">
        <f t="shared" si="10"/>
        <v/>
      </c>
    </row>
    <row r="426" spans="1:5" x14ac:dyDescent="0.2">
      <c r="A426" s="547"/>
      <c r="B426" s="546"/>
      <c r="C426" s="547"/>
      <c r="D426" s="547"/>
      <c r="E426" s="547" t="str">
        <f t="shared" si="10"/>
        <v/>
      </c>
    </row>
    <row r="427" spans="1:5" x14ac:dyDescent="0.2">
      <c r="A427" s="547"/>
      <c r="B427" s="546"/>
      <c r="C427" s="547"/>
      <c r="D427" s="547"/>
      <c r="E427" s="547" t="str">
        <f t="shared" si="10"/>
        <v/>
      </c>
    </row>
    <row r="428" spans="1:5" x14ac:dyDescent="0.2">
      <c r="A428" s="547"/>
      <c r="B428" s="546"/>
      <c r="C428" s="547"/>
      <c r="D428" s="547"/>
      <c r="E428" s="547" t="str">
        <f t="shared" si="10"/>
        <v/>
      </c>
    </row>
    <row r="429" spans="1:5" x14ac:dyDescent="0.2">
      <c r="A429" s="547"/>
      <c r="B429" s="546"/>
      <c r="C429" s="547"/>
      <c r="D429" s="547"/>
      <c r="E429" s="547" t="str">
        <f t="shared" si="10"/>
        <v/>
      </c>
    </row>
    <row r="430" spans="1:5" x14ac:dyDescent="0.2">
      <c r="A430" s="547"/>
      <c r="B430" s="546"/>
      <c r="C430" s="547"/>
      <c r="D430" s="547"/>
      <c r="E430" s="547" t="str">
        <f t="shared" si="10"/>
        <v/>
      </c>
    </row>
    <row r="431" spans="1:5" x14ac:dyDescent="0.2">
      <c r="A431" s="547"/>
      <c r="B431" s="546"/>
      <c r="C431" s="547"/>
      <c r="D431" s="547"/>
      <c r="E431" s="547" t="str">
        <f t="shared" si="10"/>
        <v/>
      </c>
    </row>
    <row r="432" spans="1:5" x14ac:dyDescent="0.2">
      <c r="A432" s="547"/>
      <c r="B432" s="546"/>
      <c r="C432" s="547"/>
      <c r="D432" s="547"/>
      <c r="E432" s="547" t="str">
        <f t="shared" si="10"/>
        <v/>
      </c>
    </row>
    <row r="433" spans="1:5" x14ac:dyDescent="0.2">
      <c r="A433" s="547"/>
      <c r="B433" s="546"/>
      <c r="C433" s="547"/>
      <c r="D433" s="547"/>
      <c r="E433" s="547" t="str">
        <f t="shared" si="10"/>
        <v/>
      </c>
    </row>
    <row r="434" spans="1:5" x14ac:dyDescent="0.2">
      <c r="A434" s="547"/>
      <c r="B434" s="546"/>
      <c r="C434" s="547"/>
      <c r="D434" s="547"/>
      <c r="E434" s="547" t="str">
        <f t="shared" si="10"/>
        <v/>
      </c>
    </row>
    <row r="435" spans="1:5" x14ac:dyDescent="0.2">
      <c r="A435" s="547"/>
      <c r="B435" s="546"/>
      <c r="C435" s="547"/>
      <c r="D435" s="547"/>
      <c r="E435" s="547" t="str">
        <f t="shared" si="10"/>
        <v/>
      </c>
    </row>
    <row r="436" spans="1:5" x14ac:dyDescent="0.2">
      <c r="A436" s="547"/>
      <c r="B436" s="546"/>
      <c r="C436" s="547"/>
      <c r="D436" s="547"/>
      <c r="E436" s="547" t="str">
        <f t="shared" ref="E436:E499" si="11">IFERROR(VLOOKUP(D436,T_Indices,5,FALSE),"")</f>
        <v/>
      </c>
    </row>
    <row r="437" spans="1:5" x14ac:dyDescent="0.2">
      <c r="A437" s="547"/>
      <c r="B437" s="546"/>
      <c r="C437" s="547"/>
      <c r="D437" s="547"/>
      <c r="E437" s="547" t="str">
        <f t="shared" si="11"/>
        <v/>
      </c>
    </row>
    <row r="438" spans="1:5" x14ac:dyDescent="0.2">
      <c r="A438" s="547"/>
      <c r="B438" s="546"/>
      <c r="C438" s="547"/>
      <c r="D438" s="547"/>
      <c r="E438" s="547" t="str">
        <f t="shared" si="11"/>
        <v/>
      </c>
    </row>
    <row r="439" spans="1:5" x14ac:dyDescent="0.2">
      <c r="A439" s="547"/>
      <c r="B439" s="546"/>
      <c r="C439" s="547"/>
      <c r="D439" s="547"/>
      <c r="E439" s="547" t="str">
        <f t="shared" si="11"/>
        <v/>
      </c>
    </row>
    <row r="440" spans="1:5" x14ac:dyDescent="0.2">
      <c r="A440" s="547"/>
      <c r="B440" s="546"/>
      <c r="C440" s="547"/>
      <c r="D440" s="547"/>
      <c r="E440" s="547" t="str">
        <f t="shared" si="11"/>
        <v/>
      </c>
    </row>
    <row r="441" spans="1:5" x14ac:dyDescent="0.2">
      <c r="A441" s="547"/>
      <c r="B441" s="546"/>
      <c r="C441" s="547"/>
      <c r="D441" s="547"/>
      <c r="E441" s="547" t="str">
        <f t="shared" si="11"/>
        <v/>
      </c>
    </row>
    <row r="442" spans="1:5" x14ac:dyDescent="0.2">
      <c r="A442" s="547"/>
      <c r="B442" s="546"/>
      <c r="C442" s="547"/>
      <c r="D442" s="547"/>
      <c r="E442" s="547" t="str">
        <f t="shared" si="11"/>
        <v/>
      </c>
    </row>
    <row r="443" spans="1:5" x14ac:dyDescent="0.2">
      <c r="A443" s="547"/>
      <c r="B443" s="546"/>
      <c r="C443" s="547"/>
      <c r="D443" s="547"/>
      <c r="E443" s="547" t="str">
        <f t="shared" si="11"/>
        <v/>
      </c>
    </row>
    <row r="444" spans="1:5" x14ac:dyDescent="0.2">
      <c r="A444" s="547"/>
      <c r="B444" s="546"/>
      <c r="C444" s="547"/>
      <c r="D444" s="547"/>
      <c r="E444" s="547" t="str">
        <f t="shared" si="11"/>
        <v/>
      </c>
    </row>
    <row r="445" spans="1:5" x14ac:dyDescent="0.2">
      <c r="A445" s="547"/>
      <c r="B445" s="546"/>
      <c r="C445" s="547"/>
      <c r="D445" s="547"/>
      <c r="E445" s="547" t="str">
        <f t="shared" si="11"/>
        <v/>
      </c>
    </row>
    <row r="446" spans="1:5" x14ac:dyDescent="0.2">
      <c r="A446" s="547"/>
      <c r="B446" s="546"/>
      <c r="C446" s="547"/>
      <c r="D446" s="547"/>
      <c r="E446" s="547" t="str">
        <f t="shared" si="11"/>
        <v/>
      </c>
    </row>
    <row r="447" spans="1:5" x14ac:dyDescent="0.2">
      <c r="A447" s="547"/>
      <c r="B447" s="546"/>
      <c r="C447" s="547"/>
      <c r="D447" s="547"/>
      <c r="E447" s="547" t="str">
        <f t="shared" si="11"/>
        <v/>
      </c>
    </row>
    <row r="448" spans="1:5" x14ac:dyDescent="0.2">
      <c r="A448" s="547"/>
      <c r="B448" s="546"/>
      <c r="C448" s="547"/>
      <c r="D448" s="547"/>
      <c r="E448" s="547" t="str">
        <f t="shared" si="11"/>
        <v/>
      </c>
    </row>
    <row r="449" spans="1:5" x14ac:dyDescent="0.2">
      <c r="A449" s="547"/>
      <c r="B449" s="546"/>
      <c r="C449" s="547"/>
      <c r="D449" s="547"/>
      <c r="E449" s="547" t="str">
        <f t="shared" si="11"/>
        <v/>
      </c>
    </row>
    <row r="450" spans="1:5" x14ac:dyDescent="0.2">
      <c r="A450" s="547"/>
      <c r="B450" s="546"/>
      <c r="C450" s="547"/>
      <c r="D450" s="547"/>
      <c r="E450" s="547" t="str">
        <f t="shared" si="11"/>
        <v/>
      </c>
    </row>
    <row r="451" spans="1:5" x14ac:dyDescent="0.2">
      <c r="A451" s="547"/>
      <c r="B451" s="546"/>
      <c r="C451" s="547"/>
      <c r="D451" s="547"/>
      <c r="E451" s="547" t="str">
        <f t="shared" si="11"/>
        <v/>
      </c>
    </row>
    <row r="452" spans="1:5" x14ac:dyDescent="0.2">
      <c r="A452" s="547"/>
      <c r="B452" s="546"/>
      <c r="C452" s="547"/>
      <c r="D452" s="547"/>
      <c r="E452" s="547" t="str">
        <f t="shared" si="11"/>
        <v/>
      </c>
    </row>
    <row r="453" spans="1:5" x14ac:dyDescent="0.2">
      <c r="A453" s="547"/>
      <c r="B453" s="546"/>
      <c r="C453" s="547"/>
      <c r="D453" s="547"/>
      <c r="E453" s="547" t="str">
        <f t="shared" si="11"/>
        <v/>
      </c>
    </row>
    <row r="454" spans="1:5" x14ac:dyDescent="0.2">
      <c r="A454" s="547"/>
      <c r="B454" s="546"/>
      <c r="C454" s="547"/>
      <c r="D454" s="547"/>
      <c r="E454" s="547" t="str">
        <f t="shared" si="11"/>
        <v/>
      </c>
    </row>
    <row r="455" spans="1:5" x14ac:dyDescent="0.2">
      <c r="A455" s="547"/>
      <c r="B455" s="546"/>
      <c r="C455" s="547"/>
      <c r="D455" s="547"/>
      <c r="E455" s="547" t="str">
        <f t="shared" si="11"/>
        <v/>
      </c>
    </row>
    <row r="456" spans="1:5" x14ac:dyDescent="0.2">
      <c r="A456" s="547"/>
      <c r="B456" s="546"/>
      <c r="C456" s="547"/>
      <c r="D456" s="547"/>
      <c r="E456" s="547" t="str">
        <f t="shared" si="11"/>
        <v/>
      </c>
    </row>
    <row r="457" spans="1:5" x14ac:dyDescent="0.2">
      <c r="A457" s="547"/>
      <c r="B457" s="546"/>
      <c r="C457" s="547"/>
      <c r="D457" s="547"/>
      <c r="E457" s="547" t="str">
        <f t="shared" si="11"/>
        <v/>
      </c>
    </row>
    <row r="458" spans="1:5" x14ac:dyDescent="0.2">
      <c r="A458" s="547"/>
      <c r="B458" s="546"/>
      <c r="C458" s="547"/>
      <c r="D458" s="547"/>
      <c r="E458" s="547" t="str">
        <f t="shared" si="11"/>
        <v/>
      </c>
    </row>
    <row r="459" spans="1:5" x14ac:dyDescent="0.2">
      <c r="A459" s="547"/>
      <c r="B459" s="546"/>
      <c r="C459" s="547"/>
      <c r="D459" s="547"/>
      <c r="E459" s="547" t="str">
        <f t="shared" si="11"/>
        <v/>
      </c>
    </row>
    <row r="460" spans="1:5" x14ac:dyDescent="0.2">
      <c r="A460" s="547"/>
      <c r="B460" s="546"/>
      <c r="C460" s="547"/>
      <c r="D460" s="547"/>
      <c r="E460" s="547" t="str">
        <f t="shared" si="11"/>
        <v/>
      </c>
    </row>
    <row r="461" spans="1:5" x14ac:dyDescent="0.2">
      <c r="A461" s="547"/>
      <c r="B461" s="546"/>
      <c r="C461" s="547"/>
      <c r="D461" s="547"/>
      <c r="E461" s="547" t="str">
        <f t="shared" si="11"/>
        <v/>
      </c>
    </row>
    <row r="462" spans="1:5" x14ac:dyDescent="0.2">
      <c r="A462" s="547"/>
      <c r="B462" s="546"/>
      <c r="C462" s="547"/>
      <c r="D462" s="547"/>
      <c r="E462" s="547" t="str">
        <f t="shared" si="11"/>
        <v/>
      </c>
    </row>
    <row r="463" spans="1:5" x14ac:dyDescent="0.2">
      <c r="A463" s="547"/>
      <c r="B463" s="546"/>
      <c r="C463" s="547"/>
      <c r="D463" s="547"/>
      <c r="E463" s="547" t="str">
        <f t="shared" si="11"/>
        <v/>
      </c>
    </row>
    <row r="464" spans="1:5" x14ac:dyDescent="0.2">
      <c r="A464" s="547"/>
      <c r="B464" s="546"/>
      <c r="C464" s="547"/>
      <c r="D464" s="547"/>
      <c r="E464" s="547" t="str">
        <f t="shared" si="11"/>
        <v/>
      </c>
    </row>
    <row r="465" spans="1:5" x14ac:dyDescent="0.2">
      <c r="A465" s="547"/>
      <c r="B465" s="546"/>
      <c r="C465" s="547"/>
      <c r="D465" s="547"/>
      <c r="E465" s="547" t="str">
        <f t="shared" si="11"/>
        <v/>
      </c>
    </row>
    <row r="466" spans="1:5" x14ac:dyDescent="0.2">
      <c r="A466" s="547"/>
      <c r="B466" s="546"/>
      <c r="C466" s="547"/>
      <c r="D466" s="547"/>
      <c r="E466" s="547" t="str">
        <f t="shared" si="11"/>
        <v/>
      </c>
    </row>
    <row r="467" spans="1:5" x14ac:dyDescent="0.2">
      <c r="A467" s="547"/>
      <c r="B467" s="546"/>
      <c r="C467" s="547"/>
      <c r="D467" s="547"/>
      <c r="E467" s="547" t="str">
        <f t="shared" si="11"/>
        <v/>
      </c>
    </row>
    <row r="468" spans="1:5" x14ac:dyDescent="0.2">
      <c r="A468" s="547"/>
      <c r="B468" s="546"/>
      <c r="C468" s="547"/>
      <c r="D468" s="547"/>
      <c r="E468" s="547" t="str">
        <f t="shared" si="11"/>
        <v/>
      </c>
    </row>
    <row r="469" spans="1:5" x14ac:dyDescent="0.2">
      <c r="A469" s="547"/>
      <c r="B469" s="546"/>
      <c r="C469" s="547"/>
      <c r="D469" s="547"/>
      <c r="E469" s="547" t="str">
        <f t="shared" si="11"/>
        <v/>
      </c>
    </row>
    <row r="470" spans="1:5" x14ac:dyDescent="0.2">
      <c r="A470" s="547"/>
      <c r="B470" s="546"/>
      <c r="C470" s="547"/>
      <c r="D470" s="547"/>
      <c r="E470" s="547" t="str">
        <f t="shared" si="11"/>
        <v/>
      </c>
    </row>
    <row r="471" spans="1:5" x14ac:dyDescent="0.2">
      <c r="A471" s="547"/>
      <c r="B471" s="546"/>
      <c r="C471" s="547"/>
      <c r="D471" s="547"/>
      <c r="E471" s="547" t="str">
        <f t="shared" si="11"/>
        <v/>
      </c>
    </row>
    <row r="472" spans="1:5" x14ac:dyDescent="0.2">
      <c r="A472" s="547"/>
      <c r="B472" s="546"/>
      <c r="C472" s="547"/>
      <c r="D472" s="547"/>
      <c r="E472" s="547" t="str">
        <f t="shared" si="11"/>
        <v/>
      </c>
    </row>
    <row r="473" spans="1:5" x14ac:dyDescent="0.2">
      <c r="A473" s="547"/>
      <c r="B473" s="546"/>
      <c r="C473" s="547"/>
      <c r="D473" s="547"/>
      <c r="E473" s="547" t="str">
        <f t="shared" si="11"/>
        <v/>
      </c>
    </row>
    <row r="474" spans="1:5" x14ac:dyDescent="0.2">
      <c r="A474" s="547"/>
      <c r="B474" s="546"/>
      <c r="C474" s="547"/>
      <c r="D474" s="547"/>
      <c r="E474" s="547" t="str">
        <f t="shared" si="11"/>
        <v/>
      </c>
    </row>
    <row r="475" spans="1:5" x14ac:dyDescent="0.2">
      <c r="A475" s="547"/>
      <c r="B475" s="546"/>
      <c r="C475" s="547"/>
      <c r="D475" s="547"/>
      <c r="E475" s="547" t="str">
        <f t="shared" si="11"/>
        <v/>
      </c>
    </row>
    <row r="476" spans="1:5" x14ac:dyDescent="0.2">
      <c r="A476" s="547"/>
      <c r="B476" s="546"/>
      <c r="C476" s="547"/>
      <c r="D476" s="547"/>
      <c r="E476" s="547" t="str">
        <f t="shared" si="11"/>
        <v/>
      </c>
    </row>
    <row r="477" spans="1:5" x14ac:dyDescent="0.2">
      <c r="A477" s="547"/>
      <c r="B477" s="546"/>
      <c r="C477" s="547"/>
      <c r="D477" s="547"/>
      <c r="E477" s="547" t="str">
        <f t="shared" si="11"/>
        <v/>
      </c>
    </row>
    <row r="478" spans="1:5" x14ac:dyDescent="0.2">
      <c r="A478" s="547"/>
      <c r="B478" s="546"/>
      <c r="C478" s="547"/>
      <c r="D478" s="547"/>
      <c r="E478" s="547" t="str">
        <f t="shared" si="11"/>
        <v/>
      </c>
    </row>
    <row r="479" spans="1:5" x14ac:dyDescent="0.2">
      <c r="A479" s="547"/>
      <c r="B479" s="546"/>
      <c r="C479" s="547"/>
      <c r="D479" s="547"/>
      <c r="E479" s="547" t="str">
        <f t="shared" si="11"/>
        <v/>
      </c>
    </row>
    <row r="480" spans="1:5" x14ac:dyDescent="0.2">
      <c r="A480" s="547"/>
      <c r="B480" s="546"/>
      <c r="C480" s="547"/>
      <c r="D480" s="547"/>
      <c r="E480" s="547" t="str">
        <f t="shared" si="11"/>
        <v/>
      </c>
    </row>
    <row r="481" spans="1:5" x14ac:dyDescent="0.2">
      <c r="A481" s="547"/>
      <c r="B481" s="546"/>
      <c r="C481" s="547"/>
      <c r="D481" s="547"/>
      <c r="E481" s="547" t="str">
        <f t="shared" si="11"/>
        <v/>
      </c>
    </row>
    <row r="482" spans="1:5" x14ac:dyDescent="0.2">
      <c r="A482" s="547"/>
      <c r="B482" s="546"/>
      <c r="C482" s="547"/>
      <c r="D482" s="547"/>
      <c r="E482" s="547" t="str">
        <f t="shared" si="11"/>
        <v/>
      </c>
    </row>
    <row r="483" spans="1:5" x14ac:dyDescent="0.2">
      <c r="A483" s="547"/>
      <c r="B483" s="546"/>
      <c r="C483" s="547"/>
      <c r="D483" s="547"/>
      <c r="E483" s="547" t="str">
        <f t="shared" si="11"/>
        <v/>
      </c>
    </row>
    <row r="484" spans="1:5" x14ac:dyDescent="0.2">
      <c r="A484" s="547"/>
      <c r="B484" s="546"/>
      <c r="C484" s="547"/>
      <c r="D484" s="547"/>
      <c r="E484" s="547" t="str">
        <f t="shared" si="11"/>
        <v/>
      </c>
    </row>
    <row r="485" spans="1:5" x14ac:dyDescent="0.2">
      <c r="A485" s="547"/>
      <c r="B485" s="546"/>
      <c r="C485" s="547"/>
      <c r="D485" s="547"/>
      <c r="E485" s="547" t="str">
        <f t="shared" si="11"/>
        <v/>
      </c>
    </row>
    <row r="486" spans="1:5" x14ac:dyDescent="0.2">
      <c r="A486" s="547"/>
      <c r="B486" s="546"/>
      <c r="C486" s="547"/>
      <c r="D486" s="547"/>
      <c r="E486" s="547" t="str">
        <f t="shared" si="11"/>
        <v/>
      </c>
    </row>
    <row r="487" spans="1:5" x14ac:dyDescent="0.2">
      <c r="A487" s="547"/>
      <c r="B487" s="546"/>
      <c r="C487" s="547"/>
      <c r="D487" s="547"/>
      <c r="E487" s="547" t="str">
        <f t="shared" si="11"/>
        <v/>
      </c>
    </row>
    <row r="488" spans="1:5" x14ac:dyDescent="0.2">
      <c r="A488" s="547"/>
      <c r="B488" s="546"/>
      <c r="C488" s="547"/>
      <c r="D488" s="547"/>
      <c r="E488" s="547" t="str">
        <f t="shared" si="11"/>
        <v/>
      </c>
    </row>
    <row r="489" spans="1:5" x14ac:dyDescent="0.2">
      <c r="A489" s="547"/>
      <c r="B489" s="546"/>
      <c r="C489" s="547"/>
      <c r="D489" s="547"/>
      <c r="E489" s="547" t="str">
        <f t="shared" si="11"/>
        <v/>
      </c>
    </row>
    <row r="490" spans="1:5" x14ac:dyDescent="0.2">
      <c r="A490" s="547"/>
      <c r="B490" s="546"/>
      <c r="C490" s="547"/>
      <c r="D490" s="547"/>
      <c r="E490" s="547" t="str">
        <f t="shared" si="11"/>
        <v/>
      </c>
    </row>
    <row r="491" spans="1:5" x14ac:dyDescent="0.2">
      <c r="A491" s="547"/>
      <c r="B491" s="546"/>
      <c r="C491" s="547"/>
      <c r="D491" s="547"/>
      <c r="E491" s="547" t="str">
        <f t="shared" si="11"/>
        <v/>
      </c>
    </row>
    <row r="492" spans="1:5" x14ac:dyDescent="0.2">
      <c r="A492" s="547"/>
      <c r="B492" s="546"/>
      <c r="C492" s="547"/>
      <c r="D492" s="547"/>
      <c r="E492" s="547" t="str">
        <f t="shared" si="11"/>
        <v/>
      </c>
    </row>
    <row r="493" spans="1:5" x14ac:dyDescent="0.2">
      <c r="A493" s="547"/>
      <c r="B493" s="546"/>
      <c r="C493" s="547"/>
      <c r="D493" s="547"/>
      <c r="E493" s="547" t="str">
        <f t="shared" si="11"/>
        <v/>
      </c>
    </row>
    <row r="494" spans="1:5" x14ac:dyDescent="0.2">
      <c r="A494" s="547"/>
      <c r="B494" s="546"/>
      <c r="C494" s="547"/>
      <c r="D494" s="547"/>
      <c r="E494" s="547" t="str">
        <f t="shared" si="11"/>
        <v/>
      </c>
    </row>
    <row r="495" spans="1:5" x14ac:dyDescent="0.2">
      <c r="A495" s="547"/>
      <c r="B495" s="546"/>
      <c r="C495" s="547"/>
      <c r="D495" s="547"/>
      <c r="E495" s="547" t="str">
        <f t="shared" si="11"/>
        <v/>
      </c>
    </row>
    <row r="496" spans="1:5" x14ac:dyDescent="0.2">
      <c r="A496" s="547"/>
      <c r="B496" s="546"/>
      <c r="C496" s="547"/>
      <c r="D496" s="547"/>
      <c r="E496" s="547" t="str">
        <f t="shared" si="11"/>
        <v/>
      </c>
    </row>
    <row r="497" spans="1:5" x14ac:dyDescent="0.2">
      <c r="A497" s="547"/>
      <c r="B497" s="546"/>
      <c r="C497" s="547"/>
      <c r="D497" s="547"/>
      <c r="E497" s="547" t="str">
        <f t="shared" si="11"/>
        <v/>
      </c>
    </row>
    <row r="498" spans="1:5" x14ac:dyDescent="0.2">
      <c r="A498" s="547"/>
      <c r="B498" s="546"/>
      <c r="C498" s="547"/>
      <c r="D498" s="547"/>
      <c r="E498" s="547" t="str">
        <f t="shared" si="11"/>
        <v/>
      </c>
    </row>
    <row r="499" spans="1:5" x14ac:dyDescent="0.2">
      <c r="A499" s="547"/>
      <c r="B499" s="546"/>
      <c r="C499" s="547"/>
      <c r="D499" s="547"/>
      <c r="E499" s="547" t="str">
        <f t="shared" si="11"/>
        <v/>
      </c>
    </row>
    <row r="500" spans="1:5" x14ac:dyDescent="0.2">
      <c r="A500" s="547"/>
      <c r="B500" s="546"/>
      <c r="C500" s="547"/>
      <c r="D500" s="547"/>
      <c r="E500" s="547" t="str">
        <f t="shared" ref="E500:E534" si="12">IFERROR(VLOOKUP(D500,T_Indices,5,FALSE),"")</f>
        <v/>
      </c>
    </row>
    <row r="501" spans="1:5" x14ac:dyDescent="0.2">
      <c r="A501" s="547"/>
      <c r="B501" s="546"/>
      <c r="C501" s="547"/>
      <c r="D501" s="547"/>
      <c r="E501" s="547" t="str">
        <f t="shared" si="12"/>
        <v/>
      </c>
    </row>
    <row r="502" spans="1:5" x14ac:dyDescent="0.2">
      <c r="A502" s="547"/>
      <c r="B502" s="546"/>
      <c r="C502" s="547"/>
      <c r="D502" s="547"/>
      <c r="E502" s="547" t="str">
        <f t="shared" si="12"/>
        <v/>
      </c>
    </row>
    <row r="503" spans="1:5" x14ac:dyDescent="0.2">
      <c r="A503" s="547"/>
      <c r="B503" s="546"/>
      <c r="C503" s="547"/>
      <c r="D503" s="547"/>
      <c r="E503" s="547" t="str">
        <f t="shared" si="12"/>
        <v/>
      </c>
    </row>
    <row r="504" spans="1:5" x14ac:dyDescent="0.2">
      <c r="A504" s="547"/>
      <c r="B504" s="546"/>
      <c r="C504" s="547"/>
      <c r="D504" s="547"/>
      <c r="E504" s="547" t="str">
        <f t="shared" si="12"/>
        <v/>
      </c>
    </row>
    <row r="505" spans="1:5" x14ac:dyDescent="0.2">
      <c r="A505" s="547"/>
      <c r="B505" s="546"/>
      <c r="C505" s="547"/>
      <c r="D505" s="547"/>
      <c r="E505" s="547" t="str">
        <f t="shared" si="12"/>
        <v/>
      </c>
    </row>
    <row r="506" spans="1:5" x14ac:dyDescent="0.2">
      <c r="A506" s="547"/>
      <c r="B506" s="546"/>
      <c r="C506" s="547"/>
      <c r="D506" s="547"/>
      <c r="E506" s="547" t="str">
        <f t="shared" si="12"/>
        <v/>
      </c>
    </row>
    <row r="507" spans="1:5" x14ac:dyDescent="0.2">
      <c r="A507" s="547"/>
      <c r="B507" s="546"/>
      <c r="C507" s="547"/>
      <c r="D507" s="547"/>
      <c r="E507" s="547" t="str">
        <f t="shared" si="12"/>
        <v/>
      </c>
    </row>
    <row r="508" spans="1:5" x14ac:dyDescent="0.2">
      <c r="A508" s="547"/>
      <c r="B508" s="546"/>
      <c r="C508" s="547"/>
      <c r="D508" s="547"/>
      <c r="E508" s="547" t="str">
        <f t="shared" si="12"/>
        <v/>
      </c>
    </row>
    <row r="509" spans="1:5" x14ac:dyDescent="0.2">
      <c r="A509" s="547"/>
      <c r="B509" s="546"/>
      <c r="C509" s="547"/>
      <c r="D509" s="547"/>
      <c r="E509" s="547" t="str">
        <f t="shared" si="12"/>
        <v/>
      </c>
    </row>
    <row r="510" spans="1:5" x14ac:dyDescent="0.2">
      <c r="A510" s="547"/>
      <c r="B510" s="546"/>
      <c r="C510" s="547"/>
      <c r="D510" s="547"/>
      <c r="E510" s="547" t="str">
        <f t="shared" si="12"/>
        <v/>
      </c>
    </row>
    <row r="511" spans="1:5" x14ac:dyDescent="0.2">
      <c r="A511" s="547"/>
      <c r="B511" s="546"/>
      <c r="C511" s="547"/>
      <c r="D511" s="547"/>
      <c r="E511" s="547" t="str">
        <f t="shared" si="12"/>
        <v/>
      </c>
    </row>
    <row r="512" spans="1:5" x14ac:dyDescent="0.2">
      <c r="A512" s="547"/>
      <c r="B512" s="546"/>
      <c r="C512" s="547"/>
      <c r="D512" s="547"/>
      <c r="E512" s="547" t="str">
        <f t="shared" si="12"/>
        <v/>
      </c>
    </row>
    <row r="513" spans="1:5" x14ac:dyDescent="0.2">
      <c r="A513" s="547"/>
      <c r="B513" s="546"/>
      <c r="C513" s="547"/>
      <c r="D513" s="547"/>
      <c r="E513" s="547" t="str">
        <f t="shared" si="12"/>
        <v/>
      </c>
    </row>
    <row r="514" spans="1:5" x14ac:dyDescent="0.2">
      <c r="A514" s="547"/>
      <c r="B514" s="546"/>
      <c r="C514" s="547"/>
      <c r="D514" s="547"/>
      <c r="E514" s="547" t="str">
        <f t="shared" si="12"/>
        <v/>
      </c>
    </row>
    <row r="515" spans="1:5" x14ac:dyDescent="0.2">
      <c r="A515" s="547"/>
      <c r="B515" s="546"/>
      <c r="C515" s="547"/>
      <c r="D515" s="547"/>
      <c r="E515" s="547" t="str">
        <f t="shared" si="12"/>
        <v/>
      </c>
    </row>
    <row r="516" spans="1:5" x14ac:dyDescent="0.2">
      <c r="A516" s="547"/>
      <c r="B516" s="546"/>
      <c r="C516" s="547"/>
      <c r="D516" s="547"/>
      <c r="E516" s="547" t="str">
        <f t="shared" si="12"/>
        <v/>
      </c>
    </row>
    <row r="517" spans="1:5" x14ac:dyDescent="0.2">
      <c r="A517" s="547"/>
      <c r="B517" s="546"/>
      <c r="C517" s="547"/>
      <c r="D517" s="547"/>
      <c r="E517" s="547" t="str">
        <f t="shared" si="12"/>
        <v/>
      </c>
    </row>
    <row r="518" spans="1:5" x14ac:dyDescent="0.2">
      <c r="A518" s="547"/>
      <c r="B518" s="546"/>
      <c r="C518" s="547"/>
      <c r="D518" s="547"/>
      <c r="E518" s="547" t="str">
        <f t="shared" si="12"/>
        <v/>
      </c>
    </row>
    <row r="519" spans="1:5" x14ac:dyDescent="0.2">
      <c r="A519" s="547"/>
      <c r="B519" s="546"/>
      <c r="C519" s="547"/>
      <c r="D519" s="547"/>
      <c r="E519" s="547" t="str">
        <f t="shared" si="12"/>
        <v/>
      </c>
    </row>
    <row r="520" spans="1:5" x14ac:dyDescent="0.2">
      <c r="A520" s="547"/>
      <c r="B520" s="546"/>
      <c r="C520" s="547"/>
      <c r="D520" s="547"/>
      <c r="E520" s="547" t="str">
        <f t="shared" si="12"/>
        <v/>
      </c>
    </row>
    <row r="521" spans="1:5" x14ac:dyDescent="0.2">
      <c r="A521" s="547"/>
      <c r="B521" s="546"/>
      <c r="C521" s="547"/>
      <c r="D521" s="547"/>
      <c r="E521" s="547" t="str">
        <f t="shared" si="12"/>
        <v/>
      </c>
    </row>
    <row r="522" spans="1:5" x14ac:dyDescent="0.2">
      <c r="A522" s="547"/>
      <c r="B522" s="546"/>
      <c r="C522" s="547"/>
      <c r="D522" s="547"/>
      <c r="E522" s="547" t="str">
        <f t="shared" si="12"/>
        <v/>
      </c>
    </row>
    <row r="523" spans="1:5" x14ac:dyDescent="0.2">
      <c r="A523" s="547"/>
      <c r="B523" s="546"/>
      <c r="C523" s="547"/>
      <c r="D523" s="547"/>
      <c r="E523" s="547" t="str">
        <f t="shared" si="12"/>
        <v/>
      </c>
    </row>
    <row r="524" spans="1:5" x14ac:dyDescent="0.2">
      <c r="A524" s="547"/>
      <c r="B524" s="546"/>
      <c r="C524" s="547"/>
      <c r="D524" s="547"/>
      <c r="E524" s="547" t="str">
        <f t="shared" si="12"/>
        <v/>
      </c>
    </row>
    <row r="525" spans="1:5" x14ac:dyDescent="0.2">
      <c r="A525" s="547"/>
      <c r="B525" s="546"/>
      <c r="C525" s="547"/>
      <c r="D525" s="547"/>
      <c r="E525" s="547" t="str">
        <f t="shared" si="12"/>
        <v/>
      </c>
    </row>
    <row r="526" spans="1:5" x14ac:dyDescent="0.2">
      <c r="A526" s="547"/>
      <c r="B526" s="546"/>
      <c r="C526" s="547"/>
      <c r="D526" s="547"/>
      <c r="E526" s="547" t="str">
        <f t="shared" si="12"/>
        <v/>
      </c>
    </row>
    <row r="527" spans="1:5" x14ac:dyDescent="0.2">
      <c r="A527" s="547"/>
      <c r="B527" s="546"/>
      <c r="C527" s="547"/>
      <c r="D527" s="547"/>
      <c r="E527" s="547" t="str">
        <f t="shared" si="12"/>
        <v/>
      </c>
    </row>
    <row r="528" spans="1:5" x14ac:dyDescent="0.2">
      <c r="A528" s="547"/>
      <c r="B528" s="546"/>
      <c r="C528" s="547"/>
      <c r="D528" s="547"/>
      <c r="E528" s="547" t="str">
        <f t="shared" si="12"/>
        <v/>
      </c>
    </row>
    <row r="529" spans="1:5" x14ac:dyDescent="0.2">
      <c r="A529" s="547"/>
      <c r="B529" s="546"/>
      <c r="C529" s="547"/>
      <c r="D529" s="547"/>
      <c r="E529" s="547" t="str">
        <f t="shared" si="12"/>
        <v/>
      </c>
    </row>
    <row r="530" spans="1:5" x14ac:dyDescent="0.2">
      <c r="A530" s="547"/>
      <c r="B530" s="546"/>
      <c r="C530" s="547"/>
      <c r="D530" s="547"/>
      <c r="E530" s="547" t="str">
        <f t="shared" si="12"/>
        <v/>
      </c>
    </row>
    <row r="531" spans="1:5" x14ac:dyDescent="0.2">
      <c r="A531" s="547"/>
      <c r="B531" s="546"/>
      <c r="C531" s="547"/>
      <c r="D531" s="547"/>
      <c r="E531" s="547" t="str">
        <f t="shared" si="12"/>
        <v/>
      </c>
    </row>
    <row r="532" spans="1:5" x14ac:dyDescent="0.2">
      <c r="A532" s="547"/>
      <c r="B532" s="546"/>
      <c r="C532" s="547"/>
      <c r="D532" s="547"/>
      <c r="E532" s="547" t="str">
        <f t="shared" si="12"/>
        <v/>
      </c>
    </row>
    <row r="533" spans="1:5" x14ac:dyDescent="0.2">
      <c r="A533" s="547"/>
      <c r="B533" s="546"/>
      <c r="C533" s="547"/>
      <c r="D533" s="547"/>
      <c r="E533" s="547" t="str">
        <f t="shared" si="12"/>
        <v/>
      </c>
    </row>
    <row r="534" spans="1:5" x14ac:dyDescent="0.2">
      <c r="A534" s="547"/>
      <c r="B534" s="546"/>
      <c r="C534" s="547"/>
      <c r="D534" s="547"/>
      <c r="E534" s="547" t="str">
        <f t="shared" si="12"/>
        <v/>
      </c>
    </row>
  </sheetData>
  <sortState ref="A35:E107">
    <sortCondition ref="A35:A10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969"/>
  <sheetViews>
    <sheetView showZeros="0" topLeftCell="A9" workbookViewId="0">
      <selection activeCell="A9" sqref="A9"/>
    </sheetView>
  </sheetViews>
  <sheetFormatPr baseColWidth="10" defaultColWidth="11.42578125" defaultRowHeight="11.25" x14ac:dyDescent="0.2"/>
  <cols>
    <col min="1" max="1" width="22" style="58" bestFit="1" customWidth="1"/>
    <col min="2" max="2" width="6.140625" style="58" customWidth="1"/>
    <col min="3" max="3" width="1.42578125" style="58" customWidth="1"/>
    <col min="4" max="4" width="2.7109375" style="56" customWidth="1"/>
    <col min="5" max="5" width="33.85546875" style="58" customWidth="1"/>
    <col min="6" max="7" width="10.7109375" style="58" customWidth="1"/>
    <col min="8" max="16384" width="11.42578125" style="58"/>
  </cols>
  <sheetData>
    <row r="1" spans="1:7" s="54" customFormat="1" x14ac:dyDescent="0.2">
      <c r="B1" s="54" t="s">
        <v>555</v>
      </c>
      <c r="D1" s="55"/>
    </row>
    <row r="3" spans="1:7" ht="12.75" customHeight="1" x14ac:dyDescent="0.2">
      <c r="A3" s="771" t="s">
        <v>356</v>
      </c>
      <c r="B3" s="56" t="s">
        <v>51</v>
      </c>
      <c r="C3" s="57"/>
      <c r="D3" s="57"/>
      <c r="E3" s="771" t="s">
        <v>52</v>
      </c>
      <c r="F3" s="57"/>
      <c r="G3" s="57"/>
    </row>
    <row r="4" spans="1:7" x14ac:dyDescent="0.2">
      <c r="A4" s="771"/>
      <c r="B4" s="56" t="s">
        <v>53</v>
      </c>
      <c r="C4" s="57"/>
      <c r="D4" s="57"/>
      <c r="E4" s="771"/>
      <c r="F4" s="57"/>
      <c r="G4" s="57"/>
    </row>
    <row r="5" spans="1:7" x14ac:dyDescent="0.2">
      <c r="A5" s="55"/>
      <c r="B5" s="55"/>
      <c r="C5" s="55"/>
      <c r="D5" s="55"/>
      <c r="E5" s="55"/>
      <c r="F5" s="55"/>
      <c r="G5" s="55"/>
    </row>
    <row r="6" spans="1:7" ht="11.25" customHeight="1" x14ac:dyDescent="0.2">
      <c r="A6" s="56" t="str">
        <f t="shared" ref="A6:A69" si="0">CONCATENATE("INDEC-CM - ",B6,C6,D6)</f>
        <v>INDEC-CM - 37210-51</v>
      </c>
      <c r="B6" s="59">
        <v>37210</v>
      </c>
      <c r="C6" s="60" t="s">
        <v>54</v>
      </c>
      <c r="D6" s="56">
        <v>51</v>
      </c>
      <c r="E6" s="58" t="s">
        <v>55</v>
      </c>
    </row>
    <row r="7" spans="1:7" x14ac:dyDescent="0.2">
      <c r="A7" s="56" t="str">
        <f t="shared" si="0"/>
        <v>INDEC-CM - 37210-52</v>
      </c>
      <c r="B7" s="59">
        <v>37210</v>
      </c>
      <c r="C7" s="60" t="s">
        <v>54</v>
      </c>
      <c r="D7" s="56">
        <v>52</v>
      </c>
      <c r="E7" s="58" t="s">
        <v>56</v>
      </c>
    </row>
    <row r="8" spans="1:7" x14ac:dyDescent="0.2">
      <c r="A8" s="56" t="str">
        <f t="shared" si="0"/>
        <v>INDEC-CM - 42911-81</v>
      </c>
      <c r="B8" s="59">
        <v>42911</v>
      </c>
      <c r="C8" s="60" t="s">
        <v>54</v>
      </c>
      <c r="D8" s="56">
        <v>81</v>
      </c>
      <c r="E8" s="61" t="s">
        <v>57</v>
      </c>
      <c r="F8" s="61"/>
      <c r="G8" s="61"/>
    </row>
    <row r="9" spans="1:7" x14ac:dyDescent="0.2">
      <c r="A9" s="56" t="str">
        <f t="shared" si="0"/>
        <v>INDEC-CM - 41242-11</v>
      </c>
      <c r="B9" s="59">
        <v>41242</v>
      </c>
      <c r="C9" s="60" t="s">
        <v>54</v>
      </c>
      <c r="D9" s="56">
        <v>11</v>
      </c>
      <c r="E9" s="61" t="s">
        <v>58</v>
      </c>
      <c r="F9" s="61"/>
      <c r="G9" s="61"/>
    </row>
    <row r="10" spans="1:7" x14ac:dyDescent="0.2">
      <c r="A10" s="56" t="str">
        <f t="shared" si="0"/>
        <v>INDEC-CM - 37440-21</v>
      </c>
      <c r="B10" s="59">
        <v>37440</v>
      </c>
      <c r="C10" s="60" t="s">
        <v>54</v>
      </c>
      <c r="D10" s="56">
        <v>21</v>
      </c>
      <c r="E10" s="58" t="s">
        <v>59</v>
      </c>
    </row>
    <row r="11" spans="1:7" x14ac:dyDescent="0.2">
      <c r="A11" s="56" t="str">
        <f t="shared" si="0"/>
        <v>INDEC-CM - 38130-13</v>
      </c>
      <c r="B11" s="59">
        <v>38130</v>
      </c>
      <c r="C11" s="60" t="s">
        <v>54</v>
      </c>
      <c r="D11" s="56">
        <v>13</v>
      </c>
      <c r="E11" s="61" t="s">
        <v>60</v>
      </c>
      <c r="F11" s="61"/>
      <c r="G11" s="61"/>
    </row>
    <row r="12" spans="1:7" x14ac:dyDescent="0.2">
      <c r="A12" s="56" t="str">
        <f t="shared" si="0"/>
        <v>INDEC-CM - 38130-12</v>
      </c>
      <c r="B12" s="59">
        <v>38130</v>
      </c>
      <c r="C12" s="60" t="s">
        <v>54</v>
      </c>
      <c r="D12" s="56">
        <v>12</v>
      </c>
      <c r="E12" s="61" t="s">
        <v>61</v>
      </c>
      <c r="F12" s="61"/>
      <c r="G12" s="61"/>
    </row>
    <row r="13" spans="1:7" x14ac:dyDescent="0.2">
      <c r="A13" s="56" t="str">
        <f t="shared" si="0"/>
        <v>INDEC-CM - 38130-11</v>
      </c>
      <c r="B13" s="59">
        <v>38130</v>
      </c>
      <c r="C13" s="60" t="s">
        <v>54</v>
      </c>
      <c r="D13" s="56">
        <v>11</v>
      </c>
      <c r="E13" s="61" t="s">
        <v>62</v>
      </c>
      <c r="F13" s="61"/>
      <c r="G13" s="61"/>
    </row>
    <row r="14" spans="1:7" x14ac:dyDescent="0.2">
      <c r="A14" s="56" t="str">
        <f t="shared" si="0"/>
        <v>INDEC-CM - 27230-11</v>
      </c>
      <c r="B14" s="59">
        <v>27230</v>
      </c>
      <c r="C14" s="60" t="s">
        <v>54</v>
      </c>
      <c r="D14" s="56">
        <v>11</v>
      </c>
      <c r="E14" s="61" t="s">
        <v>63</v>
      </c>
      <c r="F14" s="61"/>
      <c r="G14" s="61"/>
    </row>
    <row r="15" spans="1:7" x14ac:dyDescent="0.2">
      <c r="A15" s="56" t="str">
        <f t="shared" si="0"/>
        <v>INDEC-CM - 44821-11</v>
      </c>
      <c r="B15" s="59">
        <v>44821</v>
      </c>
      <c r="C15" s="60" t="s">
        <v>54</v>
      </c>
      <c r="D15" s="56">
        <v>11</v>
      </c>
      <c r="E15" s="58" t="s">
        <v>64</v>
      </c>
    </row>
    <row r="16" spans="1:7" x14ac:dyDescent="0.2">
      <c r="A16" s="56" t="str">
        <f t="shared" si="0"/>
        <v>INDEC-CM - 37560-11</v>
      </c>
      <c r="B16" s="59">
        <v>37560</v>
      </c>
      <c r="C16" s="60" t="s">
        <v>54</v>
      </c>
      <c r="D16" s="56">
        <v>11</v>
      </c>
      <c r="E16" s="61" t="s">
        <v>65</v>
      </c>
      <c r="F16" s="61"/>
      <c r="G16" s="61"/>
    </row>
    <row r="17" spans="1:7" x14ac:dyDescent="0.2">
      <c r="A17" s="56" t="str">
        <f t="shared" si="0"/>
        <v>INDEC-CM - 15400-11</v>
      </c>
      <c r="B17" s="59">
        <v>15400</v>
      </c>
      <c r="C17" s="60" t="s">
        <v>54</v>
      </c>
      <c r="D17" s="56">
        <v>11</v>
      </c>
      <c r="E17" s="61" t="s">
        <v>66</v>
      </c>
      <c r="F17" s="61"/>
      <c r="G17" s="61"/>
    </row>
    <row r="18" spans="1:7" x14ac:dyDescent="0.2">
      <c r="A18" s="56" t="str">
        <f t="shared" si="0"/>
        <v>INDEC-CM - 15310-11</v>
      </c>
      <c r="B18" s="59">
        <v>15310</v>
      </c>
      <c r="C18" s="60" t="s">
        <v>54</v>
      </c>
      <c r="D18" s="56">
        <v>11</v>
      </c>
      <c r="E18" s="58" t="s">
        <v>67</v>
      </c>
    </row>
    <row r="19" spans="1:7" x14ac:dyDescent="0.2">
      <c r="A19" s="56" t="str">
        <f t="shared" si="0"/>
        <v>INDEC-CM - 46531-11</v>
      </c>
      <c r="B19" s="59">
        <v>46531</v>
      </c>
      <c r="C19" s="60" t="s">
        <v>54</v>
      </c>
      <c r="D19" s="56">
        <v>11</v>
      </c>
      <c r="E19" s="61" t="s">
        <v>68</v>
      </c>
      <c r="F19" s="61"/>
      <c r="G19" s="61"/>
    </row>
    <row r="20" spans="1:7" x14ac:dyDescent="0.2">
      <c r="A20" s="56" t="str">
        <f t="shared" si="0"/>
        <v>INDEC-CM - 43540-11</v>
      </c>
      <c r="B20" s="59">
        <v>43540</v>
      </c>
      <c r="C20" s="60" t="s">
        <v>54</v>
      </c>
      <c r="D20" s="56">
        <v>11</v>
      </c>
      <c r="E20" s="58" t="s">
        <v>69</v>
      </c>
    </row>
    <row r="21" spans="1:7" x14ac:dyDescent="0.2">
      <c r="A21" s="56" t="str">
        <f t="shared" si="0"/>
        <v>INDEC-CM - 43540-12</v>
      </c>
      <c r="B21" s="59">
        <v>43540</v>
      </c>
      <c r="C21" s="60" t="s">
        <v>54</v>
      </c>
      <c r="D21" s="56">
        <v>12</v>
      </c>
      <c r="E21" s="58" t="s">
        <v>70</v>
      </c>
    </row>
    <row r="22" spans="1:7" x14ac:dyDescent="0.2">
      <c r="A22" s="56" t="str">
        <f t="shared" si="0"/>
        <v>INDEC-CM - 37370-21</v>
      </c>
      <c r="B22" s="59">
        <v>37370</v>
      </c>
      <c r="C22" s="60" t="s">
        <v>54</v>
      </c>
      <c r="D22" s="56">
        <v>21</v>
      </c>
      <c r="E22" s="58" t="s">
        <v>71</v>
      </c>
    </row>
    <row r="23" spans="1:7" x14ac:dyDescent="0.2">
      <c r="A23" s="56" t="str">
        <f t="shared" si="0"/>
        <v>INDEC-CM - 37370-11</v>
      </c>
      <c r="B23" s="59">
        <v>37370</v>
      </c>
      <c r="C23" s="60" t="s">
        <v>54</v>
      </c>
      <c r="D23" s="56">
        <v>11</v>
      </c>
      <c r="E23" s="58" t="s">
        <v>72</v>
      </c>
    </row>
    <row r="24" spans="1:7" x14ac:dyDescent="0.2">
      <c r="A24" s="56" t="str">
        <f t="shared" si="0"/>
        <v>INDEC-CM - 37370-12</v>
      </c>
      <c r="B24" s="59">
        <v>37370</v>
      </c>
      <c r="C24" s="60" t="s">
        <v>54</v>
      </c>
      <c r="D24" s="56">
        <v>12</v>
      </c>
      <c r="E24" s="58" t="s">
        <v>73</v>
      </c>
    </row>
    <row r="25" spans="1:7" x14ac:dyDescent="0.2">
      <c r="A25" s="56" t="str">
        <f t="shared" si="0"/>
        <v>INDEC-CM - 37690-11</v>
      </c>
      <c r="B25" s="59">
        <v>37690</v>
      </c>
      <c r="C25" s="60" t="s">
        <v>54</v>
      </c>
      <c r="D25" s="56">
        <v>11</v>
      </c>
      <c r="E25" s="58" t="s">
        <v>74</v>
      </c>
    </row>
    <row r="26" spans="1:7" x14ac:dyDescent="0.2">
      <c r="A26" s="56" t="str">
        <f t="shared" si="0"/>
        <v>INDEC-CM - 42911-11</v>
      </c>
      <c r="B26" s="59">
        <v>42911</v>
      </c>
      <c r="C26" s="60" t="s">
        <v>54</v>
      </c>
      <c r="D26" s="56">
        <v>11</v>
      </c>
      <c r="E26" s="58" t="s">
        <v>75</v>
      </c>
    </row>
    <row r="27" spans="1:7" x14ac:dyDescent="0.2">
      <c r="A27" s="56" t="str">
        <f t="shared" si="0"/>
        <v>INDEC-CM - 37129-11</v>
      </c>
      <c r="B27" s="59">
        <v>37129</v>
      </c>
      <c r="C27" s="60" t="s">
        <v>54</v>
      </c>
      <c r="D27" s="56">
        <v>11</v>
      </c>
      <c r="E27" s="58" t="s">
        <v>76</v>
      </c>
    </row>
    <row r="28" spans="1:7" x14ac:dyDescent="0.2">
      <c r="A28" s="56" t="str">
        <f t="shared" si="0"/>
        <v>INDEC-CM - 35110-41</v>
      </c>
      <c r="B28" s="59">
        <v>35110</v>
      </c>
      <c r="C28" s="60" t="s">
        <v>54</v>
      </c>
      <c r="D28" s="56">
        <v>41</v>
      </c>
      <c r="E28" s="58" t="s">
        <v>77</v>
      </c>
    </row>
    <row r="29" spans="1:7" x14ac:dyDescent="0.2">
      <c r="A29" s="56" t="str">
        <f t="shared" si="0"/>
        <v>INDEC-CM - 37210-23</v>
      </c>
      <c r="B29" s="59">
        <v>37210</v>
      </c>
      <c r="C29" s="60" t="s">
        <v>54</v>
      </c>
      <c r="D29" s="56">
        <v>23</v>
      </c>
      <c r="E29" s="58" t="s">
        <v>78</v>
      </c>
    </row>
    <row r="30" spans="1:7" x14ac:dyDescent="0.2">
      <c r="A30" s="56" t="str">
        <f t="shared" si="0"/>
        <v>INDEC-CM - 37210-22</v>
      </c>
      <c r="B30" s="59">
        <v>37210</v>
      </c>
      <c r="C30" s="60" t="s">
        <v>54</v>
      </c>
      <c r="D30" s="56">
        <v>22</v>
      </c>
      <c r="E30" s="58" t="s">
        <v>79</v>
      </c>
    </row>
    <row r="31" spans="1:7" x14ac:dyDescent="0.2">
      <c r="A31" s="56" t="str">
        <f t="shared" si="0"/>
        <v>INDEC-CM - 37210-21</v>
      </c>
      <c r="B31" s="59">
        <v>37210</v>
      </c>
      <c r="C31" s="60" t="s">
        <v>54</v>
      </c>
      <c r="D31" s="56">
        <v>21</v>
      </c>
      <c r="E31" s="58" t="s">
        <v>80</v>
      </c>
    </row>
    <row r="32" spans="1:7" x14ac:dyDescent="0.2">
      <c r="A32" s="56" t="str">
        <f t="shared" si="0"/>
        <v>INDEC-CM - 41543-21</v>
      </c>
      <c r="B32" s="59">
        <v>41543</v>
      </c>
      <c r="C32" s="60" t="s">
        <v>54</v>
      </c>
      <c r="D32" s="56">
        <v>21</v>
      </c>
      <c r="E32" s="58" t="s">
        <v>81</v>
      </c>
    </row>
    <row r="33" spans="1:5" x14ac:dyDescent="0.2">
      <c r="A33" s="56" t="str">
        <f t="shared" si="0"/>
        <v>INDEC-CM - 46340-31</v>
      </c>
      <c r="B33" s="59">
        <v>46340</v>
      </c>
      <c r="C33" s="60" t="s">
        <v>54</v>
      </c>
      <c r="D33" s="56">
        <v>31</v>
      </c>
      <c r="E33" s="58" t="s">
        <v>82</v>
      </c>
    </row>
    <row r="34" spans="1:5" x14ac:dyDescent="0.2">
      <c r="A34" s="56" t="str">
        <f t="shared" si="0"/>
        <v>INDEC-CM - 46320-11</v>
      </c>
      <c r="B34" s="59">
        <v>46320</v>
      </c>
      <c r="C34" s="60" t="s">
        <v>54</v>
      </c>
      <c r="D34" s="56">
        <v>11</v>
      </c>
      <c r="E34" s="58" t="s">
        <v>83</v>
      </c>
    </row>
    <row r="35" spans="1:5" x14ac:dyDescent="0.2">
      <c r="A35" s="56" t="str">
        <f t="shared" si="0"/>
        <v>INDEC-CM - 46340-11</v>
      </c>
      <c r="B35" s="59">
        <v>46340</v>
      </c>
      <c r="C35" s="60" t="s">
        <v>54</v>
      </c>
      <c r="D35" s="56">
        <v>11</v>
      </c>
      <c r="E35" s="58" t="s">
        <v>84</v>
      </c>
    </row>
    <row r="36" spans="1:5" x14ac:dyDescent="0.2">
      <c r="A36" s="56" t="str">
        <f t="shared" si="0"/>
        <v>INDEC-CM - 46340-12</v>
      </c>
      <c r="B36" s="59">
        <v>46340</v>
      </c>
      <c r="C36" s="60" t="s">
        <v>54</v>
      </c>
      <c r="D36" s="56">
        <v>12</v>
      </c>
      <c r="E36" s="58" t="s">
        <v>85</v>
      </c>
    </row>
    <row r="37" spans="1:5" x14ac:dyDescent="0.2">
      <c r="A37" s="56" t="str">
        <f t="shared" si="0"/>
        <v>INDEC-CM - 46340-21</v>
      </c>
      <c r="B37" s="59">
        <v>46340</v>
      </c>
      <c r="C37" s="60" t="s">
        <v>54</v>
      </c>
      <c r="D37" s="56">
        <v>21</v>
      </c>
      <c r="E37" s="58" t="s">
        <v>86</v>
      </c>
    </row>
    <row r="38" spans="1:5" x14ac:dyDescent="0.2">
      <c r="A38" s="56" t="str">
        <f t="shared" si="0"/>
        <v>INDEC-CM - 46212-21</v>
      </c>
      <c r="B38" s="59">
        <v>46212</v>
      </c>
      <c r="C38" s="60" t="s">
        <v>54</v>
      </c>
      <c r="D38" s="56">
        <v>21</v>
      </c>
      <c r="E38" s="58" t="s">
        <v>87</v>
      </c>
    </row>
    <row r="39" spans="1:5" x14ac:dyDescent="0.2">
      <c r="A39" s="56" t="str">
        <f t="shared" si="0"/>
        <v>INDEC-CM - 42999-23</v>
      </c>
      <c r="B39" s="59">
        <v>42999</v>
      </c>
      <c r="C39" s="60" t="s">
        <v>54</v>
      </c>
      <c r="D39" s="56">
        <v>23</v>
      </c>
      <c r="E39" s="58" t="s">
        <v>88</v>
      </c>
    </row>
    <row r="40" spans="1:5" x14ac:dyDescent="0.2">
      <c r="A40" s="56" t="str">
        <f t="shared" si="0"/>
        <v>INDEC-CM - 42999-21</v>
      </c>
      <c r="B40" s="59">
        <v>42999</v>
      </c>
      <c r="C40" s="60" t="s">
        <v>54</v>
      </c>
      <c r="D40" s="56">
        <v>21</v>
      </c>
      <c r="E40" s="58" t="s">
        <v>89</v>
      </c>
    </row>
    <row r="41" spans="1:5" x14ac:dyDescent="0.2">
      <c r="A41" s="56" t="str">
        <f t="shared" si="0"/>
        <v>INDEC-CM - 42999-31</v>
      </c>
      <c r="B41" s="59">
        <v>42999</v>
      </c>
      <c r="C41" s="60" t="s">
        <v>54</v>
      </c>
      <c r="D41" s="56">
        <v>31</v>
      </c>
      <c r="E41" s="58" t="s">
        <v>90</v>
      </c>
    </row>
    <row r="42" spans="1:5" x14ac:dyDescent="0.2">
      <c r="A42" s="56" t="str">
        <f t="shared" si="0"/>
        <v>INDEC-CM - 42999-22</v>
      </c>
      <c r="B42" s="59">
        <v>42999</v>
      </c>
      <c r="C42" s="60" t="s">
        <v>54</v>
      </c>
      <c r="D42" s="56">
        <v>22</v>
      </c>
      <c r="E42" s="58" t="s">
        <v>91</v>
      </c>
    </row>
    <row r="43" spans="1:5" x14ac:dyDescent="0.2">
      <c r="A43" s="56" t="str">
        <f t="shared" si="0"/>
        <v>INDEC-CM - 31600-63</v>
      </c>
      <c r="B43" s="59">
        <v>31600</v>
      </c>
      <c r="C43" s="60" t="s">
        <v>54</v>
      </c>
      <c r="D43" s="56">
        <v>63</v>
      </c>
      <c r="E43" s="58" t="s">
        <v>92</v>
      </c>
    </row>
    <row r="44" spans="1:5" x14ac:dyDescent="0.2">
      <c r="A44" s="56" t="str">
        <f t="shared" si="0"/>
        <v>INDEC-CM - 31600-62</v>
      </c>
      <c r="B44" s="59">
        <v>31600</v>
      </c>
      <c r="C44" s="60" t="s">
        <v>54</v>
      </c>
      <c r="D44" s="56">
        <v>62</v>
      </c>
      <c r="E44" s="58" t="s">
        <v>93</v>
      </c>
    </row>
    <row r="45" spans="1:5" x14ac:dyDescent="0.2">
      <c r="A45" s="56" t="str">
        <f t="shared" si="0"/>
        <v>INDEC-CM - 31600-61</v>
      </c>
      <c r="B45" s="59">
        <v>31600</v>
      </c>
      <c r="C45" s="60" t="s">
        <v>54</v>
      </c>
      <c r="D45" s="56">
        <v>61</v>
      </c>
      <c r="E45" s="58" t="s">
        <v>94</v>
      </c>
    </row>
    <row r="46" spans="1:5" x14ac:dyDescent="0.2">
      <c r="A46" s="56" t="str">
        <f t="shared" si="0"/>
        <v>INDEC-CM - 37420-11</v>
      </c>
      <c r="B46" s="59">
        <v>37420</v>
      </c>
      <c r="C46" s="60" t="s">
        <v>54</v>
      </c>
      <c r="D46" s="56">
        <v>11</v>
      </c>
      <c r="E46" s="58" t="s">
        <v>95</v>
      </c>
    </row>
    <row r="47" spans="1:5" x14ac:dyDescent="0.2">
      <c r="A47" s="56" t="str">
        <f t="shared" si="0"/>
        <v>INDEC-CM - 37420-12</v>
      </c>
      <c r="B47" s="59">
        <v>37420</v>
      </c>
      <c r="C47" s="60" t="s">
        <v>54</v>
      </c>
      <c r="D47" s="56">
        <v>12</v>
      </c>
      <c r="E47" s="58" t="s">
        <v>96</v>
      </c>
    </row>
    <row r="48" spans="1:5" x14ac:dyDescent="0.2">
      <c r="A48" s="56" t="str">
        <f t="shared" si="0"/>
        <v>INDEC-CM - 44822-11</v>
      </c>
      <c r="B48" s="59">
        <v>44822</v>
      </c>
      <c r="C48" s="60" t="s">
        <v>54</v>
      </c>
      <c r="D48" s="56">
        <v>11</v>
      </c>
      <c r="E48" s="58" t="s">
        <v>97</v>
      </c>
    </row>
    <row r="49" spans="1:5" x14ac:dyDescent="0.2">
      <c r="A49" s="56" t="str">
        <f t="shared" si="0"/>
        <v>INDEC-CM - 44826-11</v>
      </c>
      <c r="B49" s="59">
        <v>44826</v>
      </c>
      <c r="C49" s="60" t="s">
        <v>54</v>
      </c>
      <c r="D49" s="56">
        <v>11</v>
      </c>
      <c r="E49" s="58" t="s">
        <v>98</v>
      </c>
    </row>
    <row r="50" spans="1:5" x14ac:dyDescent="0.2">
      <c r="A50" s="56" t="str">
        <f t="shared" si="0"/>
        <v>INDEC-CM - 44826-12</v>
      </c>
      <c r="B50" s="59">
        <v>44826</v>
      </c>
      <c r="C50" s="60" t="s">
        <v>54</v>
      </c>
      <c r="D50" s="56">
        <v>12</v>
      </c>
      <c r="E50" s="58" t="s">
        <v>99</v>
      </c>
    </row>
    <row r="51" spans="1:5" x14ac:dyDescent="0.2">
      <c r="A51" s="56" t="str">
        <f t="shared" si="0"/>
        <v>INDEC-CM - 42911-21</v>
      </c>
      <c r="B51" s="59">
        <v>42911</v>
      </c>
      <c r="C51" s="60" t="s">
        <v>54</v>
      </c>
      <c r="D51" s="56">
        <v>21</v>
      </c>
      <c r="E51" s="58" t="s">
        <v>100</v>
      </c>
    </row>
    <row r="52" spans="1:5" x14ac:dyDescent="0.2">
      <c r="A52" s="56" t="str">
        <f t="shared" si="0"/>
        <v>INDEC-CM - 41277-21</v>
      </c>
      <c r="B52" s="59">
        <v>41277</v>
      </c>
      <c r="C52" s="60" t="s">
        <v>54</v>
      </c>
      <c r="D52" s="56">
        <v>21</v>
      </c>
      <c r="E52" s="58" t="s">
        <v>101</v>
      </c>
    </row>
    <row r="53" spans="1:5" x14ac:dyDescent="0.2">
      <c r="A53" s="56" t="str">
        <f t="shared" si="0"/>
        <v>INDEC-CM - 41277-11</v>
      </c>
      <c r="B53" s="59">
        <v>41277</v>
      </c>
      <c r="C53" s="60" t="s">
        <v>54</v>
      </c>
      <c r="D53" s="56">
        <v>11</v>
      </c>
      <c r="E53" s="58" t="s">
        <v>102</v>
      </c>
    </row>
    <row r="54" spans="1:5" x14ac:dyDescent="0.2">
      <c r="A54" s="56" t="str">
        <f t="shared" si="0"/>
        <v>INDEC-CM - 41516-11</v>
      </c>
      <c r="B54" s="59">
        <v>41516</v>
      </c>
      <c r="C54" s="60" t="s">
        <v>54</v>
      </c>
      <c r="D54" s="56">
        <v>11</v>
      </c>
      <c r="E54" s="58" t="s">
        <v>103</v>
      </c>
    </row>
    <row r="55" spans="1:5" x14ac:dyDescent="0.2">
      <c r="A55" s="56" t="str">
        <f t="shared" si="0"/>
        <v>INDEC-CM - 41516-12</v>
      </c>
      <c r="B55" s="59">
        <v>41516</v>
      </c>
      <c r="C55" s="60" t="s">
        <v>54</v>
      </c>
      <c r="D55" s="56">
        <v>12</v>
      </c>
      <c r="E55" s="58" t="s">
        <v>104</v>
      </c>
    </row>
    <row r="56" spans="1:5" x14ac:dyDescent="0.2">
      <c r="A56" s="56" t="str">
        <f t="shared" si="0"/>
        <v>INDEC-CM - 41273-11</v>
      </c>
      <c r="B56" s="59">
        <v>41273</v>
      </c>
      <c r="C56" s="60" t="s">
        <v>54</v>
      </c>
      <c r="D56" s="56">
        <v>11</v>
      </c>
      <c r="E56" s="58" t="s">
        <v>105</v>
      </c>
    </row>
    <row r="57" spans="1:5" x14ac:dyDescent="0.2">
      <c r="A57" s="56" t="str">
        <f t="shared" si="0"/>
        <v>INDEC-CM - 41273-12</v>
      </c>
      <c r="B57" s="59">
        <v>41273</v>
      </c>
      <c r="C57" s="60" t="s">
        <v>54</v>
      </c>
      <c r="D57" s="56">
        <v>12</v>
      </c>
      <c r="E57" s="58" t="s">
        <v>106</v>
      </c>
    </row>
    <row r="58" spans="1:5" x14ac:dyDescent="0.2">
      <c r="A58" s="56" t="str">
        <f t="shared" si="0"/>
        <v>INDEC-CM - 41277-41</v>
      </c>
      <c r="B58" s="59">
        <v>41277</v>
      </c>
      <c r="C58" s="60" t="s">
        <v>54</v>
      </c>
      <c r="D58" s="56">
        <v>41</v>
      </c>
      <c r="E58" s="58" t="s">
        <v>107</v>
      </c>
    </row>
    <row r="59" spans="1:5" x14ac:dyDescent="0.2">
      <c r="A59" s="56" t="str">
        <f t="shared" si="0"/>
        <v>INDEC-CM - 41277-31</v>
      </c>
      <c r="B59" s="59">
        <v>41277</v>
      </c>
      <c r="C59" s="60" t="s">
        <v>54</v>
      </c>
      <c r="D59" s="56">
        <v>31</v>
      </c>
      <c r="E59" s="58" t="s">
        <v>108</v>
      </c>
    </row>
    <row r="60" spans="1:5" x14ac:dyDescent="0.2">
      <c r="A60" s="56" t="str">
        <f t="shared" si="0"/>
        <v>INDEC-CM - 41543-11</v>
      </c>
      <c r="B60" s="59">
        <v>41543</v>
      </c>
      <c r="C60" s="60" t="s">
        <v>54</v>
      </c>
      <c r="D60" s="56">
        <v>11</v>
      </c>
      <c r="E60" s="58" t="s">
        <v>109</v>
      </c>
    </row>
    <row r="61" spans="1:5" x14ac:dyDescent="0.2">
      <c r="A61" s="56" t="str">
        <f t="shared" si="0"/>
        <v>INDEC-CM - 36320-21</v>
      </c>
      <c r="B61" s="59">
        <v>36320</v>
      </c>
      <c r="C61" s="60" t="s">
        <v>54</v>
      </c>
      <c r="D61" s="56">
        <v>21</v>
      </c>
      <c r="E61" s="58" t="s">
        <v>110</v>
      </c>
    </row>
    <row r="62" spans="1:5" x14ac:dyDescent="0.2">
      <c r="A62" s="56" t="str">
        <f t="shared" si="0"/>
        <v>INDEC-CM - 36320-22</v>
      </c>
      <c r="B62" s="59">
        <v>36320</v>
      </c>
      <c r="C62" s="60" t="s">
        <v>54</v>
      </c>
      <c r="D62" s="56">
        <v>22</v>
      </c>
      <c r="E62" s="58" t="s">
        <v>111</v>
      </c>
    </row>
    <row r="63" spans="1:5" x14ac:dyDescent="0.2">
      <c r="A63" s="56" t="str">
        <f t="shared" si="0"/>
        <v>INDEC-CM - 36320-11</v>
      </c>
      <c r="B63" s="59">
        <v>36320</v>
      </c>
      <c r="C63" s="60" t="s">
        <v>54</v>
      </c>
      <c r="D63" s="56">
        <v>11</v>
      </c>
      <c r="E63" s="58" t="s">
        <v>112</v>
      </c>
    </row>
    <row r="64" spans="1:5" x14ac:dyDescent="0.2">
      <c r="A64" s="56" t="str">
        <f t="shared" si="0"/>
        <v>INDEC-CM - 36320-12</v>
      </c>
      <c r="B64" s="59">
        <v>36320</v>
      </c>
      <c r="C64" s="60" t="s">
        <v>54</v>
      </c>
      <c r="D64" s="56">
        <v>12</v>
      </c>
      <c r="E64" s="58" t="s">
        <v>113</v>
      </c>
    </row>
    <row r="65" spans="1:7" x14ac:dyDescent="0.2">
      <c r="A65" s="56" t="str">
        <f t="shared" si="0"/>
        <v>INDEC-CM - 15320-11</v>
      </c>
      <c r="B65" s="59">
        <v>15320</v>
      </c>
      <c r="C65" s="60" t="s">
        <v>54</v>
      </c>
      <c r="D65" s="56">
        <v>11</v>
      </c>
      <c r="E65" s="58" t="s">
        <v>114</v>
      </c>
    </row>
    <row r="66" spans="1:7" x14ac:dyDescent="0.2">
      <c r="A66" s="56" t="str">
        <f t="shared" si="0"/>
        <v>INDEC-CM - 37350-61</v>
      </c>
      <c r="B66" s="59">
        <v>37350</v>
      </c>
      <c r="C66" s="60" t="s">
        <v>54</v>
      </c>
      <c r="D66" s="56">
        <v>61</v>
      </c>
      <c r="E66" s="61" t="s">
        <v>115</v>
      </c>
      <c r="F66" s="61"/>
      <c r="G66" s="61"/>
    </row>
    <row r="67" spans="1:7" x14ac:dyDescent="0.2">
      <c r="A67" s="56" t="str">
        <f t="shared" si="0"/>
        <v>INDEC-CM - 37440-31</v>
      </c>
      <c r="B67" s="59">
        <v>37440</v>
      </c>
      <c r="C67" s="60" t="s">
        <v>54</v>
      </c>
      <c r="D67" s="56">
        <v>31</v>
      </c>
      <c r="E67" s="58" t="s">
        <v>116</v>
      </c>
    </row>
    <row r="68" spans="1:7" x14ac:dyDescent="0.2">
      <c r="A68" s="56" t="str">
        <f t="shared" si="0"/>
        <v>INDEC-CM - 37440-11</v>
      </c>
      <c r="B68" s="59">
        <v>37440</v>
      </c>
      <c r="C68" s="60" t="s">
        <v>54</v>
      </c>
      <c r="D68" s="56">
        <v>11</v>
      </c>
      <c r="E68" s="58" t="s">
        <v>117</v>
      </c>
    </row>
    <row r="69" spans="1:7" x14ac:dyDescent="0.2">
      <c r="A69" s="56" t="str">
        <f t="shared" si="0"/>
        <v>INDEC-CM - 44821-21</v>
      </c>
      <c r="B69" s="59">
        <v>44821</v>
      </c>
      <c r="C69" s="60" t="s">
        <v>54</v>
      </c>
      <c r="D69" s="56">
        <v>21</v>
      </c>
      <c r="E69" s="58" t="s">
        <v>118</v>
      </c>
    </row>
    <row r="70" spans="1:7" x14ac:dyDescent="0.2">
      <c r="A70" s="56" t="str">
        <f t="shared" ref="A70:A133" si="1">CONCATENATE("INDEC-CM - ",B70,C70,D70)</f>
        <v>INDEC-CM - 36320-31</v>
      </c>
      <c r="B70" s="59">
        <v>36320</v>
      </c>
      <c r="C70" s="60" t="s">
        <v>54</v>
      </c>
      <c r="D70" s="56">
        <v>31</v>
      </c>
      <c r="E70" s="58" t="s">
        <v>119</v>
      </c>
    </row>
    <row r="71" spans="1:7" x14ac:dyDescent="0.2">
      <c r="A71" s="56" t="str">
        <f t="shared" si="1"/>
        <v>INDEC-CM - 41278-12</v>
      </c>
      <c r="B71" s="59">
        <v>41278</v>
      </c>
      <c r="C71" s="60" t="s">
        <v>54</v>
      </c>
      <c r="D71" s="56">
        <v>12</v>
      </c>
      <c r="E71" s="61" t="s">
        <v>120</v>
      </c>
      <c r="F71" s="61"/>
      <c r="G71" s="61"/>
    </row>
    <row r="72" spans="1:7" x14ac:dyDescent="0.2">
      <c r="A72" s="56" t="str">
        <f t="shared" si="1"/>
        <v>INDEC-CM - 41278-11</v>
      </c>
      <c r="B72" s="59">
        <v>41278</v>
      </c>
      <c r="C72" s="60" t="s">
        <v>54</v>
      </c>
      <c r="D72" s="56">
        <v>11</v>
      </c>
      <c r="E72" s="61" t="s">
        <v>121</v>
      </c>
      <c r="F72" s="61"/>
      <c r="G72" s="61"/>
    </row>
    <row r="73" spans="1:7" x14ac:dyDescent="0.2">
      <c r="A73" s="56" t="str">
        <f t="shared" si="1"/>
        <v>INDEC-CM - 36320-41</v>
      </c>
      <c r="B73" s="59">
        <v>36320</v>
      </c>
      <c r="C73" s="60" t="s">
        <v>54</v>
      </c>
      <c r="D73" s="56">
        <v>41</v>
      </c>
      <c r="E73" s="58" t="s">
        <v>122</v>
      </c>
    </row>
    <row r="74" spans="1:7" x14ac:dyDescent="0.2">
      <c r="A74" s="56" t="str">
        <f t="shared" si="1"/>
        <v>INDEC-CM - 41516-21</v>
      </c>
      <c r="B74" s="59">
        <v>41516</v>
      </c>
      <c r="C74" s="60" t="s">
        <v>54</v>
      </c>
      <c r="D74" s="56">
        <v>21</v>
      </c>
      <c r="E74" s="58" t="s">
        <v>123</v>
      </c>
    </row>
    <row r="75" spans="1:7" x14ac:dyDescent="0.2">
      <c r="A75" s="56" t="str">
        <f t="shared" si="1"/>
        <v>INDEC-CM - 41278-22</v>
      </c>
      <c r="B75" s="59">
        <v>41278</v>
      </c>
      <c r="C75" s="60" t="s">
        <v>54</v>
      </c>
      <c r="D75" s="56">
        <v>22</v>
      </c>
      <c r="E75" s="61" t="s">
        <v>124</v>
      </c>
      <c r="F75" s="61"/>
      <c r="G75" s="61"/>
    </row>
    <row r="76" spans="1:7" x14ac:dyDescent="0.2">
      <c r="A76" s="56" t="str">
        <f t="shared" si="1"/>
        <v>INDEC-CM - 46350-11</v>
      </c>
      <c r="B76" s="59">
        <v>46350</v>
      </c>
      <c r="C76" s="60" t="s">
        <v>54</v>
      </c>
      <c r="D76" s="56">
        <v>11</v>
      </c>
      <c r="E76" s="58" t="s">
        <v>125</v>
      </c>
    </row>
    <row r="77" spans="1:7" x14ac:dyDescent="0.2">
      <c r="A77" s="56" t="str">
        <f t="shared" si="1"/>
        <v>INDEC-CM - 41278-41</v>
      </c>
      <c r="B77" s="59">
        <v>41278</v>
      </c>
      <c r="C77" s="60" t="s">
        <v>54</v>
      </c>
      <c r="D77" s="56">
        <v>41</v>
      </c>
      <c r="E77" s="61" t="s">
        <v>126</v>
      </c>
      <c r="F77" s="61"/>
      <c r="G77" s="61"/>
    </row>
    <row r="78" spans="1:7" x14ac:dyDescent="0.2">
      <c r="A78" s="56" t="str">
        <f t="shared" si="1"/>
        <v>INDEC-CM - 42999-11</v>
      </c>
      <c r="B78" s="59">
        <v>42999</v>
      </c>
      <c r="C78" s="60" t="s">
        <v>54</v>
      </c>
      <c r="D78" s="56">
        <v>11</v>
      </c>
      <c r="E78" s="58" t="s">
        <v>127</v>
      </c>
    </row>
    <row r="79" spans="1:7" x14ac:dyDescent="0.2">
      <c r="A79" s="56" t="str">
        <f t="shared" si="1"/>
        <v>INDEC-CM - 36320-51</v>
      </c>
      <c r="B79" s="59">
        <v>36320</v>
      </c>
      <c r="C79" s="60" t="s">
        <v>54</v>
      </c>
      <c r="D79" s="56">
        <v>51</v>
      </c>
      <c r="E79" s="58" t="s">
        <v>128</v>
      </c>
    </row>
    <row r="80" spans="1:7" x14ac:dyDescent="0.2">
      <c r="A80" s="56" t="str">
        <f t="shared" si="1"/>
        <v>INDEC-CM - 31600-12</v>
      </c>
      <c r="B80" s="59">
        <v>31600</v>
      </c>
      <c r="C80" s="60" t="s">
        <v>54</v>
      </c>
      <c r="D80" s="56">
        <v>12</v>
      </c>
      <c r="E80" s="58" t="s">
        <v>129</v>
      </c>
    </row>
    <row r="81" spans="1:7" x14ac:dyDescent="0.2">
      <c r="A81" s="56" t="str">
        <f t="shared" si="1"/>
        <v>INDEC-CM - 36950-11</v>
      </c>
      <c r="B81" s="59">
        <v>36950</v>
      </c>
      <c r="C81" s="60" t="s">
        <v>54</v>
      </c>
      <c r="D81" s="56">
        <v>11</v>
      </c>
      <c r="E81" s="58" t="s">
        <v>130</v>
      </c>
    </row>
    <row r="82" spans="1:7" x14ac:dyDescent="0.2">
      <c r="A82" s="56" t="str">
        <f t="shared" si="1"/>
        <v>INDEC-CM - 31600-11</v>
      </c>
      <c r="B82" s="59">
        <v>31600</v>
      </c>
      <c r="C82" s="60" t="s">
        <v>54</v>
      </c>
      <c r="D82" s="56">
        <v>11</v>
      </c>
      <c r="E82" s="58" t="s">
        <v>131</v>
      </c>
    </row>
    <row r="83" spans="1:7" x14ac:dyDescent="0.2">
      <c r="A83" s="56" t="str">
        <f t="shared" si="1"/>
        <v>INDEC-CM - 37112-11</v>
      </c>
      <c r="B83" s="59">
        <v>37112</v>
      </c>
      <c r="C83" s="60" t="s">
        <v>54</v>
      </c>
      <c r="D83" s="56">
        <v>11</v>
      </c>
      <c r="E83" s="58" t="s">
        <v>132</v>
      </c>
    </row>
    <row r="84" spans="1:7" x14ac:dyDescent="0.2">
      <c r="A84" s="56" t="str">
        <f t="shared" si="1"/>
        <v>INDEC-CM - 41278-31</v>
      </c>
      <c r="B84" s="59">
        <v>41278</v>
      </c>
      <c r="C84" s="60" t="s">
        <v>54</v>
      </c>
      <c r="D84" s="56">
        <v>31</v>
      </c>
      <c r="E84" s="61" t="s">
        <v>133</v>
      </c>
      <c r="F84" s="61"/>
      <c r="G84" s="61"/>
    </row>
    <row r="85" spans="1:7" x14ac:dyDescent="0.2">
      <c r="A85" s="56" t="str">
        <f t="shared" si="1"/>
        <v>INDEC-CM - 41278-13</v>
      </c>
      <c r="B85" s="59">
        <v>41278</v>
      </c>
      <c r="C85" s="60" t="s">
        <v>54</v>
      </c>
      <c r="D85" s="56">
        <v>13</v>
      </c>
      <c r="E85" s="61" t="s">
        <v>134</v>
      </c>
      <c r="F85" s="61"/>
      <c r="G85" s="61"/>
    </row>
    <row r="86" spans="1:7" x14ac:dyDescent="0.2">
      <c r="A86" s="56" t="str">
        <f t="shared" si="1"/>
        <v>INDEC-CM - 37570-11</v>
      </c>
      <c r="B86" s="59">
        <v>37570</v>
      </c>
      <c r="C86" s="60" t="s">
        <v>54</v>
      </c>
      <c r="D86" s="56">
        <v>11</v>
      </c>
      <c r="E86" s="61" t="s">
        <v>135</v>
      </c>
      <c r="F86" s="61"/>
      <c r="G86" s="61"/>
    </row>
    <row r="87" spans="1:7" x14ac:dyDescent="0.2">
      <c r="A87" s="56" t="str">
        <f t="shared" si="1"/>
        <v>INDEC-CM - 43220-11</v>
      </c>
      <c r="B87" s="59">
        <v>43220</v>
      </c>
      <c r="C87" s="60" t="s">
        <v>54</v>
      </c>
      <c r="D87" s="56">
        <v>11</v>
      </c>
      <c r="E87" s="58" t="s">
        <v>136</v>
      </c>
    </row>
    <row r="88" spans="1:7" x14ac:dyDescent="0.2">
      <c r="A88" s="56" t="str">
        <f t="shared" si="1"/>
        <v>INDEC-CM - 43220-12</v>
      </c>
      <c r="B88" s="59">
        <v>43220</v>
      </c>
      <c r="C88" s="60" t="s">
        <v>54</v>
      </c>
      <c r="D88" s="56">
        <v>12</v>
      </c>
      <c r="E88" s="58" t="s">
        <v>137</v>
      </c>
    </row>
    <row r="89" spans="1:7" x14ac:dyDescent="0.2">
      <c r="A89" s="56" t="str">
        <f t="shared" si="1"/>
        <v>INDEC-CM - 43220-21</v>
      </c>
      <c r="B89" s="59">
        <v>43220</v>
      </c>
      <c r="C89" s="60" t="s">
        <v>54</v>
      </c>
      <c r="D89" s="56">
        <v>21</v>
      </c>
      <c r="E89" s="58" t="s">
        <v>138</v>
      </c>
    </row>
    <row r="90" spans="1:7" x14ac:dyDescent="0.2">
      <c r="A90" s="56" t="str">
        <f t="shared" si="1"/>
        <v>INDEC-CM - 43220-22</v>
      </c>
      <c r="B90" s="59">
        <v>43220</v>
      </c>
      <c r="C90" s="60" t="s">
        <v>54</v>
      </c>
      <c r="D90" s="56">
        <v>22</v>
      </c>
      <c r="E90" s="58" t="s">
        <v>139</v>
      </c>
    </row>
    <row r="91" spans="1:7" x14ac:dyDescent="0.2">
      <c r="A91" s="56" t="str">
        <f t="shared" si="1"/>
        <v>INDEC-CM - 43220-23</v>
      </c>
      <c r="B91" s="59">
        <v>43220</v>
      </c>
      <c r="C91" s="60" t="s">
        <v>54</v>
      </c>
      <c r="D91" s="56">
        <v>23</v>
      </c>
      <c r="E91" s="58" t="s">
        <v>140</v>
      </c>
    </row>
    <row r="92" spans="1:7" x14ac:dyDescent="0.2">
      <c r="A92" s="56" t="str">
        <f t="shared" si="1"/>
        <v>INDEC-CM - 43220-31</v>
      </c>
      <c r="B92" s="59">
        <v>43220</v>
      </c>
      <c r="C92" s="60" t="s">
        <v>54</v>
      </c>
      <c r="D92" s="56">
        <v>31</v>
      </c>
      <c r="E92" s="58" t="s">
        <v>141</v>
      </c>
    </row>
    <row r="93" spans="1:7" x14ac:dyDescent="0.2">
      <c r="A93" s="56" t="str">
        <f t="shared" si="1"/>
        <v>INDEC-CM - 43220-32</v>
      </c>
      <c r="B93" s="59">
        <v>43220</v>
      </c>
      <c r="C93" s="60" t="s">
        <v>54</v>
      </c>
      <c r="D93" s="56">
        <v>32</v>
      </c>
      <c r="E93" s="58" t="s">
        <v>142</v>
      </c>
    </row>
    <row r="94" spans="1:7" x14ac:dyDescent="0.2">
      <c r="A94" s="56" t="str">
        <f t="shared" si="1"/>
        <v>INDEC-CM - 41278-32</v>
      </c>
      <c r="B94" s="59">
        <v>41278</v>
      </c>
      <c r="C94" s="60" t="s">
        <v>54</v>
      </c>
      <c r="D94" s="56">
        <v>32</v>
      </c>
      <c r="E94" s="61" t="s">
        <v>143</v>
      </c>
      <c r="F94" s="61"/>
      <c r="G94" s="61"/>
    </row>
    <row r="95" spans="1:7" x14ac:dyDescent="0.2">
      <c r="A95" s="56" t="str">
        <f t="shared" si="1"/>
        <v>INDEC-CM - 36320-32</v>
      </c>
      <c r="B95" s="59">
        <v>36320</v>
      </c>
      <c r="C95" s="60" t="s">
        <v>54</v>
      </c>
      <c r="D95" s="56">
        <v>32</v>
      </c>
      <c r="E95" s="58" t="s">
        <v>144</v>
      </c>
    </row>
    <row r="96" spans="1:7" x14ac:dyDescent="0.2">
      <c r="A96" s="56" t="str">
        <f t="shared" si="1"/>
        <v>INDEC-CM - 41278-23</v>
      </c>
      <c r="B96" s="59">
        <v>41278</v>
      </c>
      <c r="C96" s="60" t="s">
        <v>54</v>
      </c>
      <c r="D96" s="56">
        <v>23</v>
      </c>
      <c r="E96" s="61" t="s">
        <v>145</v>
      </c>
      <c r="F96" s="61"/>
      <c r="G96" s="61"/>
    </row>
    <row r="97" spans="1:5" x14ac:dyDescent="0.2">
      <c r="A97" s="56" t="str">
        <f t="shared" si="1"/>
        <v>INDEC-CM - 35110-11</v>
      </c>
      <c r="B97" s="59">
        <v>35110</v>
      </c>
      <c r="C97" s="60" t="s">
        <v>54</v>
      </c>
      <c r="D97" s="56">
        <v>11</v>
      </c>
      <c r="E97" s="58" t="s">
        <v>146</v>
      </c>
    </row>
    <row r="98" spans="1:5" x14ac:dyDescent="0.2">
      <c r="A98" s="56" t="str">
        <f t="shared" si="1"/>
        <v>INDEC-CM - 35110-12</v>
      </c>
      <c r="B98" s="59">
        <v>35110</v>
      </c>
      <c r="C98" s="60" t="s">
        <v>54</v>
      </c>
      <c r="D98" s="56">
        <v>12</v>
      </c>
      <c r="E98" s="58" t="s">
        <v>147</v>
      </c>
    </row>
    <row r="99" spans="1:5" x14ac:dyDescent="0.2">
      <c r="A99" s="56" t="str">
        <f t="shared" si="1"/>
        <v>INDEC-CM - 35110-21</v>
      </c>
      <c r="B99" s="59">
        <v>35110</v>
      </c>
      <c r="C99" s="60" t="s">
        <v>54</v>
      </c>
      <c r="D99" s="56">
        <v>21</v>
      </c>
      <c r="E99" s="58" t="s">
        <v>148</v>
      </c>
    </row>
    <row r="100" spans="1:5" x14ac:dyDescent="0.2">
      <c r="A100" s="56" t="str">
        <f t="shared" si="1"/>
        <v>INDEC-CM - 35110-22</v>
      </c>
      <c r="B100" s="59">
        <v>35110</v>
      </c>
      <c r="C100" s="60" t="s">
        <v>54</v>
      </c>
      <c r="D100" s="56">
        <v>22</v>
      </c>
      <c r="E100" s="58" t="s">
        <v>149</v>
      </c>
    </row>
    <row r="101" spans="1:5" x14ac:dyDescent="0.2">
      <c r="A101" s="56" t="str">
        <f t="shared" si="1"/>
        <v>INDEC-CM - 41547-11</v>
      </c>
      <c r="B101" s="59">
        <v>41547</v>
      </c>
      <c r="C101" s="60" t="s">
        <v>54</v>
      </c>
      <c r="D101" s="56">
        <v>11</v>
      </c>
      <c r="E101" s="58" t="s">
        <v>150</v>
      </c>
    </row>
    <row r="102" spans="1:5" x14ac:dyDescent="0.2">
      <c r="A102" s="56" t="str">
        <f t="shared" si="1"/>
        <v>INDEC-CM - 31600-73</v>
      </c>
      <c r="B102" s="59">
        <v>31600</v>
      </c>
      <c r="C102" s="60" t="s">
        <v>54</v>
      </c>
      <c r="D102" s="56">
        <v>73</v>
      </c>
      <c r="E102" s="58" t="s">
        <v>151</v>
      </c>
    </row>
    <row r="103" spans="1:5" x14ac:dyDescent="0.2">
      <c r="A103" s="56" t="str">
        <f t="shared" si="1"/>
        <v>INDEC-CM - 31600-72</v>
      </c>
      <c r="B103" s="59">
        <v>31600</v>
      </c>
      <c r="C103" s="60" t="s">
        <v>54</v>
      </c>
      <c r="D103" s="56">
        <v>72</v>
      </c>
      <c r="E103" s="58" t="s">
        <v>152</v>
      </c>
    </row>
    <row r="104" spans="1:5" x14ac:dyDescent="0.2">
      <c r="A104" s="56" t="str">
        <f t="shared" si="1"/>
        <v>INDEC-CM - 31600-71</v>
      </c>
      <c r="B104" s="59">
        <v>31600</v>
      </c>
      <c r="C104" s="60" t="s">
        <v>54</v>
      </c>
      <c r="D104" s="56">
        <v>71</v>
      </c>
      <c r="E104" s="58" t="s">
        <v>153</v>
      </c>
    </row>
    <row r="105" spans="1:5" x14ac:dyDescent="0.2">
      <c r="A105" s="56" t="str">
        <f t="shared" si="1"/>
        <v>INDEC-CM - 35110-61</v>
      </c>
      <c r="B105" s="59">
        <v>35110</v>
      </c>
      <c r="C105" s="60" t="s">
        <v>54</v>
      </c>
      <c r="D105" s="56">
        <v>61</v>
      </c>
      <c r="E105" s="58" t="s">
        <v>154</v>
      </c>
    </row>
    <row r="106" spans="1:5" x14ac:dyDescent="0.2">
      <c r="A106" s="56" t="str">
        <f t="shared" si="1"/>
        <v>INDEC-CM - 31600-53</v>
      </c>
      <c r="B106" s="59">
        <v>31600</v>
      </c>
      <c r="C106" s="60" t="s">
        <v>54</v>
      </c>
      <c r="D106" s="56">
        <v>53</v>
      </c>
      <c r="E106" s="58" t="s">
        <v>155</v>
      </c>
    </row>
    <row r="107" spans="1:5" x14ac:dyDescent="0.2">
      <c r="A107" s="56" t="str">
        <f t="shared" si="1"/>
        <v>INDEC-CM - 31600-51</v>
      </c>
      <c r="B107" s="59">
        <v>31600</v>
      </c>
      <c r="C107" s="60" t="s">
        <v>54</v>
      </c>
      <c r="D107" s="56">
        <v>51</v>
      </c>
      <c r="E107" s="58" t="s">
        <v>156</v>
      </c>
    </row>
    <row r="108" spans="1:5" x14ac:dyDescent="0.2">
      <c r="A108" s="56" t="str">
        <f t="shared" si="1"/>
        <v>INDEC-CM - 37550-21</v>
      </c>
      <c r="B108" s="59">
        <v>37550</v>
      </c>
      <c r="C108" s="60" t="s">
        <v>54</v>
      </c>
      <c r="D108" s="56">
        <v>21</v>
      </c>
      <c r="E108" s="58" t="s">
        <v>157</v>
      </c>
    </row>
    <row r="109" spans="1:5" x14ac:dyDescent="0.2">
      <c r="A109" s="56" t="str">
        <f t="shared" si="1"/>
        <v>INDEC-CM - 42999-41</v>
      </c>
      <c r="B109" s="59">
        <v>42999</v>
      </c>
      <c r="C109" s="60" t="s">
        <v>54</v>
      </c>
      <c r="D109" s="56">
        <v>41</v>
      </c>
      <c r="E109" s="58" t="s">
        <v>158</v>
      </c>
    </row>
    <row r="110" spans="1:5" x14ac:dyDescent="0.2">
      <c r="A110" s="56" t="str">
        <f t="shared" si="1"/>
        <v>INDEC-CM - 42911-53</v>
      </c>
      <c r="B110" s="59">
        <v>42911</v>
      </c>
      <c r="C110" s="60" t="s">
        <v>54</v>
      </c>
      <c r="D110" s="56">
        <v>53</v>
      </c>
      <c r="E110" s="58" t="s">
        <v>159</v>
      </c>
    </row>
    <row r="111" spans="1:5" x14ac:dyDescent="0.2">
      <c r="A111" s="56" t="str">
        <f t="shared" si="1"/>
        <v>INDEC-CM - 42911-52</v>
      </c>
      <c r="B111" s="59">
        <v>42911</v>
      </c>
      <c r="C111" s="60" t="s">
        <v>54</v>
      </c>
      <c r="D111" s="56">
        <v>52</v>
      </c>
      <c r="E111" s="58" t="s">
        <v>160</v>
      </c>
    </row>
    <row r="112" spans="1:5" x14ac:dyDescent="0.2">
      <c r="A112" s="56" t="str">
        <f t="shared" si="1"/>
        <v>INDEC-CM - 42911-51</v>
      </c>
      <c r="B112" s="59">
        <v>42911</v>
      </c>
      <c r="C112" s="60" t="s">
        <v>54</v>
      </c>
      <c r="D112" s="56">
        <v>51</v>
      </c>
      <c r="E112" s="58" t="s">
        <v>161</v>
      </c>
    </row>
    <row r="113" spans="1:7" x14ac:dyDescent="0.2">
      <c r="A113" s="56" t="str">
        <f t="shared" si="1"/>
        <v>INDEC-CM - 42911-43</v>
      </c>
      <c r="B113" s="59">
        <v>42911</v>
      </c>
      <c r="C113" s="60" t="s">
        <v>54</v>
      </c>
      <c r="D113" s="56">
        <v>43</v>
      </c>
      <c r="E113" s="58" t="s">
        <v>162</v>
      </c>
    </row>
    <row r="114" spans="1:7" x14ac:dyDescent="0.2">
      <c r="A114" s="56" t="str">
        <f t="shared" si="1"/>
        <v>INDEC-CM - 42911-42</v>
      </c>
      <c r="B114" s="59">
        <v>42911</v>
      </c>
      <c r="C114" s="60" t="s">
        <v>54</v>
      </c>
      <c r="D114" s="56">
        <v>42</v>
      </c>
      <c r="E114" s="58" t="s">
        <v>163</v>
      </c>
    </row>
    <row r="115" spans="1:7" x14ac:dyDescent="0.2">
      <c r="A115" s="56" t="str">
        <f t="shared" si="1"/>
        <v>INDEC-CM - 42911-41</v>
      </c>
      <c r="B115" s="59">
        <v>42911</v>
      </c>
      <c r="C115" s="60" t="s">
        <v>54</v>
      </c>
      <c r="D115" s="56">
        <v>41</v>
      </c>
      <c r="E115" s="58" t="s">
        <v>164</v>
      </c>
    </row>
    <row r="116" spans="1:7" x14ac:dyDescent="0.2">
      <c r="A116" s="56" t="str">
        <f t="shared" si="1"/>
        <v>INDEC-CM - 42911-56</v>
      </c>
      <c r="B116" s="59">
        <v>42911</v>
      </c>
      <c r="C116" s="60" t="s">
        <v>54</v>
      </c>
      <c r="D116" s="56">
        <v>56</v>
      </c>
      <c r="E116" s="58" t="s">
        <v>165</v>
      </c>
    </row>
    <row r="117" spans="1:7" x14ac:dyDescent="0.2">
      <c r="A117" s="56" t="str">
        <f t="shared" si="1"/>
        <v>INDEC-CM - 42911-55</v>
      </c>
      <c r="B117" s="59">
        <v>42911</v>
      </c>
      <c r="C117" s="60" t="s">
        <v>54</v>
      </c>
      <c r="D117" s="56">
        <v>55</v>
      </c>
      <c r="E117" s="58" t="s">
        <v>166</v>
      </c>
    </row>
    <row r="118" spans="1:7" x14ac:dyDescent="0.2">
      <c r="A118" s="56" t="str">
        <f t="shared" si="1"/>
        <v>INDEC-CM - 42911-54</v>
      </c>
      <c r="B118" s="59">
        <v>42911</v>
      </c>
      <c r="C118" s="60" t="s">
        <v>54</v>
      </c>
      <c r="D118" s="56">
        <v>54</v>
      </c>
      <c r="E118" s="58" t="s">
        <v>167</v>
      </c>
    </row>
    <row r="119" spans="1:7" x14ac:dyDescent="0.2">
      <c r="A119" s="56" t="str">
        <f t="shared" si="1"/>
        <v>INDEC-CM - 42911-32</v>
      </c>
      <c r="B119" s="59">
        <v>42911</v>
      </c>
      <c r="C119" s="60" t="s">
        <v>54</v>
      </c>
      <c r="D119" s="56">
        <v>32</v>
      </c>
      <c r="E119" s="58" t="s">
        <v>168</v>
      </c>
    </row>
    <row r="120" spans="1:7" x14ac:dyDescent="0.2">
      <c r="A120" s="56" t="str">
        <f t="shared" si="1"/>
        <v>INDEC-CM - 42911-31</v>
      </c>
      <c r="B120" s="59">
        <v>42911</v>
      </c>
      <c r="C120" s="60" t="s">
        <v>54</v>
      </c>
      <c r="D120" s="56">
        <v>31</v>
      </c>
      <c r="E120" s="58" t="s">
        <v>169</v>
      </c>
    </row>
    <row r="121" spans="1:7" x14ac:dyDescent="0.2">
      <c r="A121" s="56" t="str">
        <f t="shared" si="1"/>
        <v>INDEC-CM - 42911-59</v>
      </c>
      <c r="B121" s="59">
        <v>42911</v>
      </c>
      <c r="C121" s="60" t="s">
        <v>54</v>
      </c>
      <c r="D121" s="56">
        <v>59</v>
      </c>
      <c r="E121" s="58" t="s">
        <v>170</v>
      </c>
    </row>
    <row r="122" spans="1:7" x14ac:dyDescent="0.2">
      <c r="A122" s="56" t="str">
        <f t="shared" si="1"/>
        <v>INDEC-CM - 42911-58</v>
      </c>
      <c r="B122" s="59">
        <v>42911</v>
      </c>
      <c r="C122" s="60" t="s">
        <v>54</v>
      </c>
      <c r="D122" s="56">
        <v>58</v>
      </c>
      <c r="E122" s="61" t="s">
        <v>171</v>
      </c>
      <c r="F122" s="61"/>
      <c r="G122" s="61"/>
    </row>
    <row r="123" spans="1:7" x14ac:dyDescent="0.2">
      <c r="A123" s="56" t="str">
        <f t="shared" si="1"/>
        <v>INDEC-CM - 42911-57</v>
      </c>
      <c r="B123" s="59">
        <v>42911</v>
      </c>
      <c r="C123" s="60" t="s">
        <v>54</v>
      </c>
      <c r="D123" s="56">
        <v>57</v>
      </c>
      <c r="E123" s="61" t="s">
        <v>172</v>
      </c>
      <c r="F123" s="61"/>
      <c r="G123" s="61"/>
    </row>
    <row r="124" spans="1:7" x14ac:dyDescent="0.2">
      <c r="A124" s="56" t="str">
        <f t="shared" si="1"/>
        <v>INDEC-CM - 43923-21</v>
      </c>
      <c r="B124" s="59">
        <v>43923</v>
      </c>
      <c r="C124" s="60" t="s">
        <v>54</v>
      </c>
      <c r="D124" s="56">
        <v>21</v>
      </c>
      <c r="E124" s="61" t="s">
        <v>173</v>
      </c>
      <c r="F124" s="61"/>
      <c r="G124" s="61"/>
    </row>
    <row r="125" spans="1:7" x14ac:dyDescent="0.2">
      <c r="A125" s="56" t="str">
        <f t="shared" si="1"/>
        <v>INDEC-CM - 37510-11</v>
      </c>
      <c r="B125" s="59">
        <v>37510</v>
      </c>
      <c r="C125" s="60" t="s">
        <v>54</v>
      </c>
      <c r="D125" s="56">
        <v>11</v>
      </c>
      <c r="E125" s="58" t="s">
        <v>174</v>
      </c>
    </row>
    <row r="126" spans="1:7" x14ac:dyDescent="0.2">
      <c r="A126" s="56" t="str">
        <f t="shared" si="1"/>
        <v>INDEC-CM - 44821-31</v>
      </c>
      <c r="B126" s="59">
        <v>44821</v>
      </c>
      <c r="C126" s="60" t="s">
        <v>54</v>
      </c>
      <c r="D126" s="56">
        <v>31</v>
      </c>
      <c r="E126" s="58" t="s">
        <v>175</v>
      </c>
    </row>
    <row r="127" spans="1:7" x14ac:dyDescent="0.2">
      <c r="A127" s="56" t="str">
        <f t="shared" si="1"/>
        <v>INDEC-CM - 46531-12</v>
      </c>
      <c r="B127" s="59">
        <v>46531</v>
      </c>
      <c r="C127" s="60" t="s">
        <v>54</v>
      </c>
      <c r="D127" s="56">
        <v>12</v>
      </c>
      <c r="E127" s="61" t="s">
        <v>176</v>
      </c>
      <c r="F127" s="61"/>
      <c r="G127" s="61"/>
    </row>
    <row r="128" spans="1:7" x14ac:dyDescent="0.2">
      <c r="A128" s="56" t="str">
        <f t="shared" si="1"/>
        <v>INDEC-CM - 37210-13</v>
      </c>
      <c r="B128" s="59">
        <v>37210</v>
      </c>
      <c r="C128" s="60" t="s">
        <v>54</v>
      </c>
      <c r="D128" s="56">
        <v>13</v>
      </c>
      <c r="E128" s="58" t="s">
        <v>177</v>
      </c>
    </row>
    <row r="129" spans="1:7" x14ac:dyDescent="0.2">
      <c r="A129" s="56" t="str">
        <f t="shared" si="1"/>
        <v>INDEC-CM - 37210-12</v>
      </c>
      <c r="B129" s="59">
        <v>37210</v>
      </c>
      <c r="C129" s="60" t="s">
        <v>54</v>
      </c>
      <c r="D129" s="56">
        <v>12</v>
      </c>
      <c r="E129" s="58" t="s">
        <v>178</v>
      </c>
    </row>
    <row r="130" spans="1:7" x14ac:dyDescent="0.2">
      <c r="A130" s="56" t="str">
        <f t="shared" si="1"/>
        <v>INDEC-CM - 37210-11</v>
      </c>
      <c r="B130" s="59">
        <v>37210</v>
      </c>
      <c r="C130" s="60" t="s">
        <v>54</v>
      </c>
      <c r="D130" s="56">
        <v>11</v>
      </c>
      <c r="E130" s="61" t="s">
        <v>179</v>
      </c>
      <c r="F130" s="61"/>
      <c r="G130" s="61"/>
    </row>
    <row r="131" spans="1:7" x14ac:dyDescent="0.2">
      <c r="A131" s="56" t="str">
        <f t="shared" si="1"/>
        <v>INDEC-CM - 46212-11</v>
      </c>
      <c r="B131" s="59">
        <v>46212</v>
      </c>
      <c r="C131" s="60" t="s">
        <v>54</v>
      </c>
      <c r="D131" s="56">
        <v>11</v>
      </c>
      <c r="E131" s="58" t="s">
        <v>180</v>
      </c>
    </row>
    <row r="132" spans="1:7" x14ac:dyDescent="0.2">
      <c r="A132" s="56" t="str">
        <f t="shared" si="1"/>
        <v>INDEC-CM - 46212-51</v>
      </c>
      <c r="B132" s="59">
        <v>46212</v>
      </c>
      <c r="C132" s="60" t="s">
        <v>54</v>
      </c>
      <c r="D132" s="56">
        <v>51</v>
      </c>
      <c r="E132" s="58" t="s">
        <v>181</v>
      </c>
    </row>
    <row r="133" spans="1:7" x14ac:dyDescent="0.2">
      <c r="A133" s="56" t="str">
        <f t="shared" si="1"/>
        <v>INDEC-CM - 46212-31</v>
      </c>
      <c r="B133" s="59">
        <v>46212</v>
      </c>
      <c r="C133" s="60" t="s">
        <v>54</v>
      </c>
      <c r="D133" s="56">
        <v>31</v>
      </c>
      <c r="E133" s="58" t="s">
        <v>182</v>
      </c>
    </row>
    <row r="134" spans="1:7" x14ac:dyDescent="0.2">
      <c r="A134" s="56" t="str">
        <f t="shared" ref="A134:A197" si="2">CONCATENATE("INDEC-CM - ",B134,C134,D134)</f>
        <v>INDEC-CM - 46212-41</v>
      </c>
      <c r="B134" s="59">
        <v>46212</v>
      </c>
      <c r="C134" s="60" t="s">
        <v>54</v>
      </c>
      <c r="D134" s="56">
        <v>41</v>
      </c>
      <c r="E134" s="58" t="s">
        <v>183</v>
      </c>
    </row>
    <row r="135" spans="1:7" x14ac:dyDescent="0.2">
      <c r="A135" s="56" t="str">
        <f t="shared" si="2"/>
        <v>INDEC-CM - 42999-51</v>
      </c>
      <c r="B135" s="59">
        <v>42999</v>
      </c>
      <c r="C135" s="60" t="s">
        <v>54</v>
      </c>
      <c r="D135" s="56">
        <v>51</v>
      </c>
      <c r="E135" s="58" t="s">
        <v>184</v>
      </c>
    </row>
    <row r="136" spans="1:7" x14ac:dyDescent="0.2">
      <c r="A136" s="56" t="str">
        <f t="shared" si="2"/>
        <v>INDEC-CM - 35110-51</v>
      </c>
      <c r="B136" s="59">
        <v>35110</v>
      </c>
      <c r="C136" s="60" t="s">
        <v>54</v>
      </c>
      <c r="D136" s="56">
        <v>51</v>
      </c>
      <c r="E136" s="58" t="s">
        <v>185</v>
      </c>
    </row>
    <row r="137" spans="1:7" x14ac:dyDescent="0.2">
      <c r="A137" s="56" t="str">
        <f t="shared" si="2"/>
        <v>INDEC-CM - 37350-11</v>
      </c>
      <c r="B137" s="59">
        <v>37350</v>
      </c>
      <c r="C137" s="60" t="s">
        <v>54</v>
      </c>
      <c r="D137" s="56">
        <v>11</v>
      </c>
      <c r="E137" s="58" t="s">
        <v>186</v>
      </c>
    </row>
    <row r="138" spans="1:7" x14ac:dyDescent="0.2">
      <c r="A138" s="56" t="str">
        <f t="shared" si="2"/>
        <v>INDEC-CM - 37350-41</v>
      </c>
      <c r="B138" s="59">
        <v>37350</v>
      </c>
      <c r="C138" s="60" t="s">
        <v>54</v>
      </c>
      <c r="D138" s="56">
        <v>41</v>
      </c>
      <c r="E138" s="58" t="s">
        <v>187</v>
      </c>
    </row>
    <row r="139" spans="1:7" x14ac:dyDescent="0.2">
      <c r="A139" s="56" t="str">
        <f t="shared" si="2"/>
        <v>INDEC-CM - 37350-21</v>
      </c>
      <c r="B139" s="59">
        <v>37350</v>
      </c>
      <c r="C139" s="60" t="s">
        <v>54</v>
      </c>
      <c r="D139" s="56">
        <v>21</v>
      </c>
      <c r="E139" s="58" t="s">
        <v>188</v>
      </c>
    </row>
    <row r="140" spans="1:7" x14ac:dyDescent="0.2">
      <c r="A140" s="56" t="str">
        <f t="shared" si="2"/>
        <v>INDEC-CM - 37350-31</v>
      </c>
      <c r="B140" s="59">
        <v>37350</v>
      </c>
      <c r="C140" s="60" t="s">
        <v>54</v>
      </c>
      <c r="D140" s="56">
        <v>31</v>
      </c>
      <c r="E140" s="58" t="s">
        <v>189</v>
      </c>
    </row>
    <row r="141" spans="1:7" x14ac:dyDescent="0.2">
      <c r="A141" s="56" t="str">
        <f t="shared" si="2"/>
        <v>INDEC-CM - 37210-32</v>
      </c>
      <c r="B141" s="59">
        <v>37210</v>
      </c>
      <c r="C141" s="60" t="s">
        <v>54</v>
      </c>
      <c r="D141" s="56">
        <v>32</v>
      </c>
      <c r="E141" s="58" t="s">
        <v>190</v>
      </c>
    </row>
    <row r="142" spans="1:7" x14ac:dyDescent="0.2">
      <c r="A142" s="56" t="str">
        <f t="shared" si="2"/>
        <v>INDEC-CM - 37210-31</v>
      </c>
      <c r="B142" s="59">
        <v>37210</v>
      </c>
      <c r="C142" s="60" t="s">
        <v>54</v>
      </c>
      <c r="D142" s="56">
        <v>31</v>
      </c>
      <c r="E142" s="58" t="s">
        <v>191</v>
      </c>
    </row>
    <row r="143" spans="1:7" x14ac:dyDescent="0.2">
      <c r="A143" s="56" t="str">
        <f t="shared" si="2"/>
        <v>INDEC-CM - 37210-33</v>
      </c>
      <c r="B143" s="59">
        <v>37210</v>
      </c>
      <c r="C143" s="60" t="s">
        <v>54</v>
      </c>
      <c r="D143" s="56">
        <v>33</v>
      </c>
      <c r="E143" s="58" t="s">
        <v>192</v>
      </c>
    </row>
    <row r="144" spans="1:7" x14ac:dyDescent="0.2">
      <c r="A144" s="56" t="str">
        <f t="shared" si="2"/>
        <v>INDEC-CM - 31210-41</v>
      </c>
      <c r="B144" s="59">
        <v>31210</v>
      </c>
      <c r="C144" s="60" t="s">
        <v>54</v>
      </c>
      <c r="D144" s="56">
        <v>41</v>
      </c>
      <c r="E144" s="58" t="s">
        <v>193</v>
      </c>
    </row>
    <row r="145" spans="1:7" x14ac:dyDescent="0.2">
      <c r="A145" s="56" t="str">
        <f t="shared" si="2"/>
        <v>INDEC-CM - 43240-21</v>
      </c>
      <c r="B145" s="59">
        <v>43240</v>
      </c>
      <c r="C145" s="60" t="s">
        <v>54</v>
      </c>
      <c r="D145" s="56">
        <v>21</v>
      </c>
      <c r="E145" s="58" t="s">
        <v>194</v>
      </c>
    </row>
    <row r="146" spans="1:7" x14ac:dyDescent="0.2">
      <c r="A146" s="56" t="str">
        <f t="shared" si="2"/>
        <v>INDEC-CM - 43240-32</v>
      </c>
      <c r="B146" s="59">
        <v>43240</v>
      </c>
      <c r="C146" s="60" t="s">
        <v>54</v>
      </c>
      <c r="D146" s="56">
        <v>32</v>
      </c>
      <c r="E146" s="58" t="s">
        <v>195</v>
      </c>
    </row>
    <row r="147" spans="1:7" x14ac:dyDescent="0.2">
      <c r="A147" s="56" t="str">
        <f t="shared" si="2"/>
        <v>INDEC-CM - 43240-31</v>
      </c>
      <c r="B147" s="59">
        <v>43240</v>
      </c>
      <c r="C147" s="60" t="s">
        <v>54</v>
      </c>
      <c r="D147" s="56">
        <v>31</v>
      </c>
      <c r="E147" s="58" t="s">
        <v>196</v>
      </c>
    </row>
    <row r="148" spans="1:7" x14ac:dyDescent="0.2">
      <c r="A148" s="56" t="str">
        <f t="shared" si="2"/>
        <v>INDEC-CM - 43240-41</v>
      </c>
      <c r="B148" s="59">
        <v>43240</v>
      </c>
      <c r="C148" s="60" t="s">
        <v>54</v>
      </c>
      <c r="D148" s="56">
        <v>41</v>
      </c>
      <c r="E148" s="58" t="s">
        <v>197</v>
      </c>
    </row>
    <row r="149" spans="1:7" x14ac:dyDescent="0.2">
      <c r="A149" s="56" t="str">
        <f t="shared" si="2"/>
        <v>INDEC-CM - 37540-32</v>
      </c>
      <c r="B149" s="59">
        <v>37540</v>
      </c>
      <c r="C149" s="60" t="s">
        <v>54</v>
      </c>
      <c r="D149" s="56">
        <v>32</v>
      </c>
      <c r="E149" s="61" t="s">
        <v>198</v>
      </c>
      <c r="F149" s="61"/>
      <c r="G149" s="61"/>
    </row>
    <row r="150" spans="1:7" x14ac:dyDescent="0.2">
      <c r="A150" s="56" t="str">
        <f t="shared" si="2"/>
        <v>INDEC-CM - 37540-31</v>
      </c>
      <c r="B150" s="59">
        <v>37540</v>
      </c>
      <c r="C150" s="60" t="s">
        <v>54</v>
      </c>
      <c r="D150" s="56">
        <v>31</v>
      </c>
      <c r="E150" s="58" t="s">
        <v>199</v>
      </c>
    </row>
    <row r="151" spans="1:7" x14ac:dyDescent="0.2">
      <c r="A151" s="56" t="str">
        <f t="shared" si="2"/>
        <v>INDEC-CM - 31210-21</v>
      </c>
      <c r="B151" s="59">
        <v>31210</v>
      </c>
      <c r="C151" s="60" t="s">
        <v>54</v>
      </c>
      <c r="D151" s="56">
        <v>21</v>
      </c>
      <c r="E151" s="61" t="s">
        <v>200</v>
      </c>
      <c r="F151" s="61"/>
      <c r="G151" s="61"/>
    </row>
    <row r="152" spans="1:7" x14ac:dyDescent="0.2">
      <c r="A152" s="56" t="str">
        <f t="shared" si="2"/>
        <v>INDEC-CM - 42911-61</v>
      </c>
      <c r="B152" s="59">
        <v>42911</v>
      </c>
      <c r="C152" s="60" t="s">
        <v>54</v>
      </c>
      <c r="D152" s="56">
        <v>61</v>
      </c>
      <c r="E152" s="61" t="s">
        <v>201</v>
      </c>
      <c r="F152" s="61"/>
      <c r="G152" s="61"/>
    </row>
    <row r="153" spans="1:7" x14ac:dyDescent="0.2">
      <c r="A153" s="56" t="str">
        <f t="shared" si="2"/>
        <v>INDEC-CM - 43923-11</v>
      </c>
      <c r="B153" s="59">
        <v>43923</v>
      </c>
      <c r="C153" s="60" t="s">
        <v>54</v>
      </c>
      <c r="D153" s="56">
        <v>11</v>
      </c>
      <c r="E153" s="61" t="s">
        <v>202</v>
      </c>
      <c r="F153" s="61"/>
      <c r="G153" s="61"/>
    </row>
    <row r="154" spans="1:7" x14ac:dyDescent="0.2">
      <c r="A154" s="56" t="str">
        <f t="shared" si="2"/>
        <v>INDEC-CM - 37930-12</v>
      </c>
      <c r="B154" s="59">
        <v>37930</v>
      </c>
      <c r="C154" s="60" t="s">
        <v>54</v>
      </c>
      <c r="D154" s="56">
        <v>12</v>
      </c>
      <c r="E154" s="58" t="s">
        <v>203</v>
      </c>
    </row>
    <row r="155" spans="1:7" x14ac:dyDescent="0.2">
      <c r="A155" s="56" t="str">
        <f t="shared" si="2"/>
        <v>INDEC-CM - 37930-11</v>
      </c>
      <c r="B155" s="59">
        <v>37930</v>
      </c>
      <c r="C155" s="60" t="s">
        <v>54</v>
      </c>
      <c r="D155" s="56">
        <v>11</v>
      </c>
      <c r="E155" s="58" t="s">
        <v>204</v>
      </c>
    </row>
    <row r="156" spans="1:7" x14ac:dyDescent="0.2">
      <c r="A156" s="56" t="str">
        <f t="shared" si="2"/>
        <v>INDEC-CM - 42999-61</v>
      </c>
      <c r="B156" s="59">
        <v>42999</v>
      </c>
      <c r="C156" s="60" t="s">
        <v>54</v>
      </c>
      <c r="D156" s="56">
        <v>61</v>
      </c>
      <c r="E156" s="61" t="s">
        <v>205</v>
      </c>
      <c r="F156" s="61"/>
      <c r="G156" s="61"/>
    </row>
    <row r="157" spans="1:7" x14ac:dyDescent="0.2">
      <c r="A157" s="56" t="str">
        <f t="shared" si="2"/>
        <v>INDEC-CM - 42999-62</v>
      </c>
      <c r="B157" s="59">
        <v>42999</v>
      </c>
      <c r="C157" s="60" t="s">
        <v>54</v>
      </c>
      <c r="D157" s="56">
        <v>62</v>
      </c>
      <c r="E157" s="61" t="s">
        <v>206</v>
      </c>
      <c r="F157" s="61"/>
      <c r="G157" s="61"/>
    </row>
    <row r="158" spans="1:7" x14ac:dyDescent="0.2">
      <c r="A158" s="56" t="str">
        <f t="shared" si="2"/>
        <v>INDEC-CM - 37610-11</v>
      </c>
      <c r="B158" s="59">
        <v>37610</v>
      </c>
      <c r="C158" s="60" t="s">
        <v>54</v>
      </c>
      <c r="D158" s="56">
        <v>11</v>
      </c>
      <c r="E158" s="61" t="s">
        <v>207</v>
      </c>
      <c r="F158" s="61"/>
      <c r="G158" s="61"/>
    </row>
    <row r="159" spans="1:7" x14ac:dyDescent="0.2">
      <c r="A159" s="56" t="str">
        <f t="shared" si="2"/>
        <v>INDEC-CM - 37610-12</v>
      </c>
      <c r="B159" s="59">
        <v>37610</v>
      </c>
      <c r="C159" s="60" t="s">
        <v>54</v>
      </c>
      <c r="D159" s="56">
        <v>12</v>
      </c>
      <c r="E159" s="61" t="s">
        <v>208</v>
      </c>
      <c r="F159" s="61"/>
      <c r="G159" s="61"/>
    </row>
    <row r="160" spans="1:7" x14ac:dyDescent="0.2">
      <c r="A160" s="56" t="str">
        <f t="shared" si="2"/>
        <v>INDEC-CM - 42943-11</v>
      </c>
      <c r="B160" s="59">
        <v>42943</v>
      </c>
      <c r="C160" s="60" t="s">
        <v>54</v>
      </c>
      <c r="D160" s="56">
        <v>11</v>
      </c>
      <c r="E160" s="61" t="s">
        <v>209</v>
      </c>
      <c r="F160" s="61"/>
      <c r="G160" s="61"/>
    </row>
    <row r="161" spans="1:7" x14ac:dyDescent="0.2">
      <c r="A161" s="56" t="str">
        <f t="shared" si="2"/>
        <v>INDEC-CM - 37540-11</v>
      </c>
      <c r="B161" s="59">
        <v>37540</v>
      </c>
      <c r="C161" s="60" t="s">
        <v>54</v>
      </c>
      <c r="D161" s="56">
        <v>11</v>
      </c>
      <c r="E161" s="58" t="s">
        <v>210</v>
      </c>
    </row>
    <row r="162" spans="1:7" x14ac:dyDescent="0.2">
      <c r="A162" s="56" t="str">
        <f t="shared" si="2"/>
        <v>INDEC-CM - 38130-16</v>
      </c>
      <c r="B162" s="59">
        <v>38130</v>
      </c>
      <c r="C162" s="60" t="s">
        <v>54</v>
      </c>
      <c r="D162" s="56">
        <v>16</v>
      </c>
      <c r="E162" s="61" t="s">
        <v>211</v>
      </c>
      <c r="F162" s="61"/>
      <c r="G162" s="61"/>
    </row>
    <row r="163" spans="1:7" x14ac:dyDescent="0.2">
      <c r="A163" s="56" t="str">
        <f t="shared" si="2"/>
        <v>INDEC-CM - 38130-15</v>
      </c>
      <c r="B163" s="59">
        <v>38130</v>
      </c>
      <c r="C163" s="60" t="s">
        <v>54</v>
      </c>
      <c r="D163" s="56">
        <v>15</v>
      </c>
      <c r="E163" s="61" t="s">
        <v>212</v>
      </c>
      <c r="F163" s="61"/>
      <c r="G163" s="61"/>
    </row>
    <row r="164" spans="1:7" x14ac:dyDescent="0.2">
      <c r="A164" s="56" t="str">
        <f t="shared" si="2"/>
        <v>INDEC-CM - 38130-14</v>
      </c>
      <c r="B164" s="59">
        <v>38130</v>
      </c>
      <c r="C164" s="60" t="s">
        <v>54</v>
      </c>
      <c r="D164" s="56">
        <v>14</v>
      </c>
      <c r="E164" s="61" t="s">
        <v>213</v>
      </c>
      <c r="F164" s="61"/>
      <c r="G164" s="61"/>
    </row>
    <row r="165" spans="1:7" x14ac:dyDescent="0.2">
      <c r="A165" s="56" t="str">
        <f t="shared" si="2"/>
        <v>INDEC-CM - 35490-11</v>
      </c>
      <c r="B165" s="59">
        <v>35490</v>
      </c>
      <c r="C165" s="60" t="s">
        <v>54</v>
      </c>
      <c r="D165" s="56">
        <v>11</v>
      </c>
      <c r="E165" s="58" t="s">
        <v>214</v>
      </c>
    </row>
    <row r="166" spans="1:7" x14ac:dyDescent="0.2">
      <c r="A166" s="56" t="str">
        <f t="shared" si="2"/>
        <v>INDEC-CM - 41251-11</v>
      </c>
      <c r="B166" s="59">
        <v>41251</v>
      </c>
      <c r="C166" s="60" t="s">
        <v>54</v>
      </c>
      <c r="D166" s="56">
        <v>11</v>
      </c>
      <c r="E166" s="61" t="s">
        <v>215</v>
      </c>
      <c r="F166" s="61"/>
      <c r="G166" s="61"/>
    </row>
    <row r="167" spans="1:7" x14ac:dyDescent="0.2">
      <c r="A167" s="56" t="str">
        <f t="shared" si="2"/>
        <v>INDEC-CM - 41278-21</v>
      </c>
      <c r="B167" s="59">
        <v>41278</v>
      </c>
      <c r="C167" s="60" t="s">
        <v>54</v>
      </c>
      <c r="D167" s="56">
        <v>21</v>
      </c>
      <c r="E167" s="61" t="s">
        <v>216</v>
      </c>
      <c r="F167" s="61"/>
      <c r="G167" s="61"/>
    </row>
    <row r="168" spans="1:7" x14ac:dyDescent="0.2">
      <c r="A168" s="56" t="str">
        <f t="shared" si="2"/>
        <v>INDEC-CM - 42911-71</v>
      </c>
      <c r="B168" s="59">
        <v>42911</v>
      </c>
      <c r="C168" s="60" t="s">
        <v>54</v>
      </c>
      <c r="D168" s="56">
        <v>71</v>
      </c>
      <c r="E168" s="61" t="s">
        <v>217</v>
      </c>
      <c r="F168" s="61"/>
      <c r="G168" s="61"/>
    </row>
    <row r="169" spans="1:7" x14ac:dyDescent="0.2">
      <c r="A169" s="56" t="str">
        <f t="shared" si="2"/>
        <v>INDEC-CM - 37210-42</v>
      </c>
      <c r="B169" s="59">
        <v>37210</v>
      </c>
      <c r="C169" s="60" t="s">
        <v>54</v>
      </c>
      <c r="D169" s="56">
        <v>42</v>
      </c>
      <c r="E169" s="61" t="s">
        <v>218</v>
      </c>
      <c r="F169" s="61"/>
      <c r="G169" s="61"/>
    </row>
    <row r="170" spans="1:7" x14ac:dyDescent="0.2">
      <c r="A170" s="56" t="str">
        <f t="shared" si="2"/>
        <v>INDEC-CM - 37210-41</v>
      </c>
      <c r="B170" s="59">
        <v>37210</v>
      </c>
      <c r="C170" s="60" t="s">
        <v>54</v>
      </c>
      <c r="D170" s="56">
        <v>41</v>
      </c>
      <c r="E170" s="61" t="s">
        <v>219</v>
      </c>
      <c r="F170" s="61"/>
      <c r="G170" s="61"/>
    </row>
    <row r="171" spans="1:7" x14ac:dyDescent="0.2">
      <c r="A171" s="56" t="str">
        <f t="shared" si="2"/>
        <v>INDEC-CM - 36930-11</v>
      </c>
      <c r="B171" s="59">
        <v>36930</v>
      </c>
      <c r="C171" s="60" t="s">
        <v>54</v>
      </c>
      <c r="D171" s="56">
        <v>11</v>
      </c>
      <c r="E171" s="58" t="s">
        <v>220</v>
      </c>
    </row>
    <row r="172" spans="1:7" x14ac:dyDescent="0.2">
      <c r="A172" s="56" t="str">
        <f t="shared" si="2"/>
        <v>INDEC-CM - 36950-21</v>
      </c>
      <c r="B172" s="59">
        <v>36950</v>
      </c>
      <c r="C172" s="60" t="s">
        <v>54</v>
      </c>
      <c r="D172" s="56">
        <v>21</v>
      </c>
      <c r="E172" s="58" t="s">
        <v>221</v>
      </c>
    </row>
    <row r="173" spans="1:7" x14ac:dyDescent="0.2">
      <c r="A173" s="56" t="str">
        <f t="shared" si="2"/>
        <v>INDEC-CM - 35110-31</v>
      </c>
      <c r="B173" s="59">
        <v>35110</v>
      </c>
      <c r="C173" s="60" t="s">
        <v>54</v>
      </c>
      <c r="D173" s="56">
        <v>31</v>
      </c>
      <c r="E173" s="58" t="s">
        <v>222</v>
      </c>
    </row>
    <row r="174" spans="1:7" x14ac:dyDescent="0.2">
      <c r="A174" s="56" t="str">
        <f t="shared" si="2"/>
        <v>INDEC-CM - 35110-32</v>
      </c>
      <c r="B174" s="59">
        <v>35110</v>
      </c>
      <c r="C174" s="60" t="s">
        <v>54</v>
      </c>
      <c r="D174" s="56">
        <v>32</v>
      </c>
      <c r="E174" s="58" t="s">
        <v>223</v>
      </c>
    </row>
    <row r="175" spans="1:7" x14ac:dyDescent="0.2">
      <c r="A175" s="56" t="str">
        <f t="shared" si="2"/>
        <v>INDEC-CM - 37940-11</v>
      </c>
      <c r="B175" s="59">
        <v>37940</v>
      </c>
      <c r="C175" s="60" t="s">
        <v>54</v>
      </c>
      <c r="D175" s="56">
        <v>11</v>
      </c>
      <c r="E175" s="58" t="s">
        <v>224</v>
      </c>
    </row>
    <row r="176" spans="1:7" x14ac:dyDescent="0.2">
      <c r="A176" s="56" t="str">
        <f t="shared" si="2"/>
        <v>INDEC-CM - 35110-71</v>
      </c>
      <c r="B176" s="59">
        <v>35110</v>
      </c>
      <c r="C176" s="60" t="s">
        <v>54</v>
      </c>
      <c r="D176" s="56">
        <v>71</v>
      </c>
      <c r="E176" s="58" t="s">
        <v>225</v>
      </c>
    </row>
    <row r="177" spans="1:7" x14ac:dyDescent="0.2">
      <c r="A177" s="56" t="str">
        <f t="shared" si="2"/>
        <v>INDEC-CM - 31210-31</v>
      </c>
      <c r="B177" s="59">
        <v>31210</v>
      </c>
      <c r="C177" s="60" t="s">
        <v>54</v>
      </c>
      <c r="D177" s="56">
        <v>31</v>
      </c>
      <c r="E177" s="58" t="s">
        <v>226</v>
      </c>
    </row>
    <row r="178" spans="1:7" x14ac:dyDescent="0.2">
      <c r="A178" s="56" t="str">
        <f t="shared" si="2"/>
        <v>INDEC-CM - 31210-32</v>
      </c>
      <c r="B178" s="59">
        <v>31210</v>
      </c>
      <c r="C178" s="60" t="s">
        <v>54</v>
      </c>
      <c r="D178" s="56">
        <v>32</v>
      </c>
      <c r="E178" s="58" t="s">
        <v>227</v>
      </c>
    </row>
    <row r="179" spans="1:7" x14ac:dyDescent="0.2">
      <c r="A179" s="56" t="str">
        <f t="shared" si="2"/>
        <v>INDEC-CM - 41541-11</v>
      </c>
      <c r="B179" s="59">
        <v>41541</v>
      </c>
      <c r="C179" s="60" t="s">
        <v>54</v>
      </c>
      <c r="D179" s="56">
        <v>11</v>
      </c>
      <c r="E179" s="58" t="s">
        <v>228</v>
      </c>
    </row>
    <row r="180" spans="1:7" x14ac:dyDescent="0.2">
      <c r="A180" s="56" t="str">
        <f t="shared" si="2"/>
        <v>INDEC-CM - 34720-11</v>
      </c>
      <c r="B180" s="59">
        <v>34720</v>
      </c>
      <c r="C180" s="60" t="s">
        <v>54</v>
      </c>
      <c r="D180" s="56">
        <v>11</v>
      </c>
      <c r="E180" s="61" t="s">
        <v>229</v>
      </c>
      <c r="F180" s="61"/>
      <c r="G180" s="61"/>
    </row>
    <row r="181" spans="1:7" x14ac:dyDescent="0.2">
      <c r="A181" s="56" t="str">
        <f t="shared" si="2"/>
        <v>INDEC-CM - 47220-11</v>
      </c>
      <c r="B181" s="59">
        <v>47220</v>
      </c>
      <c r="C181" s="60" t="s">
        <v>54</v>
      </c>
      <c r="D181" s="56">
        <v>11</v>
      </c>
      <c r="E181" s="61" t="s">
        <v>230</v>
      </c>
      <c r="F181" s="61"/>
      <c r="G181" s="61"/>
    </row>
    <row r="182" spans="1:7" x14ac:dyDescent="0.2">
      <c r="A182" s="56" t="str">
        <f t="shared" si="2"/>
        <v>INDEC-CM - 31600-81</v>
      </c>
      <c r="B182" s="59">
        <v>31600</v>
      </c>
      <c r="C182" s="60" t="s">
        <v>54</v>
      </c>
      <c r="D182" s="56">
        <v>81</v>
      </c>
      <c r="E182" s="58" t="s">
        <v>231</v>
      </c>
    </row>
    <row r="183" spans="1:7" x14ac:dyDescent="0.2">
      <c r="A183" s="56" t="str">
        <f t="shared" si="2"/>
        <v>INDEC-CM - 42120-31</v>
      </c>
      <c r="B183" s="59">
        <v>42120</v>
      </c>
      <c r="C183" s="60" t="s">
        <v>54</v>
      </c>
      <c r="D183" s="56">
        <v>31</v>
      </c>
      <c r="E183" s="58" t="s">
        <v>232</v>
      </c>
    </row>
    <row r="184" spans="1:7" x14ac:dyDescent="0.2">
      <c r="A184" s="56" t="str">
        <f t="shared" si="2"/>
        <v>INDEC-CM - 35490-21</v>
      </c>
      <c r="B184" s="59">
        <v>35490</v>
      </c>
      <c r="C184" s="60" t="s">
        <v>54</v>
      </c>
      <c r="D184" s="56">
        <v>21</v>
      </c>
      <c r="E184" s="61" t="s">
        <v>233</v>
      </c>
      <c r="F184" s="61"/>
      <c r="G184" s="61"/>
    </row>
    <row r="185" spans="1:7" x14ac:dyDescent="0.2">
      <c r="A185" s="56" t="str">
        <f t="shared" si="2"/>
        <v>INDEC-CM - 31600-41</v>
      </c>
      <c r="B185" s="59">
        <v>31600</v>
      </c>
      <c r="C185" s="60" t="s">
        <v>54</v>
      </c>
      <c r="D185" s="56">
        <v>41</v>
      </c>
      <c r="E185" s="61" t="s">
        <v>234</v>
      </c>
      <c r="F185" s="61"/>
      <c r="G185" s="61"/>
    </row>
    <row r="186" spans="1:7" x14ac:dyDescent="0.2">
      <c r="A186" s="56" t="str">
        <f t="shared" si="2"/>
        <v>INDEC-CM - 42120-21</v>
      </c>
      <c r="B186" s="59">
        <v>42120</v>
      </c>
      <c r="C186" s="60" t="s">
        <v>54</v>
      </c>
      <c r="D186" s="56">
        <v>21</v>
      </c>
      <c r="E186" s="61" t="s">
        <v>235</v>
      </c>
      <c r="F186" s="61"/>
      <c r="G186" s="61"/>
    </row>
    <row r="187" spans="1:7" x14ac:dyDescent="0.2">
      <c r="A187" s="56" t="str">
        <f t="shared" si="2"/>
        <v>INDEC-CM - 42120-22</v>
      </c>
      <c r="B187" s="59">
        <v>42120</v>
      </c>
      <c r="C187" s="60" t="s">
        <v>54</v>
      </c>
      <c r="D187" s="56">
        <v>22</v>
      </c>
      <c r="E187" s="61" t="s">
        <v>236</v>
      </c>
      <c r="F187" s="61"/>
      <c r="G187" s="61"/>
    </row>
    <row r="188" spans="1:7" x14ac:dyDescent="0.2">
      <c r="A188" s="56" t="str">
        <f t="shared" si="2"/>
        <v>INDEC-CM - 31600-33</v>
      </c>
      <c r="B188" s="59">
        <v>31600</v>
      </c>
      <c r="C188" s="60" t="s">
        <v>54</v>
      </c>
      <c r="D188" s="56">
        <v>33</v>
      </c>
      <c r="E188" s="58" t="s">
        <v>237</v>
      </c>
    </row>
    <row r="189" spans="1:7" x14ac:dyDescent="0.2">
      <c r="A189" s="56" t="str">
        <f t="shared" si="2"/>
        <v>INDEC-CM - 31600-32</v>
      </c>
      <c r="B189" s="59">
        <v>31600</v>
      </c>
      <c r="C189" s="60" t="s">
        <v>54</v>
      </c>
      <c r="D189" s="56">
        <v>32</v>
      </c>
      <c r="E189" s="58" t="s">
        <v>238</v>
      </c>
    </row>
    <row r="190" spans="1:7" x14ac:dyDescent="0.2">
      <c r="A190" s="56" t="str">
        <f t="shared" si="2"/>
        <v>INDEC-CM - 31600-31</v>
      </c>
      <c r="B190" s="59">
        <v>31600</v>
      </c>
      <c r="C190" s="60" t="s">
        <v>54</v>
      </c>
      <c r="D190" s="56">
        <v>31</v>
      </c>
      <c r="E190" s="58" t="s">
        <v>239</v>
      </c>
    </row>
    <row r="191" spans="1:7" x14ac:dyDescent="0.2">
      <c r="A191" s="56" t="str">
        <f t="shared" si="2"/>
        <v>INDEC-CM - 42120-11</v>
      </c>
      <c r="B191" s="59">
        <v>42120</v>
      </c>
      <c r="C191" s="60" t="s">
        <v>54</v>
      </c>
      <c r="D191" s="56">
        <v>11</v>
      </c>
      <c r="E191" s="58" t="s">
        <v>240</v>
      </c>
    </row>
    <row r="192" spans="1:7" x14ac:dyDescent="0.2">
      <c r="A192" s="56" t="str">
        <f t="shared" si="2"/>
        <v>INDEC-CM - 31600-23</v>
      </c>
      <c r="B192" s="59">
        <v>31600</v>
      </c>
      <c r="C192" s="60" t="s">
        <v>54</v>
      </c>
      <c r="D192" s="56">
        <v>23</v>
      </c>
      <c r="E192" s="58" t="s">
        <v>241</v>
      </c>
    </row>
    <row r="193" spans="1:7" x14ac:dyDescent="0.2">
      <c r="A193" s="56" t="str">
        <f t="shared" si="2"/>
        <v>INDEC-CM - 31600-22</v>
      </c>
      <c r="B193" s="59">
        <v>31600</v>
      </c>
      <c r="C193" s="60" t="s">
        <v>54</v>
      </c>
      <c r="D193" s="56">
        <v>22</v>
      </c>
      <c r="E193" s="58" t="s">
        <v>242</v>
      </c>
    </row>
    <row r="194" spans="1:7" x14ac:dyDescent="0.2">
      <c r="A194" s="56" t="str">
        <f t="shared" si="2"/>
        <v>INDEC-CM - 31600-21</v>
      </c>
      <c r="B194" s="59">
        <v>31600</v>
      </c>
      <c r="C194" s="60" t="s">
        <v>54</v>
      </c>
      <c r="D194" s="56">
        <v>21</v>
      </c>
      <c r="E194" s="58" t="s">
        <v>243</v>
      </c>
    </row>
    <row r="195" spans="1:7" x14ac:dyDescent="0.2">
      <c r="A195" s="56" t="str">
        <f t="shared" si="2"/>
        <v>INDEC-CM - 41278-33</v>
      </c>
      <c r="B195" s="59">
        <v>41278</v>
      </c>
      <c r="C195" s="60" t="s">
        <v>54</v>
      </c>
      <c r="D195" s="56">
        <v>33</v>
      </c>
      <c r="E195" s="61" t="s">
        <v>244</v>
      </c>
      <c r="F195" s="61"/>
      <c r="G195" s="61"/>
    </row>
    <row r="196" spans="1:7" x14ac:dyDescent="0.2">
      <c r="A196" s="56" t="str">
        <f t="shared" si="2"/>
        <v>INDEC-CM - 36320-33</v>
      </c>
      <c r="B196" s="59">
        <v>36320</v>
      </c>
      <c r="C196" s="60" t="s">
        <v>54</v>
      </c>
      <c r="D196" s="56">
        <v>33</v>
      </c>
      <c r="E196" s="58" t="s">
        <v>245</v>
      </c>
    </row>
    <row r="197" spans="1:7" x14ac:dyDescent="0.2">
      <c r="A197" s="56" t="str">
        <f t="shared" si="2"/>
        <v>INDEC-CM - 48270-11</v>
      </c>
      <c r="B197" s="59">
        <v>48270</v>
      </c>
      <c r="C197" s="60" t="s">
        <v>54</v>
      </c>
      <c r="D197" s="56">
        <v>11</v>
      </c>
      <c r="E197" s="61" t="s">
        <v>246</v>
      </c>
      <c r="F197" s="61"/>
      <c r="G197" s="61"/>
    </row>
    <row r="198" spans="1:7" x14ac:dyDescent="0.2">
      <c r="A198" s="56" t="str">
        <f t="shared" ref="A198:A220" si="3">CONCATENATE("INDEC-CM - ",B198,C198,D198)</f>
        <v>INDEC-CM - 42190-11</v>
      </c>
      <c r="B198" s="59">
        <v>42190</v>
      </c>
      <c r="C198" s="60" t="s">
        <v>54</v>
      </c>
      <c r="D198" s="56">
        <v>11</v>
      </c>
      <c r="E198" s="58" t="s">
        <v>247</v>
      </c>
    </row>
    <row r="199" spans="1:7" x14ac:dyDescent="0.2">
      <c r="A199" s="56" t="str">
        <f t="shared" si="3"/>
        <v>INDEC-CM - 43923-31</v>
      </c>
      <c r="B199" s="59">
        <v>43923</v>
      </c>
      <c r="C199" s="60" t="s">
        <v>54</v>
      </c>
      <c r="D199" s="56">
        <v>31</v>
      </c>
      <c r="E199" s="61" t="s">
        <v>248</v>
      </c>
      <c r="F199" s="61"/>
      <c r="G199" s="61"/>
    </row>
    <row r="200" spans="1:7" x14ac:dyDescent="0.2">
      <c r="A200" s="56" t="str">
        <f t="shared" si="3"/>
        <v>INDEC-CM - 31210-11</v>
      </c>
      <c r="B200" s="59">
        <v>31210</v>
      </c>
      <c r="C200" s="60" t="s">
        <v>54</v>
      </c>
      <c r="D200" s="56">
        <v>11</v>
      </c>
      <c r="E200" s="61" t="s">
        <v>249</v>
      </c>
      <c r="F200" s="61"/>
      <c r="G200" s="61"/>
    </row>
    <row r="201" spans="1:7" x14ac:dyDescent="0.2">
      <c r="A201" s="56" t="str">
        <f t="shared" si="3"/>
        <v>INDEC-CM - 37129-21</v>
      </c>
      <c r="B201" s="59">
        <v>37129</v>
      </c>
      <c r="C201" s="60" t="s">
        <v>54</v>
      </c>
      <c r="D201" s="56">
        <v>21</v>
      </c>
      <c r="E201" s="58" t="s">
        <v>250</v>
      </c>
    </row>
    <row r="202" spans="1:7" x14ac:dyDescent="0.2">
      <c r="A202" s="56" t="str">
        <f t="shared" si="3"/>
        <v>INDEC-CM - 37560-21</v>
      </c>
      <c r="B202" s="59">
        <v>37560</v>
      </c>
      <c r="C202" s="60" t="s">
        <v>54</v>
      </c>
      <c r="D202" s="56">
        <v>21</v>
      </c>
      <c r="E202" s="61" t="s">
        <v>251</v>
      </c>
      <c r="F202" s="61"/>
      <c r="G202" s="61"/>
    </row>
    <row r="203" spans="1:7" x14ac:dyDescent="0.2">
      <c r="A203" s="56" t="str">
        <f t="shared" si="3"/>
        <v>INDEC-CM - 42999-71</v>
      </c>
      <c r="B203" s="59">
        <v>42999</v>
      </c>
      <c r="C203" s="60" t="s">
        <v>54</v>
      </c>
      <c r="D203" s="56">
        <v>71</v>
      </c>
      <c r="E203" s="58" t="s">
        <v>252</v>
      </c>
    </row>
    <row r="204" spans="1:7" x14ac:dyDescent="0.2">
      <c r="A204" s="56" t="str">
        <f t="shared" si="3"/>
        <v>INDEC-CM - 41516-22</v>
      </c>
      <c r="B204" s="59">
        <v>41516</v>
      </c>
      <c r="C204" s="60" t="s">
        <v>54</v>
      </c>
      <c r="D204" s="56">
        <v>22</v>
      </c>
      <c r="E204" s="58" t="s">
        <v>253</v>
      </c>
    </row>
    <row r="205" spans="1:7" x14ac:dyDescent="0.2">
      <c r="A205" s="56" t="str">
        <f t="shared" si="3"/>
        <v>INDEC-CM - 37350-51</v>
      </c>
      <c r="B205" s="59">
        <v>37350</v>
      </c>
      <c r="C205" s="60" t="s">
        <v>54</v>
      </c>
      <c r="D205" s="56">
        <v>51</v>
      </c>
      <c r="E205" s="58" t="s">
        <v>254</v>
      </c>
    </row>
    <row r="206" spans="1:7" x14ac:dyDescent="0.2">
      <c r="A206" s="56" t="str">
        <f t="shared" si="3"/>
        <v>INDEC-CM - 44826-21</v>
      </c>
      <c r="B206" s="59">
        <v>44826</v>
      </c>
      <c r="C206" s="60" t="s">
        <v>54</v>
      </c>
      <c r="D206" s="56">
        <v>21</v>
      </c>
      <c r="E206" s="58" t="s">
        <v>255</v>
      </c>
    </row>
    <row r="207" spans="1:7" x14ac:dyDescent="0.2">
      <c r="A207" s="56" t="str">
        <f t="shared" si="3"/>
        <v>INDEC-CM - 31210-22</v>
      </c>
      <c r="B207" s="59">
        <v>31210</v>
      </c>
      <c r="C207" s="60" t="s">
        <v>54</v>
      </c>
      <c r="D207" s="56">
        <v>22</v>
      </c>
      <c r="E207" s="58" t="s">
        <v>256</v>
      </c>
    </row>
    <row r="208" spans="1:7" x14ac:dyDescent="0.2">
      <c r="A208" s="56" t="str">
        <f t="shared" si="3"/>
        <v>INDEC-CM - 31100-11</v>
      </c>
      <c r="B208" s="59">
        <v>31100</v>
      </c>
      <c r="C208" s="60" t="s">
        <v>54</v>
      </c>
      <c r="D208" s="56">
        <v>11</v>
      </c>
      <c r="E208" s="58" t="s">
        <v>257</v>
      </c>
    </row>
    <row r="209" spans="1:7" x14ac:dyDescent="0.2">
      <c r="A209" s="56" t="str">
        <f t="shared" si="3"/>
        <v>INDEC-CM - 46212-53</v>
      </c>
      <c r="B209" s="59">
        <v>46212</v>
      </c>
      <c r="C209" s="60" t="s">
        <v>54</v>
      </c>
      <c r="D209" s="56">
        <v>53</v>
      </c>
      <c r="E209" s="58" t="s">
        <v>258</v>
      </c>
    </row>
    <row r="210" spans="1:7" x14ac:dyDescent="0.2">
      <c r="A210" s="56" t="str">
        <f t="shared" si="3"/>
        <v>INDEC-CM - 46212-52</v>
      </c>
      <c r="B210" s="59">
        <v>46212</v>
      </c>
      <c r="C210" s="60" t="s">
        <v>54</v>
      </c>
      <c r="D210" s="56">
        <v>52</v>
      </c>
      <c r="E210" s="61" t="s">
        <v>259</v>
      </c>
      <c r="F210" s="61"/>
      <c r="G210" s="61"/>
    </row>
    <row r="211" spans="1:7" x14ac:dyDescent="0.2">
      <c r="A211" s="56" t="str">
        <f t="shared" si="3"/>
        <v>INDEC-CM - 15400-21</v>
      </c>
      <c r="B211" s="59">
        <v>15400</v>
      </c>
      <c r="C211" s="60" t="s">
        <v>54</v>
      </c>
      <c r="D211" s="56">
        <v>21</v>
      </c>
      <c r="E211" s="58" t="s">
        <v>260</v>
      </c>
    </row>
    <row r="212" spans="1:7" x14ac:dyDescent="0.2">
      <c r="A212" s="56" t="str">
        <f t="shared" si="3"/>
        <v>INDEC-CM - 43240-11</v>
      </c>
      <c r="B212" s="59">
        <v>43240</v>
      </c>
      <c r="C212" s="60" t="s">
        <v>54</v>
      </c>
      <c r="D212" s="56">
        <v>11</v>
      </c>
      <c r="E212" s="58" t="s">
        <v>261</v>
      </c>
    </row>
    <row r="213" spans="1:7" x14ac:dyDescent="0.2">
      <c r="A213" s="56" t="str">
        <f t="shared" si="3"/>
        <v>INDEC-CM - 31600-42</v>
      </c>
      <c r="B213" s="59">
        <v>31600</v>
      </c>
      <c r="C213" s="60" t="s">
        <v>54</v>
      </c>
      <c r="D213" s="56">
        <v>42</v>
      </c>
      <c r="E213" s="61" t="s">
        <v>262</v>
      </c>
      <c r="F213" s="61"/>
      <c r="G213" s="61"/>
    </row>
    <row r="214" spans="1:7" x14ac:dyDescent="0.2">
      <c r="A214" s="56" t="str">
        <f t="shared" si="3"/>
        <v>INDEC-CM - 42120-42</v>
      </c>
      <c r="B214" s="59">
        <v>42120</v>
      </c>
      <c r="C214" s="60" t="s">
        <v>54</v>
      </c>
      <c r="D214" s="56">
        <v>42</v>
      </c>
      <c r="E214" s="61" t="s">
        <v>263</v>
      </c>
      <c r="F214" s="61"/>
      <c r="G214" s="61"/>
    </row>
    <row r="215" spans="1:7" x14ac:dyDescent="0.2">
      <c r="A215" s="56" t="str">
        <f t="shared" si="3"/>
        <v>INDEC-CM - 42120-41</v>
      </c>
      <c r="B215" s="59">
        <v>42120</v>
      </c>
      <c r="C215" s="60" t="s">
        <v>54</v>
      </c>
      <c r="D215" s="56">
        <v>41</v>
      </c>
      <c r="E215" s="61" t="s">
        <v>264</v>
      </c>
      <c r="F215" s="61"/>
      <c r="G215" s="61"/>
    </row>
    <row r="216" spans="1:7" x14ac:dyDescent="0.2">
      <c r="A216" s="56" t="str">
        <f t="shared" si="3"/>
        <v>INDEC-CM - 42120-51</v>
      </c>
      <c r="B216" s="59">
        <v>42120</v>
      </c>
      <c r="C216" s="60" t="s">
        <v>54</v>
      </c>
      <c r="D216" s="56">
        <v>51</v>
      </c>
      <c r="E216" s="58" t="s">
        <v>265</v>
      </c>
    </row>
    <row r="217" spans="1:7" x14ac:dyDescent="0.2">
      <c r="A217" s="56" t="str">
        <f t="shared" si="3"/>
        <v>INDEC-CM - 37550-11</v>
      </c>
      <c r="B217" s="59">
        <v>37550</v>
      </c>
      <c r="C217" s="60" t="s">
        <v>54</v>
      </c>
      <c r="D217" s="56">
        <v>11</v>
      </c>
      <c r="E217" s="58" t="s">
        <v>266</v>
      </c>
    </row>
    <row r="218" spans="1:7" x14ac:dyDescent="0.2">
      <c r="A218" s="56" t="str">
        <f t="shared" si="3"/>
        <v>INDEC-CM - 37410-11</v>
      </c>
      <c r="B218" s="59">
        <v>37410</v>
      </c>
      <c r="C218" s="60" t="s">
        <v>54</v>
      </c>
      <c r="D218" s="56">
        <v>11</v>
      </c>
      <c r="E218" s="58" t="s">
        <v>267</v>
      </c>
    </row>
    <row r="219" spans="1:7" x14ac:dyDescent="0.2">
      <c r="A219" s="56" t="str">
        <f t="shared" si="3"/>
        <v>INDEC-CM - 31210-33</v>
      </c>
      <c r="B219" s="59">
        <v>31210</v>
      </c>
      <c r="C219" s="60" t="s">
        <v>54</v>
      </c>
      <c r="D219" s="56">
        <v>33</v>
      </c>
      <c r="E219" s="58" t="s">
        <v>268</v>
      </c>
    </row>
    <row r="220" spans="1:7" x14ac:dyDescent="0.2">
      <c r="A220" s="56" t="str">
        <f t="shared" si="3"/>
        <v>INDEC-CM - 37540-21</v>
      </c>
      <c r="B220" s="59">
        <v>37540</v>
      </c>
      <c r="C220" s="60" t="s">
        <v>54</v>
      </c>
      <c r="D220" s="56">
        <v>21</v>
      </c>
      <c r="E220" s="58" t="s">
        <v>269</v>
      </c>
    </row>
    <row r="223" spans="1:7" x14ac:dyDescent="0.2">
      <c r="A223" s="62"/>
      <c r="B223" s="54" t="s">
        <v>548</v>
      </c>
      <c r="C223" s="62"/>
      <c r="D223" s="63"/>
      <c r="E223" s="62"/>
    </row>
    <row r="224" spans="1:7" x14ac:dyDescent="0.2">
      <c r="A224" s="62"/>
      <c r="B224" s="64"/>
      <c r="C224" s="62"/>
      <c r="D224" s="63"/>
      <c r="E224" s="62"/>
    </row>
    <row r="225" spans="1:5" ht="11.25" customHeight="1" x14ac:dyDescent="0.2">
      <c r="A225" s="771" t="s">
        <v>356</v>
      </c>
      <c r="B225" s="770" t="s">
        <v>51</v>
      </c>
      <c r="C225" s="770"/>
      <c r="D225" s="770"/>
      <c r="E225" s="771" t="s">
        <v>52</v>
      </c>
    </row>
    <row r="226" spans="1:5" ht="12" customHeight="1" x14ac:dyDescent="0.2">
      <c r="A226" s="771"/>
      <c r="B226" s="770" t="s">
        <v>53</v>
      </c>
      <c r="C226" s="770"/>
      <c r="D226" s="770"/>
      <c r="E226" s="771"/>
    </row>
    <row r="227" spans="1:5" x14ac:dyDescent="0.2">
      <c r="A227" s="56" t="str">
        <f>CONCATENATE(B227,C227,D227)</f>
        <v/>
      </c>
      <c r="B227" s="65"/>
      <c r="C227" s="62"/>
      <c r="D227" s="63"/>
      <c r="E227" s="62"/>
    </row>
    <row r="228" spans="1:5" x14ac:dyDescent="0.2">
      <c r="A228" s="56" t="str">
        <f>CONCATENATE("INDEC-CM - ",B228,C228,D228)</f>
        <v>INDEC-CM - 37370-0</v>
      </c>
      <c r="B228" s="66">
        <v>37370</v>
      </c>
      <c r="C228" s="66" t="s">
        <v>54</v>
      </c>
      <c r="D228" s="63">
        <v>0</v>
      </c>
      <c r="E228" s="62" t="s">
        <v>549</v>
      </c>
    </row>
    <row r="229" spans="1:5" x14ac:dyDescent="0.2">
      <c r="A229" s="56" t="str">
        <f>CONCATENATE("INDEC-CM - ",B229,C229,D229)</f>
        <v>INDEC-CM - 31600-6</v>
      </c>
      <c r="B229" s="66">
        <v>31600</v>
      </c>
      <c r="C229" s="66" t="s">
        <v>54</v>
      </c>
      <c r="D229" s="63">
        <v>6</v>
      </c>
      <c r="E229" s="62" t="s">
        <v>550</v>
      </c>
    </row>
    <row r="230" spans="1:5" x14ac:dyDescent="0.2">
      <c r="A230" s="56" t="str">
        <f>CONCATENATE("INDEC-CM - ",B230,C230,D230)</f>
        <v>INDEC-CM - 41278-0</v>
      </c>
      <c r="B230" s="66">
        <v>41278</v>
      </c>
      <c r="C230" s="66" t="s">
        <v>54</v>
      </c>
      <c r="D230" s="63">
        <v>0</v>
      </c>
      <c r="E230" s="62" t="s">
        <v>551</v>
      </c>
    </row>
    <row r="231" spans="1:5" x14ac:dyDescent="0.2">
      <c r="A231" s="56" t="str">
        <f>CONCATENATE("INDEC-CM - ",B231,C231,D231)</f>
        <v>INDEC-CM - 31600-7</v>
      </c>
      <c r="B231" s="66">
        <v>31600</v>
      </c>
      <c r="C231" s="66" t="s">
        <v>54</v>
      </c>
      <c r="D231" s="63">
        <v>7</v>
      </c>
      <c r="E231" s="62" t="s">
        <v>552</v>
      </c>
    </row>
    <row r="232" spans="1:5" x14ac:dyDescent="0.2">
      <c r="A232" s="56" t="str">
        <f>CONCATENATE("INDEC-CM - ",B232,C232,D232)</f>
        <v>INDEC-CM - 42120-41/42/51</v>
      </c>
      <c r="B232" s="66">
        <v>42120</v>
      </c>
      <c r="C232" s="66" t="s">
        <v>54</v>
      </c>
      <c r="D232" s="63" t="s">
        <v>553</v>
      </c>
      <c r="E232" s="62" t="s">
        <v>554</v>
      </c>
    </row>
    <row r="235" spans="1:5" x14ac:dyDescent="0.2">
      <c r="A235" s="68"/>
      <c r="B235" s="54" t="s">
        <v>556</v>
      </c>
      <c r="C235" s="67"/>
      <c r="D235" s="68"/>
      <c r="E235" s="68"/>
    </row>
    <row r="236" spans="1:5" x14ac:dyDescent="0.2">
      <c r="A236" s="71"/>
      <c r="B236" s="69"/>
      <c r="C236" s="69"/>
      <c r="D236" s="70"/>
      <c r="E236" s="69"/>
    </row>
    <row r="237" spans="1:5" x14ac:dyDescent="0.2">
      <c r="A237" s="771" t="s">
        <v>356</v>
      </c>
      <c r="B237" s="770" t="s">
        <v>51</v>
      </c>
      <c r="C237" s="770"/>
      <c r="D237" s="770"/>
      <c r="E237" s="770" t="s">
        <v>340</v>
      </c>
    </row>
    <row r="238" spans="1:5" x14ac:dyDescent="0.2">
      <c r="A238" s="771"/>
      <c r="B238" s="771"/>
      <c r="C238" s="771"/>
      <c r="D238" s="771"/>
      <c r="E238" s="770"/>
    </row>
    <row r="239" spans="1:5" x14ac:dyDescent="0.2">
      <c r="A239" s="69"/>
      <c r="B239" s="69"/>
      <c r="C239" s="69"/>
      <c r="D239" s="72"/>
      <c r="E239" s="73" t="s">
        <v>276</v>
      </c>
    </row>
    <row r="240" spans="1:5" x14ac:dyDescent="0.2">
      <c r="A240" s="69"/>
      <c r="B240" s="69"/>
      <c r="C240" s="69"/>
      <c r="D240" s="72"/>
      <c r="E240" s="73"/>
    </row>
    <row r="241" spans="1:5" x14ac:dyDescent="0.2">
      <c r="A241" s="71"/>
      <c r="B241" s="69"/>
      <c r="C241" s="69"/>
      <c r="D241" s="70"/>
      <c r="E241" s="67" t="s">
        <v>341</v>
      </c>
    </row>
    <row r="242" spans="1:5" x14ac:dyDescent="0.2">
      <c r="A242" s="71"/>
      <c r="B242" s="69"/>
      <c r="C242" s="69"/>
      <c r="D242" s="70"/>
      <c r="E242" s="67"/>
    </row>
    <row r="243" spans="1:5" x14ac:dyDescent="0.2">
      <c r="A243" s="69"/>
      <c r="B243" s="71"/>
      <c r="C243" s="69"/>
      <c r="D243" s="72"/>
      <c r="E243" s="67" t="s">
        <v>342</v>
      </c>
    </row>
    <row r="244" spans="1:5" x14ac:dyDescent="0.2">
      <c r="A244" s="56" t="str">
        <f>CONCATENATE("INDEC-MO - ",B244,C244,D244)</f>
        <v>INDEC-MO - 51560-11</v>
      </c>
      <c r="B244" s="74">
        <v>51560</v>
      </c>
      <c r="C244" s="69" t="s">
        <v>54</v>
      </c>
      <c r="D244" s="72">
        <v>11</v>
      </c>
      <c r="E244" s="75" t="s">
        <v>343</v>
      </c>
    </row>
    <row r="245" spans="1:5" x14ac:dyDescent="0.2">
      <c r="A245" s="56" t="str">
        <f>CONCATENATE("INDEC-MO - ",B245,C245,D245)</f>
        <v>INDEC-MO - 51560-12</v>
      </c>
      <c r="B245" s="74">
        <v>51560</v>
      </c>
      <c r="C245" s="69" t="s">
        <v>54</v>
      </c>
      <c r="D245" s="72">
        <v>12</v>
      </c>
      <c r="E245" s="75" t="s">
        <v>344</v>
      </c>
    </row>
    <row r="246" spans="1:5" x14ac:dyDescent="0.2">
      <c r="A246" s="56" t="str">
        <f>CONCATENATE("INDEC-MO - ",B246,C246,D246)</f>
        <v>INDEC-MO - 51560-13</v>
      </c>
      <c r="B246" s="74">
        <v>51560</v>
      </c>
      <c r="C246" s="69" t="s">
        <v>54</v>
      </c>
      <c r="D246" s="72">
        <v>13</v>
      </c>
      <c r="E246" s="75" t="s">
        <v>345</v>
      </c>
    </row>
    <row r="247" spans="1:5" x14ac:dyDescent="0.2">
      <c r="A247" s="56" t="str">
        <f>CONCATENATE("INDEC-MO - ",B247,C247,D247)</f>
        <v>INDEC-MO - 51560-14</v>
      </c>
      <c r="B247" s="74">
        <v>51560</v>
      </c>
      <c r="C247" s="69" t="s">
        <v>54</v>
      </c>
      <c r="D247" s="72">
        <v>14</v>
      </c>
      <c r="E247" s="75" t="s">
        <v>346</v>
      </c>
    </row>
    <row r="248" spans="1:5" x14ac:dyDescent="0.2">
      <c r="A248" s="56" t="str">
        <f>CONCATENATE(B248,C248,D248)</f>
        <v/>
      </c>
      <c r="B248" s="74"/>
      <c r="C248" s="69"/>
      <c r="D248" s="72"/>
      <c r="E248" s="69"/>
    </row>
    <row r="249" spans="1:5" x14ac:dyDescent="0.2">
      <c r="A249" s="56" t="str">
        <f>CONCATENATE("INDEC-MO - ",B249,C249,D249)</f>
        <v>INDEC-MO - 51560-32</v>
      </c>
      <c r="B249" s="74">
        <v>51560</v>
      </c>
      <c r="C249" s="69" t="s">
        <v>54</v>
      </c>
      <c r="D249" s="72">
        <v>32</v>
      </c>
      <c r="E249" s="67" t="s">
        <v>347</v>
      </c>
    </row>
    <row r="250" spans="1:5" x14ac:dyDescent="0.2">
      <c r="A250" s="56" t="str">
        <f>CONCATENATE(B250,C250,D250)</f>
        <v/>
      </c>
      <c r="B250" s="74"/>
      <c r="C250" s="69"/>
      <c r="D250" s="72"/>
      <c r="E250" s="69"/>
    </row>
    <row r="251" spans="1:5" x14ac:dyDescent="0.2">
      <c r="A251" s="56" t="str">
        <f>CONCATENATE("INDEC-MO - ",B251,C251,D251)</f>
        <v>INDEC-MO - 81291-1</v>
      </c>
      <c r="B251" s="74">
        <v>81291</v>
      </c>
      <c r="C251" s="69" t="s">
        <v>54</v>
      </c>
      <c r="D251" s="72">
        <v>1</v>
      </c>
      <c r="E251" s="73" t="s">
        <v>348</v>
      </c>
    </row>
    <row r="252" spans="1:5" x14ac:dyDescent="0.2">
      <c r="A252" s="56" t="str">
        <f>CONCATENATE(B252,C252,D252)</f>
        <v/>
      </c>
      <c r="B252" s="74"/>
      <c r="C252" s="69"/>
      <c r="D252" s="72"/>
      <c r="E252" s="69"/>
    </row>
    <row r="253" spans="1:5" x14ac:dyDescent="0.2">
      <c r="A253" s="56" t="str">
        <f>CONCATENATE(B253,C253,D253)</f>
        <v/>
      </c>
      <c r="B253" s="74"/>
      <c r="C253" s="69"/>
      <c r="D253" s="72"/>
      <c r="E253" s="73" t="s">
        <v>349</v>
      </c>
    </row>
    <row r="254" spans="1:5" x14ac:dyDescent="0.2">
      <c r="A254" s="56" t="str">
        <f t="shared" ref="A254:A259" si="4">CONCATENATE("INDEC-MO - ",B254,C254,D254)</f>
        <v>INDEC-MO - 51641-1</v>
      </c>
      <c r="B254" s="74">
        <v>51641</v>
      </c>
      <c r="C254" s="69" t="s">
        <v>54</v>
      </c>
      <c r="D254" s="72">
        <v>1</v>
      </c>
      <c r="E254" s="75" t="s">
        <v>350</v>
      </c>
    </row>
    <row r="255" spans="1:5" x14ac:dyDescent="0.2">
      <c r="A255" s="56" t="str">
        <f t="shared" si="4"/>
        <v>INDEC-MO - 51620-1</v>
      </c>
      <c r="B255" s="74">
        <v>51620</v>
      </c>
      <c r="C255" s="69" t="s">
        <v>54</v>
      </c>
      <c r="D255" s="72">
        <v>1</v>
      </c>
      <c r="E255" s="75" t="s">
        <v>351</v>
      </c>
    </row>
    <row r="256" spans="1:5" x14ac:dyDescent="0.2">
      <c r="A256" s="56" t="str">
        <f t="shared" si="4"/>
        <v>INDEC-MO - 51690-1</v>
      </c>
      <c r="B256" s="74">
        <v>51690</v>
      </c>
      <c r="C256" s="69" t="s">
        <v>54</v>
      </c>
      <c r="D256" s="72">
        <v>1</v>
      </c>
      <c r="E256" s="75" t="s">
        <v>352</v>
      </c>
    </row>
    <row r="257" spans="1:7" x14ac:dyDescent="0.2">
      <c r="A257" s="56" t="str">
        <f t="shared" si="4"/>
        <v>INDEC-MO - 51630-1</v>
      </c>
      <c r="B257" s="74">
        <v>51630</v>
      </c>
      <c r="C257" s="69" t="s">
        <v>54</v>
      </c>
      <c r="D257" s="72">
        <v>1</v>
      </c>
      <c r="E257" s="75" t="s">
        <v>353</v>
      </c>
    </row>
    <row r="258" spans="1:7" x14ac:dyDescent="0.2">
      <c r="A258" s="56" t="str">
        <f t="shared" si="4"/>
        <v>INDEC-MO - 51720-1</v>
      </c>
      <c r="B258" s="74">
        <v>51720</v>
      </c>
      <c r="C258" s="69" t="s">
        <v>54</v>
      </c>
      <c r="D258" s="72">
        <v>1</v>
      </c>
      <c r="E258" s="75" t="s">
        <v>354</v>
      </c>
    </row>
    <row r="259" spans="1:7" x14ac:dyDescent="0.2">
      <c r="A259" s="56" t="str">
        <f t="shared" si="4"/>
        <v>INDEC-MO - 51730-1</v>
      </c>
      <c r="B259" s="74">
        <v>51730</v>
      </c>
      <c r="C259" s="69" t="s">
        <v>54</v>
      </c>
      <c r="D259" s="72">
        <v>1</v>
      </c>
      <c r="E259" s="75" t="s">
        <v>355</v>
      </c>
    </row>
    <row r="262" spans="1:7" x14ac:dyDescent="0.2">
      <c r="A262" s="78"/>
      <c r="B262" s="54" t="s">
        <v>557</v>
      </c>
      <c r="C262" s="76"/>
      <c r="D262" s="77"/>
      <c r="E262" s="77"/>
      <c r="F262" s="77"/>
      <c r="G262" s="78"/>
    </row>
    <row r="263" spans="1:7" x14ac:dyDescent="0.2">
      <c r="A263" s="80"/>
      <c r="B263" s="76"/>
      <c r="C263" s="76"/>
      <c r="D263" s="79"/>
      <c r="E263" s="76"/>
      <c r="F263" s="76"/>
      <c r="G263" s="64"/>
    </row>
    <row r="264" spans="1:7" ht="11.25" customHeight="1" x14ac:dyDescent="0.2">
      <c r="A264" s="771" t="s">
        <v>356</v>
      </c>
      <c r="B264" s="770" t="s">
        <v>51</v>
      </c>
      <c r="C264" s="770"/>
      <c r="D264" s="770"/>
      <c r="E264" s="770" t="s">
        <v>340</v>
      </c>
      <c r="F264" s="81"/>
      <c r="G264" s="81"/>
    </row>
    <row r="265" spans="1:7" x14ac:dyDescent="0.2">
      <c r="A265" s="771"/>
      <c r="B265" s="771"/>
      <c r="C265" s="771"/>
      <c r="D265" s="771"/>
      <c r="E265" s="770"/>
      <c r="F265" s="81"/>
      <c r="G265" s="81"/>
    </row>
    <row r="266" spans="1:7" x14ac:dyDescent="0.2">
      <c r="A266" s="76"/>
      <c r="B266" s="76"/>
      <c r="C266" s="76"/>
      <c r="D266" s="77"/>
      <c r="E266" s="76"/>
      <c r="F266" s="76"/>
      <c r="G266" s="76"/>
    </row>
    <row r="267" spans="1:7" x14ac:dyDescent="0.2">
      <c r="A267" s="56" t="str">
        <f>CONCATENATE("INDEC-MO - ",B267,C267,D267)</f>
        <v>INDEC-MO - 51720-1</v>
      </c>
      <c r="B267" s="74">
        <v>51720</v>
      </c>
      <c r="C267" s="69" t="s">
        <v>54</v>
      </c>
      <c r="D267" s="72">
        <v>1</v>
      </c>
      <c r="E267" s="82" t="s">
        <v>558</v>
      </c>
      <c r="F267" s="76"/>
      <c r="G267" s="76"/>
    </row>
    <row r="268" spans="1:7" x14ac:dyDescent="0.2">
      <c r="A268" s="76"/>
      <c r="B268" s="76"/>
      <c r="C268" s="76"/>
      <c r="D268" s="77"/>
      <c r="E268" s="76"/>
      <c r="F268" s="76"/>
      <c r="G268" s="76"/>
    </row>
    <row r="271" spans="1:7" x14ac:dyDescent="0.2">
      <c r="A271" s="67"/>
      <c r="B271" s="54" t="s">
        <v>357</v>
      </c>
      <c r="C271" s="67"/>
      <c r="D271" s="68"/>
    </row>
    <row r="272" spans="1:7" x14ac:dyDescent="0.2">
      <c r="A272" s="69"/>
      <c r="B272" s="69"/>
      <c r="C272" s="69"/>
      <c r="D272" s="72"/>
    </row>
    <row r="273" spans="1:5" x14ac:dyDescent="0.2">
      <c r="A273" s="771" t="s">
        <v>356</v>
      </c>
      <c r="B273" s="770" t="s">
        <v>51</v>
      </c>
      <c r="C273" s="770"/>
      <c r="D273" s="770"/>
      <c r="E273" s="770" t="s">
        <v>358</v>
      </c>
    </row>
    <row r="274" spans="1:5" x14ac:dyDescent="0.2">
      <c r="A274" s="771"/>
      <c r="B274" s="770" t="s">
        <v>53</v>
      </c>
      <c r="C274" s="770"/>
      <c r="D274" s="770"/>
      <c r="E274" s="770"/>
    </row>
    <row r="275" spans="1:5" x14ac:dyDescent="0.2">
      <c r="B275" s="69"/>
      <c r="C275" s="69"/>
      <c r="D275" s="72"/>
      <c r="E275" s="83"/>
    </row>
    <row r="276" spans="1:5" x14ac:dyDescent="0.2">
      <c r="A276" s="56" t="str">
        <f t="shared" ref="A276:A283" si="5">CONCATENATE("INDEC-EC - ",B276,C276,D276)</f>
        <v>INDEC-EC - 43520-11</v>
      </c>
      <c r="B276" s="84">
        <v>43520</v>
      </c>
      <c r="C276" s="84" t="s">
        <v>54</v>
      </c>
      <c r="D276" s="72">
        <v>11</v>
      </c>
      <c r="E276" s="75" t="s">
        <v>359</v>
      </c>
    </row>
    <row r="277" spans="1:5" x14ac:dyDescent="0.2">
      <c r="A277" s="56" t="str">
        <f t="shared" si="5"/>
        <v>INDEC-EC - 44440-2</v>
      </c>
      <c r="B277" s="84">
        <v>44440</v>
      </c>
      <c r="C277" s="84" t="s">
        <v>54</v>
      </c>
      <c r="D277" s="72">
        <v>2</v>
      </c>
      <c r="E277" s="75" t="s">
        <v>360</v>
      </c>
    </row>
    <row r="278" spans="1:5" x14ac:dyDescent="0.2">
      <c r="A278" s="56" t="str">
        <f t="shared" si="5"/>
        <v>INDEC-EC - 44221-11</v>
      </c>
      <c r="B278" s="84">
        <v>44221</v>
      </c>
      <c r="C278" s="84" t="s">
        <v>54</v>
      </c>
      <c r="D278" s="72">
        <v>11</v>
      </c>
      <c r="E278" s="75" t="s">
        <v>361</v>
      </c>
    </row>
    <row r="279" spans="1:5" x14ac:dyDescent="0.2">
      <c r="A279" s="56" t="str">
        <f t="shared" si="5"/>
        <v>INDEC-EC - 44221-12</v>
      </c>
      <c r="B279" s="84">
        <v>44221</v>
      </c>
      <c r="C279" s="84" t="s">
        <v>54</v>
      </c>
      <c r="D279" s="72">
        <v>12</v>
      </c>
      <c r="E279" s="75" t="s">
        <v>362</v>
      </c>
    </row>
    <row r="280" spans="1:5" x14ac:dyDescent="0.2">
      <c r="A280" s="56" t="str">
        <f t="shared" si="5"/>
        <v>INDEC-EC - 43520-21</v>
      </c>
      <c r="B280" s="84">
        <v>43520</v>
      </c>
      <c r="C280" s="84" t="s">
        <v>54</v>
      </c>
      <c r="D280" s="72">
        <v>21</v>
      </c>
      <c r="E280" s="75" t="s">
        <v>363</v>
      </c>
    </row>
    <row r="281" spans="1:5" x14ac:dyDescent="0.2">
      <c r="A281" s="56" t="str">
        <f t="shared" si="5"/>
        <v>INDEC-EC - 44231-21</v>
      </c>
      <c r="B281" s="84">
        <v>44231</v>
      </c>
      <c r="C281" s="84" t="s">
        <v>54</v>
      </c>
      <c r="D281" s="72">
        <v>21</v>
      </c>
      <c r="E281" s="75" t="s">
        <v>364</v>
      </c>
    </row>
    <row r="282" spans="1:5" x14ac:dyDescent="0.2">
      <c r="A282" s="56" t="str">
        <f t="shared" si="5"/>
        <v>INDEC-EC - 44440-11</v>
      </c>
      <c r="B282" s="84">
        <v>44440</v>
      </c>
      <c r="C282" s="84" t="s">
        <v>54</v>
      </c>
      <c r="D282" s="72">
        <v>11</v>
      </c>
      <c r="E282" s="75" t="s">
        <v>365</v>
      </c>
    </row>
    <row r="283" spans="1:5" x14ac:dyDescent="0.2">
      <c r="A283" s="56" t="str">
        <f t="shared" si="5"/>
        <v>INDEC-EC - 44231-11</v>
      </c>
      <c r="B283" s="84">
        <v>44231</v>
      </c>
      <c r="C283" s="84" t="s">
        <v>54</v>
      </c>
      <c r="D283" s="72">
        <v>11</v>
      </c>
      <c r="E283" s="75" t="s">
        <v>366</v>
      </c>
    </row>
    <row r="286" spans="1:5" x14ac:dyDescent="0.2">
      <c r="A286" s="67"/>
      <c r="B286" s="54" t="s">
        <v>367</v>
      </c>
      <c r="C286" s="67"/>
      <c r="D286" s="68"/>
    </row>
    <row r="287" spans="1:5" x14ac:dyDescent="0.2">
      <c r="A287" s="69"/>
      <c r="B287" s="69"/>
      <c r="C287" s="69"/>
      <c r="D287" s="72"/>
    </row>
    <row r="288" spans="1:5" x14ac:dyDescent="0.2">
      <c r="A288" s="771" t="s">
        <v>356</v>
      </c>
      <c r="B288" s="770" t="s">
        <v>51</v>
      </c>
      <c r="C288" s="770"/>
      <c r="D288" s="770"/>
      <c r="E288" s="770" t="s">
        <v>368</v>
      </c>
    </row>
    <row r="289" spans="1:7" x14ac:dyDescent="0.2">
      <c r="A289" s="771"/>
      <c r="B289" s="770" t="s">
        <v>53</v>
      </c>
      <c r="C289" s="770"/>
      <c r="D289" s="770"/>
      <c r="E289" s="770"/>
    </row>
    <row r="290" spans="1:7" x14ac:dyDescent="0.2">
      <c r="B290" s="69"/>
      <c r="C290" s="69"/>
      <c r="D290" s="72"/>
      <c r="E290" s="83"/>
    </row>
    <row r="291" spans="1:7" x14ac:dyDescent="0.2">
      <c r="A291" s="56" t="str">
        <f t="shared" ref="A291:A298" si="6">CONCATENATE("INDEC-SA - ",B291,C291,D291)</f>
        <v>INDEC-SA - 83107-1</v>
      </c>
      <c r="B291" s="69">
        <v>83107</v>
      </c>
      <c r="C291" s="69" t="s">
        <v>54</v>
      </c>
      <c r="D291" s="72">
        <v>1</v>
      </c>
      <c r="E291" s="85" t="s">
        <v>369</v>
      </c>
    </row>
    <row r="292" spans="1:7" x14ac:dyDescent="0.2">
      <c r="A292" s="56" t="str">
        <f t="shared" si="6"/>
        <v>INDEC-SA - 71240-21</v>
      </c>
      <c r="B292" s="69">
        <v>71240</v>
      </c>
      <c r="C292" s="69" t="s">
        <v>54</v>
      </c>
      <c r="D292" s="72">
        <v>21</v>
      </c>
      <c r="E292" s="69" t="s">
        <v>370</v>
      </c>
    </row>
    <row r="293" spans="1:7" x14ac:dyDescent="0.2">
      <c r="A293" s="56" t="str">
        <f t="shared" si="6"/>
        <v>INDEC-SA - 71240-31</v>
      </c>
      <c r="B293" s="69">
        <v>71240</v>
      </c>
      <c r="C293" s="69" t="s">
        <v>54</v>
      </c>
      <c r="D293" s="72">
        <v>31</v>
      </c>
      <c r="E293" s="69" t="s">
        <v>371</v>
      </c>
    </row>
    <row r="294" spans="1:7" x14ac:dyDescent="0.2">
      <c r="A294" s="56" t="str">
        <f t="shared" si="6"/>
        <v>INDEC-SA - 71240-11</v>
      </c>
      <c r="B294" s="69">
        <v>71240</v>
      </c>
      <c r="C294" s="69" t="s">
        <v>54</v>
      </c>
      <c r="D294" s="72">
        <v>11</v>
      </c>
      <c r="E294" s="85" t="s">
        <v>372</v>
      </c>
    </row>
    <row r="295" spans="1:7" x14ac:dyDescent="0.2">
      <c r="A295" s="56" t="str">
        <f t="shared" si="6"/>
        <v>INDEC-SA - 74110-11</v>
      </c>
      <c r="B295" s="69">
        <v>74110</v>
      </c>
      <c r="C295" s="69" t="s">
        <v>54</v>
      </c>
      <c r="D295" s="72">
        <v>11</v>
      </c>
      <c r="E295" s="85" t="s">
        <v>373</v>
      </c>
    </row>
    <row r="296" spans="1:7" x14ac:dyDescent="0.2">
      <c r="A296" s="56" t="str">
        <f t="shared" si="6"/>
        <v>INDEC-SA - 71233-11</v>
      </c>
      <c r="B296" s="69">
        <v>71233</v>
      </c>
      <c r="C296" s="69" t="s">
        <v>54</v>
      </c>
      <c r="D296" s="72">
        <v>11</v>
      </c>
      <c r="E296" s="85" t="s">
        <v>374</v>
      </c>
    </row>
    <row r="297" spans="1:7" x14ac:dyDescent="0.2">
      <c r="A297" s="56" t="str">
        <f t="shared" si="6"/>
        <v>INDEC-SA - 51800-11</v>
      </c>
      <c r="B297" s="69">
        <v>51800</v>
      </c>
      <c r="C297" s="69" t="s">
        <v>54</v>
      </c>
      <c r="D297" s="72">
        <v>11</v>
      </c>
      <c r="E297" s="86" t="s">
        <v>375</v>
      </c>
    </row>
    <row r="298" spans="1:7" x14ac:dyDescent="0.2">
      <c r="A298" s="56" t="str">
        <f t="shared" si="6"/>
        <v>INDEC-SA - 51800-21</v>
      </c>
      <c r="B298" s="69">
        <v>51800</v>
      </c>
      <c r="C298" s="69" t="s">
        <v>54</v>
      </c>
      <c r="D298" s="72">
        <v>21</v>
      </c>
      <c r="E298" s="85" t="s">
        <v>376</v>
      </c>
    </row>
    <row r="301" spans="1:7" x14ac:dyDescent="0.2">
      <c r="A301" s="87"/>
      <c r="B301" s="54" t="s">
        <v>516</v>
      </c>
      <c r="C301" s="87"/>
      <c r="D301" s="88"/>
      <c r="E301" s="87"/>
      <c r="F301" s="87"/>
      <c r="G301" s="87"/>
    </row>
    <row r="303" spans="1:7" x14ac:dyDescent="0.2">
      <c r="A303" s="771" t="s">
        <v>356</v>
      </c>
      <c r="B303" s="770" t="s">
        <v>51</v>
      </c>
      <c r="C303" s="770"/>
      <c r="D303" s="770"/>
      <c r="E303" s="771" t="s">
        <v>52</v>
      </c>
    </row>
    <row r="304" spans="1:7" x14ac:dyDescent="0.2">
      <c r="A304" s="771"/>
      <c r="B304" s="770" t="s">
        <v>53</v>
      </c>
      <c r="C304" s="770"/>
      <c r="D304" s="770"/>
      <c r="E304" s="771"/>
    </row>
    <row r="305" spans="1:5" x14ac:dyDescent="0.2">
      <c r="A305" s="57"/>
      <c r="B305" s="83"/>
      <c r="C305" s="83"/>
      <c r="D305" s="83"/>
      <c r="E305" s="57"/>
    </row>
    <row r="306" spans="1:5" x14ac:dyDescent="0.2">
      <c r="A306" s="56" t="str">
        <f t="shared" ref="A306:A337" si="7">CONCATENATE("INDEC-PB - ",B306,C306,D306)</f>
        <v>INDEC-PB - 42120-1</v>
      </c>
      <c r="B306" s="56">
        <v>42120</v>
      </c>
      <c r="C306" s="58" t="s">
        <v>54</v>
      </c>
      <c r="D306" s="56">
        <v>1</v>
      </c>
      <c r="E306" s="89" t="s">
        <v>377</v>
      </c>
    </row>
    <row r="307" spans="1:5" x14ac:dyDescent="0.2">
      <c r="A307" s="56" t="str">
        <f t="shared" si="7"/>
        <v>INDEC-PB - 42120-2</v>
      </c>
      <c r="B307" s="56">
        <v>42120</v>
      </c>
      <c r="C307" s="58" t="s">
        <v>54</v>
      </c>
      <c r="D307" s="56">
        <v>2</v>
      </c>
      <c r="E307" s="89" t="s">
        <v>378</v>
      </c>
    </row>
    <row r="308" spans="1:5" x14ac:dyDescent="0.2">
      <c r="A308" s="56" t="str">
        <f t="shared" si="7"/>
        <v>INDEC-PB - 37910-1</v>
      </c>
      <c r="B308" s="56">
        <v>37910</v>
      </c>
      <c r="C308" s="58" t="s">
        <v>54</v>
      </c>
      <c r="D308" s="56">
        <v>1</v>
      </c>
      <c r="E308" s="89" t="s">
        <v>379</v>
      </c>
    </row>
    <row r="309" spans="1:5" x14ac:dyDescent="0.2">
      <c r="A309" s="56" t="str">
        <f t="shared" si="7"/>
        <v>INDEC-PB - 42921-4</v>
      </c>
      <c r="B309" s="56">
        <v>42921</v>
      </c>
      <c r="C309" s="58" t="s">
        <v>54</v>
      </c>
      <c r="D309" s="56">
        <v>4</v>
      </c>
      <c r="E309" s="89" t="s">
        <v>380</v>
      </c>
    </row>
    <row r="310" spans="1:5" x14ac:dyDescent="0.2">
      <c r="A310" s="56" t="str">
        <f t="shared" si="7"/>
        <v>INDEC-PB - 44251-1</v>
      </c>
      <c r="B310" s="56">
        <v>44251</v>
      </c>
      <c r="C310" s="58" t="s">
        <v>54</v>
      </c>
      <c r="D310" s="56">
        <v>1</v>
      </c>
      <c r="E310" s="89" t="s">
        <v>381</v>
      </c>
    </row>
    <row r="311" spans="1:5" x14ac:dyDescent="0.2">
      <c r="A311" s="56" t="str">
        <f t="shared" si="7"/>
        <v>INDEC-PB - 42922-1</v>
      </c>
      <c r="B311" s="56">
        <v>42922</v>
      </c>
      <c r="C311" s="58" t="s">
        <v>54</v>
      </c>
      <c r="D311" s="56">
        <v>1</v>
      </c>
      <c r="E311" s="89" t="s">
        <v>382</v>
      </c>
    </row>
    <row r="312" spans="1:5" x14ac:dyDescent="0.2">
      <c r="A312" s="56" t="str">
        <f t="shared" si="7"/>
        <v>INDEC-PB - 33380-1</v>
      </c>
      <c r="B312" s="56">
        <v>33380</v>
      </c>
      <c r="C312" s="58" t="s">
        <v>54</v>
      </c>
      <c r="D312" s="56">
        <v>1</v>
      </c>
      <c r="E312" s="89" t="s">
        <v>383</v>
      </c>
    </row>
    <row r="313" spans="1:5" x14ac:dyDescent="0.2">
      <c r="A313" s="56" t="str">
        <f t="shared" si="7"/>
        <v>INDEC-PB - 49229-1</v>
      </c>
      <c r="B313" s="56">
        <v>49229</v>
      </c>
      <c r="C313" s="58" t="s">
        <v>54</v>
      </c>
      <c r="D313" s="56">
        <v>1</v>
      </c>
      <c r="E313" s="89" t="s">
        <v>384</v>
      </c>
    </row>
    <row r="314" spans="1:5" x14ac:dyDescent="0.2">
      <c r="A314" s="56" t="str">
        <f t="shared" si="7"/>
        <v>INDEC-PB - 46420-1</v>
      </c>
      <c r="B314" s="56">
        <v>46420</v>
      </c>
      <c r="C314" s="58" t="s">
        <v>54</v>
      </c>
      <c r="D314" s="56">
        <v>1</v>
      </c>
      <c r="E314" s="89" t="s">
        <v>385</v>
      </c>
    </row>
    <row r="315" spans="1:5" x14ac:dyDescent="0.2">
      <c r="A315" s="56" t="str">
        <f t="shared" si="7"/>
        <v>INDEC-PB - 41263-1</v>
      </c>
      <c r="B315" s="56">
        <v>41263</v>
      </c>
      <c r="C315" s="58" t="s">
        <v>54</v>
      </c>
      <c r="D315" s="56">
        <v>1</v>
      </c>
      <c r="E315" s="89" t="s">
        <v>386</v>
      </c>
    </row>
    <row r="316" spans="1:5" x14ac:dyDescent="0.2">
      <c r="A316" s="56" t="str">
        <f t="shared" si="7"/>
        <v>INDEC-PB - 41241-1</v>
      </c>
      <c r="B316" s="56">
        <v>41241</v>
      </c>
      <c r="C316" s="58" t="s">
        <v>54</v>
      </c>
      <c r="D316" s="56">
        <v>1</v>
      </c>
      <c r="E316" s="89" t="s">
        <v>387</v>
      </c>
    </row>
    <row r="317" spans="1:5" x14ac:dyDescent="0.2">
      <c r="A317" s="56" t="str">
        <f t="shared" si="7"/>
        <v>INDEC-PB - 44216-1</v>
      </c>
      <c r="B317" s="56">
        <v>44216</v>
      </c>
      <c r="C317" s="58" t="s">
        <v>54</v>
      </c>
      <c r="D317" s="56">
        <v>1</v>
      </c>
      <c r="E317" s="89" t="s">
        <v>388</v>
      </c>
    </row>
    <row r="318" spans="1:5" x14ac:dyDescent="0.2">
      <c r="A318" s="56" t="str">
        <f t="shared" si="7"/>
        <v>INDEC-PB - 15400-1</v>
      </c>
      <c r="B318" s="56">
        <v>15400</v>
      </c>
      <c r="C318" s="58" t="s">
        <v>54</v>
      </c>
      <c r="D318" s="56">
        <v>1</v>
      </c>
      <c r="E318" s="89" t="s">
        <v>389</v>
      </c>
    </row>
    <row r="319" spans="1:5" x14ac:dyDescent="0.2">
      <c r="A319" s="56" t="str">
        <f t="shared" si="7"/>
        <v>INDEC-PB - 15310-1</v>
      </c>
      <c r="B319" s="56">
        <v>15310</v>
      </c>
      <c r="C319" s="58" t="s">
        <v>54</v>
      </c>
      <c r="D319" s="56">
        <v>1</v>
      </c>
      <c r="E319" s="89" t="s">
        <v>390</v>
      </c>
    </row>
    <row r="320" spans="1:5" x14ac:dyDescent="0.2">
      <c r="A320" s="56" t="str">
        <f t="shared" si="7"/>
        <v>INDEC-PB - 37210-1</v>
      </c>
      <c r="B320" s="56">
        <v>37210</v>
      </c>
      <c r="C320" s="58" t="s">
        <v>54</v>
      </c>
      <c r="D320" s="56">
        <v>1</v>
      </c>
      <c r="E320" s="89" t="s">
        <v>391</v>
      </c>
    </row>
    <row r="321" spans="1:5" x14ac:dyDescent="0.2">
      <c r="A321" s="56" t="str">
        <f t="shared" si="7"/>
        <v>INDEC-PB - 37540-2</v>
      </c>
      <c r="B321" s="56">
        <v>37540</v>
      </c>
      <c r="C321" s="58" t="s">
        <v>54</v>
      </c>
      <c r="D321" s="56">
        <v>2</v>
      </c>
      <c r="E321" s="89" t="s">
        <v>392</v>
      </c>
    </row>
    <row r="322" spans="1:5" x14ac:dyDescent="0.2">
      <c r="A322" s="56" t="str">
        <f t="shared" si="7"/>
        <v>INDEC-PB - 49113-1</v>
      </c>
      <c r="B322" s="56">
        <v>49113</v>
      </c>
      <c r="C322" s="58" t="s">
        <v>54</v>
      </c>
      <c r="D322" s="56">
        <v>1</v>
      </c>
      <c r="E322" s="89" t="s">
        <v>393</v>
      </c>
    </row>
    <row r="323" spans="1:5" x14ac:dyDescent="0.2">
      <c r="A323" s="56" t="str">
        <f t="shared" si="7"/>
        <v>INDEC-PB - 36270-1</v>
      </c>
      <c r="B323" s="56">
        <v>36270</v>
      </c>
      <c r="C323" s="58" t="s">
        <v>54</v>
      </c>
      <c r="D323" s="56">
        <v>1</v>
      </c>
      <c r="E323" s="89" t="s">
        <v>394</v>
      </c>
    </row>
    <row r="324" spans="1:5" x14ac:dyDescent="0.2">
      <c r="A324" s="56" t="str">
        <f t="shared" si="7"/>
        <v>INDEC-PB - 46539-1</v>
      </c>
      <c r="B324" s="56">
        <v>46539</v>
      </c>
      <c r="C324" s="58" t="s">
        <v>54</v>
      </c>
      <c r="D324" s="56">
        <v>1</v>
      </c>
      <c r="E324" s="89" t="s">
        <v>395</v>
      </c>
    </row>
    <row r="325" spans="1:5" x14ac:dyDescent="0.2">
      <c r="A325" s="56" t="str">
        <f t="shared" si="7"/>
        <v>INDEC-PB - 37370-1</v>
      </c>
      <c r="B325" s="56">
        <v>37370</v>
      </c>
      <c r="C325" s="58" t="s">
        <v>54</v>
      </c>
      <c r="D325" s="56">
        <v>1</v>
      </c>
      <c r="E325" s="89" t="s">
        <v>396</v>
      </c>
    </row>
    <row r="326" spans="1:5" x14ac:dyDescent="0.2">
      <c r="A326" s="56" t="str">
        <f t="shared" si="7"/>
        <v>INDEC-PB - 35110-4</v>
      </c>
      <c r="B326" s="56">
        <v>35110</v>
      </c>
      <c r="C326" s="58" t="s">
        <v>54</v>
      </c>
      <c r="D326" s="56">
        <v>4</v>
      </c>
      <c r="E326" s="89" t="s">
        <v>397</v>
      </c>
    </row>
    <row r="327" spans="1:5" x14ac:dyDescent="0.2">
      <c r="A327" s="56" t="str">
        <f t="shared" si="7"/>
        <v>INDEC-PB - 41261-1</v>
      </c>
      <c r="B327" s="56">
        <v>41261</v>
      </c>
      <c r="C327" s="58" t="s">
        <v>54</v>
      </c>
      <c r="D327" s="56">
        <v>1</v>
      </c>
      <c r="E327" s="89" t="s">
        <v>398</v>
      </c>
    </row>
    <row r="328" spans="1:5" x14ac:dyDescent="0.2">
      <c r="A328" s="56" t="str">
        <f t="shared" si="7"/>
        <v>INDEC-PB - 36490-6</v>
      </c>
      <c r="B328" s="56">
        <v>36490</v>
      </c>
      <c r="C328" s="58" t="s">
        <v>54</v>
      </c>
      <c r="D328" s="56">
        <v>6</v>
      </c>
      <c r="E328" s="89" t="s">
        <v>399</v>
      </c>
    </row>
    <row r="329" spans="1:5" x14ac:dyDescent="0.2">
      <c r="A329" s="56" t="str">
        <f t="shared" si="7"/>
        <v>INDEC-PB - 42944-1</v>
      </c>
      <c r="B329" s="56">
        <v>42944</v>
      </c>
      <c r="C329" s="58" t="s">
        <v>54</v>
      </c>
      <c r="D329" s="56">
        <v>1</v>
      </c>
      <c r="E329" s="89" t="s">
        <v>400</v>
      </c>
    </row>
    <row r="330" spans="1:5" x14ac:dyDescent="0.2">
      <c r="A330" s="56" t="str">
        <f t="shared" si="7"/>
        <v>INDEC-PB - 42320-1</v>
      </c>
      <c r="B330" s="56">
        <v>42320</v>
      </c>
      <c r="C330" s="58" t="s">
        <v>54</v>
      </c>
      <c r="D330" s="56">
        <v>1</v>
      </c>
      <c r="E330" s="89" t="s">
        <v>401</v>
      </c>
    </row>
    <row r="331" spans="1:5" x14ac:dyDescent="0.2">
      <c r="A331" s="56" t="str">
        <f t="shared" si="7"/>
        <v>INDEC-PB - 37420-1</v>
      </c>
      <c r="B331" s="56">
        <v>37420</v>
      </c>
      <c r="C331" s="58" t="s">
        <v>54</v>
      </c>
      <c r="D331" s="56">
        <v>1</v>
      </c>
      <c r="E331" s="89" t="s">
        <v>402</v>
      </c>
    </row>
    <row r="332" spans="1:5" x14ac:dyDescent="0.2">
      <c r="A332" s="56" t="str">
        <f t="shared" si="7"/>
        <v>INDEC-PB - 49115-2</v>
      </c>
      <c r="B332" s="56">
        <v>49115</v>
      </c>
      <c r="C332" s="58" t="s">
        <v>54</v>
      </c>
      <c r="D332" s="56">
        <v>2</v>
      </c>
      <c r="E332" s="89" t="s">
        <v>403</v>
      </c>
    </row>
    <row r="333" spans="1:5" x14ac:dyDescent="0.2">
      <c r="A333" s="56" t="str">
        <f t="shared" si="7"/>
        <v>INDEC-PB - 36320-3</v>
      </c>
      <c r="B333" s="56">
        <v>36320</v>
      </c>
      <c r="C333" s="58" t="s">
        <v>54</v>
      </c>
      <c r="D333" s="56">
        <v>3</v>
      </c>
      <c r="E333" s="89" t="s">
        <v>404</v>
      </c>
    </row>
    <row r="334" spans="1:5" x14ac:dyDescent="0.2">
      <c r="A334" s="56" t="str">
        <f t="shared" si="7"/>
        <v>INDEC-PB - 36320-2</v>
      </c>
      <c r="B334" s="56">
        <v>36320</v>
      </c>
      <c r="C334" s="58" t="s">
        <v>54</v>
      </c>
      <c r="D334" s="56">
        <v>2</v>
      </c>
      <c r="E334" s="89" t="s">
        <v>405</v>
      </c>
    </row>
    <row r="335" spans="1:5" x14ac:dyDescent="0.2">
      <c r="A335" s="56" t="str">
        <f t="shared" si="7"/>
        <v>INDEC-PB - 36320-1</v>
      </c>
      <c r="B335" s="56">
        <v>36320</v>
      </c>
      <c r="C335" s="58" t="s">
        <v>54</v>
      </c>
      <c r="D335" s="56">
        <v>1</v>
      </c>
      <c r="E335" s="89" t="s">
        <v>406</v>
      </c>
    </row>
    <row r="336" spans="1:5" x14ac:dyDescent="0.2">
      <c r="A336" s="56" t="str">
        <f t="shared" si="7"/>
        <v>INDEC-PB - 46220-1</v>
      </c>
      <c r="B336" s="56">
        <v>46220</v>
      </c>
      <c r="C336" s="58" t="s">
        <v>54</v>
      </c>
      <c r="D336" s="56">
        <v>1</v>
      </c>
      <c r="E336" s="89" t="s">
        <v>407</v>
      </c>
    </row>
    <row r="337" spans="1:5" x14ac:dyDescent="0.2">
      <c r="A337" s="56" t="str">
        <f t="shared" si="7"/>
        <v>INDEC-PB - 34800-1</v>
      </c>
      <c r="B337" s="56">
        <v>34800</v>
      </c>
      <c r="C337" s="58" t="s">
        <v>54</v>
      </c>
      <c r="D337" s="56">
        <v>1</v>
      </c>
      <c r="E337" s="89" t="s">
        <v>408</v>
      </c>
    </row>
    <row r="338" spans="1:5" x14ac:dyDescent="0.2">
      <c r="A338" s="56" t="str">
        <f t="shared" ref="A338:A369" si="8">CONCATENATE("INDEC-PB - ",B338,C338,D338)</f>
        <v>INDEC-PB - 37440-1</v>
      </c>
      <c r="B338" s="56">
        <v>37440</v>
      </c>
      <c r="C338" s="58" t="s">
        <v>54</v>
      </c>
      <c r="D338" s="56">
        <v>1</v>
      </c>
      <c r="E338" s="89" t="s">
        <v>409</v>
      </c>
    </row>
    <row r="339" spans="1:5" x14ac:dyDescent="0.2">
      <c r="A339" s="56" t="str">
        <f t="shared" si="8"/>
        <v>INDEC-PB - 42992-1</v>
      </c>
      <c r="B339" s="56">
        <v>42992</v>
      </c>
      <c r="C339" s="58" t="s">
        <v>54</v>
      </c>
      <c r="D339" s="56">
        <v>1</v>
      </c>
      <c r="E339" s="89" t="s">
        <v>410</v>
      </c>
    </row>
    <row r="340" spans="1:5" x14ac:dyDescent="0.2">
      <c r="A340" s="56" t="str">
        <f t="shared" si="8"/>
        <v>INDEC-PB - 42999-2</v>
      </c>
      <c r="B340" s="56">
        <v>42999</v>
      </c>
      <c r="C340" s="58" t="s">
        <v>54</v>
      </c>
      <c r="D340" s="56">
        <v>2</v>
      </c>
      <c r="E340" s="89" t="s">
        <v>411</v>
      </c>
    </row>
    <row r="341" spans="1:5" x14ac:dyDescent="0.2">
      <c r="A341" s="56" t="str">
        <f t="shared" si="8"/>
        <v>INDEC-PB - 42944-2</v>
      </c>
      <c r="B341" s="56">
        <v>42944</v>
      </c>
      <c r="C341" s="58" t="s">
        <v>54</v>
      </c>
      <c r="D341" s="56">
        <v>2</v>
      </c>
      <c r="E341" s="89" t="s">
        <v>412</v>
      </c>
    </row>
    <row r="342" spans="1:5" x14ac:dyDescent="0.2">
      <c r="A342" s="56" t="str">
        <f t="shared" si="8"/>
        <v>INDEC-PB - 43230-1</v>
      </c>
      <c r="B342" s="56">
        <v>43230</v>
      </c>
      <c r="C342" s="58" t="s">
        <v>54</v>
      </c>
      <c r="D342" s="56">
        <v>1</v>
      </c>
      <c r="E342" s="89" t="s">
        <v>413</v>
      </c>
    </row>
    <row r="343" spans="1:5" x14ac:dyDescent="0.2">
      <c r="A343" s="56" t="str">
        <f t="shared" si="8"/>
        <v>INDEC-PB - 46340-1</v>
      </c>
      <c r="B343" s="56">
        <v>46340</v>
      </c>
      <c r="C343" s="58" t="s">
        <v>54</v>
      </c>
      <c r="D343" s="56">
        <v>1</v>
      </c>
      <c r="E343" s="89" t="s">
        <v>414</v>
      </c>
    </row>
    <row r="344" spans="1:5" x14ac:dyDescent="0.2">
      <c r="A344" s="56" t="str">
        <f t="shared" si="8"/>
        <v>INDEC-PB - 36270-2</v>
      </c>
      <c r="B344" s="56">
        <v>36270</v>
      </c>
      <c r="C344" s="58" t="s">
        <v>54</v>
      </c>
      <c r="D344" s="56">
        <v>2</v>
      </c>
      <c r="E344" s="89" t="s">
        <v>415</v>
      </c>
    </row>
    <row r="345" spans="1:5" x14ac:dyDescent="0.2">
      <c r="A345" s="56" t="str">
        <f t="shared" si="8"/>
        <v>INDEC-PB - 42190-2</v>
      </c>
      <c r="B345" s="56">
        <v>42190</v>
      </c>
      <c r="C345" s="58" t="s">
        <v>54</v>
      </c>
      <c r="D345" s="56">
        <v>2</v>
      </c>
      <c r="E345" s="89" t="s">
        <v>416</v>
      </c>
    </row>
    <row r="346" spans="1:5" x14ac:dyDescent="0.2">
      <c r="A346" s="56" t="str">
        <f t="shared" si="8"/>
        <v>INDEC-PB - 36990-2</v>
      </c>
      <c r="B346" s="56">
        <v>36990</v>
      </c>
      <c r="C346" s="58" t="s">
        <v>54</v>
      </c>
      <c r="D346" s="56">
        <v>2</v>
      </c>
      <c r="E346" s="89" t="s">
        <v>417</v>
      </c>
    </row>
    <row r="347" spans="1:5" x14ac:dyDescent="0.2">
      <c r="A347" s="56" t="str">
        <f t="shared" si="8"/>
        <v>INDEC-PB - 31600-1</v>
      </c>
      <c r="B347" s="56">
        <v>31600</v>
      </c>
      <c r="C347" s="58" t="s">
        <v>54</v>
      </c>
      <c r="D347" s="56">
        <v>1</v>
      </c>
      <c r="E347" s="89" t="s">
        <v>418</v>
      </c>
    </row>
    <row r="348" spans="1:5" x14ac:dyDescent="0.2">
      <c r="A348" s="56" t="str">
        <f t="shared" si="8"/>
        <v>INDEC-PB - 32600-1</v>
      </c>
      <c r="B348" s="56">
        <v>32600</v>
      </c>
      <c r="C348" s="58" t="s">
        <v>54</v>
      </c>
      <c r="D348" s="56">
        <v>1</v>
      </c>
      <c r="E348" s="89" t="s">
        <v>419</v>
      </c>
    </row>
    <row r="349" spans="1:5" x14ac:dyDescent="0.2">
      <c r="A349" s="56" t="str">
        <f t="shared" si="8"/>
        <v>INDEC-PB - 36111-3</v>
      </c>
      <c r="B349" s="56">
        <v>36111</v>
      </c>
      <c r="C349" s="58" t="s">
        <v>54</v>
      </c>
      <c r="D349" s="56">
        <v>3</v>
      </c>
      <c r="E349" s="89" t="s">
        <v>420</v>
      </c>
    </row>
    <row r="350" spans="1:5" x14ac:dyDescent="0.2">
      <c r="A350" s="56" t="str">
        <f t="shared" si="8"/>
        <v>INDEC-PB - 36111-2</v>
      </c>
      <c r="B350" s="56">
        <v>36111</v>
      </c>
      <c r="C350" s="58" t="s">
        <v>54</v>
      </c>
      <c r="D350" s="56">
        <v>2</v>
      </c>
      <c r="E350" s="89" t="s">
        <v>421</v>
      </c>
    </row>
    <row r="351" spans="1:5" x14ac:dyDescent="0.2">
      <c r="A351" s="56" t="str">
        <f t="shared" si="8"/>
        <v>INDEC-PB - 36111-1</v>
      </c>
      <c r="B351" s="56">
        <v>36111</v>
      </c>
      <c r="C351" s="58" t="s">
        <v>54</v>
      </c>
      <c r="D351" s="56">
        <v>1</v>
      </c>
      <c r="E351" s="89" t="s">
        <v>422</v>
      </c>
    </row>
    <row r="352" spans="1:5" x14ac:dyDescent="0.2">
      <c r="A352" s="56" t="str">
        <f t="shared" si="8"/>
        <v>INDEC-PB - 42921-1</v>
      </c>
      <c r="B352" s="56">
        <v>42921</v>
      </c>
      <c r="C352" s="58" t="s">
        <v>54</v>
      </c>
      <c r="D352" s="56">
        <v>1</v>
      </c>
      <c r="E352" s="89" t="s">
        <v>423</v>
      </c>
    </row>
    <row r="353" spans="1:5" x14ac:dyDescent="0.2">
      <c r="A353" s="56" t="str">
        <f t="shared" si="8"/>
        <v>INDEC-PB - 34800-2</v>
      </c>
      <c r="B353" s="56">
        <v>34800</v>
      </c>
      <c r="C353" s="58" t="s">
        <v>54</v>
      </c>
      <c r="D353" s="56">
        <v>2</v>
      </c>
      <c r="E353" s="89" t="s">
        <v>424</v>
      </c>
    </row>
    <row r="354" spans="1:5" x14ac:dyDescent="0.2">
      <c r="A354" s="56" t="str">
        <f t="shared" si="8"/>
        <v>INDEC-PB - 49129-1</v>
      </c>
      <c r="B354" s="56">
        <v>49129</v>
      </c>
      <c r="C354" s="58" t="s">
        <v>54</v>
      </c>
      <c r="D354" s="56">
        <v>1</v>
      </c>
      <c r="E354" s="89" t="s">
        <v>425</v>
      </c>
    </row>
    <row r="355" spans="1:5" x14ac:dyDescent="0.2">
      <c r="A355" s="56" t="str">
        <f t="shared" si="8"/>
        <v>INDEC-PB - 43220-1</v>
      </c>
      <c r="B355" s="56">
        <v>43220</v>
      </c>
      <c r="C355" s="58" t="s">
        <v>54</v>
      </c>
      <c r="D355" s="56">
        <v>1</v>
      </c>
      <c r="E355" s="89" t="s">
        <v>426</v>
      </c>
    </row>
    <row r="356" spans="1:5" x14ac:dyDescent="0.2">
      <c r="A356" s="56" t="str">
        <f t="shared" si="8"/>
        <v>INDEC-PB - 35110-1</v>
      </c>
      <c r="B356" s="56">
        <v>35110</v>
      </c>
      <c r="C356" s="58" t="s">
        <v>54</v>
      </c>
      <c r="D356" s="56">
        <v>1</v>
      </c>
      <c r="E356" s="89" t="s">
        <v>427</v>
      </c>
    </row>
    <row r="357" spans="1:5" x14ac:dyDescent="0.2">
      <c r="A357" s="56" t="str">
        <f t="shared" si="8"/>
        <v>INDEC-PB - 17100-1</v>
      </c>
      <c r="B357" s="56">
        <v>17100</v>
      </c>
      <c r="C357" s="58" t="s">
        <v>54</v>
      </c>
      <c r="D357" s="56">
        <v>1</v>
      </c>
      <c r="E357" s="89" t="s">
        <v>428</v>
      </c>
    </row>
    <row r="358" spans="1:5" x14ac:dyDescent="0.2">
      <c r="A358" s="56" t="str">
        <f t="shared" si="8"/>
        <v>INDEC-PB - 49129-3</v>
      </c>
      <c r="B358" s="56">
        <v>49129</v>
      </c>
      <c r="C358" s="58" t="s">
        <v>54</v>
      </c>
      <c r="D358" s="56">
        <v>3</v>
      </c>
      <c r="E358" s="89" t="s">
        <v>429</v>
      </c>
    </row>
    <row r="359" spans="1:5" x14ac:dyDescent="0.2">
      <c r="A359" s="56" t="str">
        <f t="shared" si="8"/>
        <v>INDEC-PB - 35110-2</v>
      </c>
      <c r="B359" s="56">
        <v>35110</v>
      </c>
      <c r="C359" s="58" t="s">
        <v>54</v>
      </c>
      <c r="D359" s="56">
        <v>2</v>
      </c>
      <c r="E359" s="89" t="s">
        <v>430</v>
      </c>
    </row>
    <row r="360" spans="1:5" x14ac:dyDescent="0.2">
      <c r="A360" s="56" t="str">
        <f t="shared" si="8"/>
        <v>INDEC-PB - 37129-1</v>
      </c>
      <c r="B360" s="56">
        <v>37129</v>
      </c>
      <c r="C360" s="58" t="s">
        <v>54</v>
      </c>
      <c r="D360" s="56">
        <v>1</v>
      </c>
      <c r="E360" s="89" t="s">
        <v>431</v>
      </c>
    </row>
    <row r="361" spans="1:5" x14ac:dyDescent="0.2">
      <c r="A361" s="56" t="str">
        <f t="shared" si="8"/>
        <v>INDEC-PB - 36490-4</v>
      </c>
      <c r="B361" s="56">
        <v>36490</v>
      </c>
      <c r="C361" s="58" t="s">
        <v>54</v>
      </c>
      <c r="D361" s="56">
        <v>4</v>
      </c>
      <c r="E361" s="89" t="s">
        <v>432</v>
      </c>
    </row>
    <row r="362" spans="1:5" x14ac:dyDescent="0.2">
      <c r="A362" s="56" t="str">
        <f t="shared" si="8"/>
        <v>INDEC-PB - 33370-1</v>
      </c>
      <c r="B362" s="56">
        <v>33370</v>
      </c>
      <c r="C362" s="58" t="s">
        <v>54</v>
      </c>
      <c r="D362" s="56">
        <v>1</v>
      </c>
      <c r="E362" s="89" t="s">
        <v>433</v>
      </c>
    </row>
    <row r="363" spans="1:5" x14ac:dyDescent="0.2">
      <c r="A363" s="56" t="str">
        <f t="shared" si="8"/>
        <v>INDEC-PB - 12020-1</v>
      </c>
      <c r="B363" s="56">
        <v>12020</v>
      </c>
      <c r="C363" s="58" t="s">
        <v>54</v>
      </c>
      <c r="D363" s="56">
        <v>1</v>
      </c>
      <c r="E363" s="89" t="s">
        <v>434</v>
      </c>
    </row>
    <row r="364" spans="1:5" x14ac:dyDescent="0.2">
      <c r="A364" s="56" t="str">
        <f t="shared" si="8"/>
        <v>INDEC-PB - 33360-1</v>
      </c>
      <c r="B364" s="56">
        <v>33360</v>
      </c>
      <c r="C364" s="58" t="s">
        <v>54</v>
      </c>
      <c r="D364" s="56">
        <v>1</v>
      </c>
      <c r="E364" s="89" t="s">
        <v>435</v>
      </c>
    </row>
    <row r="365" spans="1:5" x14ac:dyDescent="0.2">
      <c r="A365" s="56" t="str">
        <f t="shared" si="8"/>
        <v>INDEC-PB - 33410-1</v>
      </c>
      <c r="B365" s="56">
        <v>33410</v>
      </c>
      <c r="C365" s="58" t="s">
        <v>54</v>
      </c>
      <c r="D365" s="56">
        <v>1</v>
      </c>
      <c r="E365" s="89" t="s">
        <v>436</v>
      </c>
    </row>
    <row r="366" spans="1:5" x14ac:dyDescent="0.2">
      <c r="A366" s="56" t="str">
        <f t="shared" si="8"/>
        <v>INDEC-PB - 42911-1</v>
      </c>
      <c r="B366" s="56">
        <v>42911</v>
      </c>
      <c r="C366" s="58" t="s">
        <v>54</v>
      </c>
      <c r="D366" s="56">
        <v>1</v>
      </c>
      <c r="E366" s="89" t="s">
        <v>437</v>
      </c>
    </row>
    <row r="367" spans="1:5" x14ac:dyDescent="0.2">
      <c r="A367" s="56" t="str">
        <f t="shared" si="8"/>
        <v>INDEC-PB - 46113-1</v>
      </c>
      <c r="B367" s="56">
        <v>46113</v>
      </c>
      <c r="C367" s="58" t="s">
        <v>54</v>
      </c>
      <c r="D367" s="56">
        <v>1</v>
      </c>
      <c r="E367" s="89" t="s">
        <v>438</v>
      </c>
    </row>
    <row r="368" spans="1:5" x14ac:dyDescent="0.2">
      <c r="A368" s="56" t="str">
        <f t="shared" si="8"/>
        <v>INDEC-PB - 42921-2</v>
      </c>
      <c r="B368" s="56">
        <v>42921</v>
      </c>
      <c r="C368" s="58" t="s">
        <v>54</v>
      </c>
      <c r="D368" s="56">
        <v>2</v>
      </c>
      <c r="E368" s="89" t="s">
        <v>439</v>
      </c>
    </row>
    <row r="369" spans="1:5" x14ac:dyDescent="0.2">
      <c r="A369" s="56" t="str">
        <f t="shared" si="8"/>
        <v>INDEC-PB - 37990-1</v>
      </c>
      <c r="B369" s="56">
        <v>37990</v>
      </c>
      <c r="C369" s="58" t="s">
        <v>54</v>
      </c>
      <c r="D369" s="56">
        <v>1</v>
      </c>
      <c r="E369" s="89" t="s">
        <v>440</v>
      </c>
    </row>
    <row r="370" spans="1:5" x14ac:dyDescent="0.2">
      <c r="A370" s="56" t="str">
        <f t="shared" ref="A370:A401" si="9">CONCATENATE("INDEC-PB - ",B370,C370,D370)</f>
        <v>INDEC-PB - 41242-1</v>
      </c>
      <c r="B370" s="56">
        <v>41242</v>
      </c>
      <c r="C370" s="58" t="s">
        <v>54</v>
      </c>
      <c r="D370" s="56">
        <v>1</v>
      </c>
      <c r="E370" s="89" t="s">
        <v>441</v>
      </c>
    </row>
    <row r="371" spans="1:5" x14ac:dyDescent="0.2">
      <c r="A371" s="56" t="str">
        <f t="shared" si="9"/>
        <v>INDEC-PB - 37510-1</v>
      </c>
      <c r="B371" s="56">
        <v>37510</v>
      </c>
      <c r="C371" s="58" t="s">
        <v>54</v>
      </c>
      <c r="D371" s="56">
        <v>1</v>
      </c>
      <c r="E371" s="89" t="s">
        <v>442</v>
      </c>
    </row>
    <row r="372" spans="1:5" x14ac:dyDescent="0.2">
      <c r="A372" s="56" t="str">
        <f t="shared" si="9"/>
        <v>INDEC-PB - 44440-1</v>
      </c>
      <c r="B372" s="56">
        <v>44440</v>
      </c>
      <c r="C372" s="58" t="s">
        <v>54</v>
      </c>
      <c r="D372" s="56">
        <v>1</v>
      </c>
      <c r="E372" s="89" t="s">
        <v>443</v>
      </c>
    </row>
    <row r="373" spans="1:5" x14ac:dyDescent="0.2">
      <c r="A373" s="56" t="str">
        <f t="shared" si="9"/>
        <v>INDEC-PB - 35110-5</v>
      </c>
      <c r="B373" s="56">
        <v>35110</v>
      </c>
      <c r="C373" s="58" t="s">
        <v>54</v>
      </c>
      <c r="D373" s="56">
        <v>5</v>
      </c>
      <c r="E373" s="89" t="s">
        <v>444</v>
      </c>
    </row>
    <row r="374" spans="1:5" x14ac:dyDescent="0.2">
      <c r="A374" s="56" t="str">
        <f t="shared" si="9"/>
        <v>INDEC-PB - 46212-1</v>
      </c>
      <c r="B374" s="56">
        <v>46212</v>
      </c>
      <c r="C374" s="58" t="s">
        <v>54</v>
      </c>
      <c r="D374" s="56">
        <v>1</v>
      </c>
      <c r="E374" s="89" t="s">
        <v>445</v>
      </c>
    </row>
    <row r="375" spans="1:5" x14ac:dyDescent="0.2">
      <c r="A375" s="56" t="str">
        <f t="shared" si="9"/>
        <v>INDEC-PB - 33340-1</v>
      </c>
      <c r="B375" s="56">
        <v>33340</v>
      </c>
      <c r="C375" s="58" t="s">
        <v>54</v>
      </c>
      <c r="D375" s="56">
        <v>1</v>
      </c>
      <c r="E375" s="89" t="s">
        <v>446</v>
      </c>
    </row>
    <row r="376" spans="1:5" x14ac:dyDescent="0.2">
      <c r="A376" s="56" t="str">
        <f t="shared" si="9"/>
        <v>INDEC-PB - 37350-1</v>
      </c>
      <c r="B376" s="56">
        <v>37350</v>
      </c>
      <c r="C376" s="58" t="s">
        <v>54</v>
      </c>
      <c r="D376" s="56">
        <v>1</v>
      </c>
      <c r="E376" s="89" t="s">
        <v>447</v>
      </c>
    </row>
    <row r="377" spans="1:5" x14ac:dyDescent="0.2">
      <c r="A377" s="56" t="str">
        <f t="shared" si="9"/>
        <v>INDEC-PB - 37320-1</v>
      </c>
      <c r="B377" s="56">
        <v>37320</v>
      </c>
      <c r="C377" s="58" t="s">
        <v>54</v>
      </c>
      <c r="D377" s="56">
        <v>1</v>
      </c>
      <c r="E377" s="89" t="s">
        <v>448</v>
      </c>
    </row>
    <row r="378" spans="1:5" x14ac:dyDescent="0.2">
      <c r="A378" s="56" t="str">
        <f t="shared" si="9"/>
        <v>INDEC-PB - 41532-11</v>
      </c>
      <c r="B378" s="56">
        <v>41532</v>
      </c>
      <c r="C378" s="58" t="s">
        <v>54</v>
      </c>
      <c r="D378" s="56">
        <v>11</v>
      </c>
      <c r="E378" s="89" t="s">
        <v>449</v>
      </c>
    </row>
    <row r="379" spans="1:5" x14ac:dyDescent="0.2">
      <c r="A379" s="56" t="str">
        <f t="shared" si="9"/>
        <v>INDEC-PB - 41532-1</v>
      </c>
      <c r="B379" s="56">
        <v>41532</v>
      </c>
      <c r="C379" s="58" t="s">
        <v>54</v>
      </c>
      <c r="D379" s="56">
        <v>1</v>
      </c>
      <c r="E379" s="89" t="s">
        <v>450</v>
      </c>
    </row>
    <row r="380" spans="1:5" x14ac:dyDescent="0.2">
      <c r="A380" s="56" t="str">
        <f t="shared" si="9"/>
        <v>INDEC-PB - 31430-1</v>
      </c>
      <c r="B380" s="56">
        <v>31430</v>
      </c>
      <c r="C380" s="58" t="s">
        <v>54</v>
      </c>
      <c r="D380" s="56">
        <v>1</v>
      </c>
      <c r="E380" s="89" t="s">
        <v>451</v>
      </c>
    </row>
    <row r="381" spans="1:5" x14ac:dyDescent="0.2">
      <c r="A381" s="56" t="str">
        <f t="shared" si="9"/>
        <v>INDEC-PB - 31100-1</v>
      </c>
      <c r="B381" s="56">
        <v>31100</v>
      </c>
      <c r="C381" s="58" t="s">
        <v>54</v>
      </c>
      <c r="D381" s="56">
        <v>1</v>
      </c>
      <c r="E381" s="89" t="s">
        <v>452</v>
      </c>
    </row>
    <row r="382" spans="1:5" x14ac:dyDescent="0.2">
      <c r="A382" s="56" t="str">
        <f t="shared" si="9"/>
        <v>INDEC-PB - 31420-1</v>
      </c>
      <c r="B382" s="56">
        <v>31420</v>
      </c>
      <c r="C382" s="58" t="s">
        <v>54</v>
      </c>
      <c r="D382" s="56">
        <v>1</v>
      </c>
      <c r="E382" s="89" t="s">
        <v>453</v>
      </c>
    </row>
    <row r="383" spans="1:5" x14ac:dyDescent="0.2">
      <c r="A383" s="56" t="str">
        <f t="shared" si="9"/>
        <v>INDEC-PB - 31420-2</v>
      </c>
      <c r="B383" s="56">
        <v>31420</v>
      </c>
      <c r="C383" s="58" t="s">
        <v>54</v>
      </c>
      <c r="D383" s="56">
        <v>2</v>
      </c>
      <c r="E383" s="89" t="s">
        <v>454</v>
      </c>
    </row>
    <row r="384" spans="1:5" x14ac:dyDescent="0.2">
      <c r="A384" s="56" t="str">
        <f t="shared" si="9"/>
        <v>INDEC-PB - 44222-1</v>
      </c>
      <c r="B384" s="56">
        <v>44222</v>
      </c>
      <c r="C384" s="58" t="s">
        <v>54</v>
      </c>
      <c r="D384" s="56">
        <v>1</v>
      </c>
      <c r="E384" s="89" t="s">
        <v>455</v>
      </c>
    </row>
    <row r="385" spans="1:5" x14ac:dyDescent="0.2">
      <c r="A385" s="56" t="str">
        <f t="shared" si="9"/>
        <v>INDEC-PB - 44427-1</v>
      </c>
      <c r="B385" s="56">
        <v>44427</v>
      </c>
      <c r="C385" s="58" t="s">
        <v>54</v>
      </c>
      <c r="D385" s="56">
        <v>1</v>
      </c>
      <c r="E385" s="89" t="s">
        <v>456</v>
      </c>
    </row>
    <row r="386" spans="1:5" x14ac:dyDescent="0.2">
      <c r="A386" s="56" t="str">
        <f t="shared" si="9"/>
        <v>INDEC-PB - 44430-1</v>
      </c>
      <c r="B386" s="56">
        <v>44430</v>
      </c>
      <c r="C386" s="58" t="s">
        <v>54</v>
      </c>
      <c r="D386" s="56">
        <v>1</v>
      </c>
      <c r="E386" s="89" t="s">
        <v>457</v>
      </c>
    </row>
    <row r="387" spans="1:5" x14ac:dyDescent="0.2">
      <c r="A387" s="56" t="str">
        <f t="shared" si="9"/>
        <v>INDEC-PB - 37930-1</v>
      </c>
      <c r="B387" s="56">
        <v>37930</v>
      </c>
      <c r="C387" s="58" t="s">
        <v>54</v>
      </c>
      <c r="D387" s="56">
        <v>1</v>
      </c>
      <c r="E387" s="89" t="s">
        <v>458</v>
      </c>
    </row>
    <row r="388" spans="1:5" x14ac:dyDescent="0.2">
      <c r="A388" s="56" t="str">
        <f t="shared" si="9"/>
        <v>INDEC-PB - 37330-1</v>
      </c>
      <c r="B388" s="56">
        <v>37330</v>
      </c>
      <c r="C388" s="58" t="s">
        <v>54</v>
      </c>
      <c r="D388" s="56">
        <v>1</v>
      </c>
      <c r="E388" s="89" t="s">
        <v>459</v>
      </c>
    </row>
    <row r="389" spans="1:5" x14ac:dyDescent="0.2">
      <c r="A389" s="56" t="str">
        <f t="shared" si="9"/>
        <v>INDEC-PB - 37540-1</v>
      </c>
      <c r="B389" s="56">
        <v>37540</v>
      </c>
      <c r="C389" s="58" t="s">
        <v>54</v>
      </c>
      <c r="D389" s="56">
        <v>1</v>
      </c>
      <c r="E389" s="89" t="s">
        <v>460</v>
      </c>
    </row>
    <row r="390" spans="1:5" x14ac:dyDescent="0.2">
      <c r="A390" s="56" t="str">
        <f t="shared" si="9"/>
        <v>INDEC-PB - 43121-1</v>
      </c>
      <c r="B390" s="56">
        <v>43121</v>
      </c>
      <c r="C390" s="58" t="s">
        <v>54</v>
      </c>
      <c r="D390" s="56">
        <v>1</v>
      </c>
      <c r="E390" s="89" t="s">
        <v>461</v>
      </c>
    </row>
    <row r="391" spans="1:5" x14ac:dyDescent="0.2">
      <c r="A391" s="56" t="str">
        <f t="shared" si="9"/>
        <v>INDEC-PB - 46112-1</v>
      </c>
      <c r="B391" s="56">
        <v>46112</v>
      </c>
      <c r="C391" s="58" t="s">
        <v>54</v>
      </c>
      <c r="D391" s="56">
        <v>1</v>
      </c>
      <c r="E391" s="89" t="s">
        <v>462</v>
      </c>
    </row>
    <row r="392" spans="1:5" x14ac:dyDescent="0.2">
      <c r="A392" s="56" t="str">
        <f t="shared" si="9"/>
        <v>INDEC-PB - 43122-1</v>
      </c>
      <c r="B392" s="56">
        <v>43122</v>
      </c>
      <c r="C392" s="58" t="s">
        <v>54</v>
      </c>
      <c r="D392" s="56">
        <v>1</v>
      </c>
      <c r="E392" s="89" t="s">
        <v>463</v>
      </c>
    </row>
    <row r="393" spans="1:5" x14ac:dyDescent="0.2">
      <c r="A393" s="56" t="str">
        <f t="shared" si="9"/>
        <v>INDEC-PB - 49911-1</v>
      </c>
      <c r="B393" s="56">
        <v>49911</v>
      </c>
      <c r="C393" s="58" t="s">
        <v>54</v>
      </c>
      <c r="D393" s="56">
        <v>1</v>
      </c>
      <c r="E393" s="89" t="s">
        <v>464</v>
      </c>
    </row>
    <row r="394" spans="1:5" x14ac:dyDescent="0.2">
      <c r="A394" s="56" t="str">
        <f t="shared" si="9"/>
        <v>INDEC-PB - 33310-1</v>
      </c>
      <c r="B394" s="56">
        <v>33310</v>
      </c>
      <c r="C394" s="58" t="s">
        <v>54</v>
      </c>
      <c r="D394" s="56">
        <v>1</v>
      </c>
      <c r="E394" s="89" t="s">
        <v>465</v>
      </c>
    </row>
    <row r="395" spans="1:5" x14ac:dyDescent="0.2">
      <c r="A395" s="56" t="str">
        <f t="shared" si="9"/>
        <v>INDEC-PB - 32129-1</v>
      </c>
      <c r="B395" s="56">
        <v>32129</v>
      </c>
      <c r="C395" s="58" t="s">
        <v>54</v>
      </c>
      <c r="D395" s="56">
        <v>1</v>
      </c>
      <c r="E395" s="89" t="s">
        <v>466</v>
      </c>
    </row>
    <row r="396" spans="1:5" x14ac:dyDescent="0.2">
      <c r="A396" s="56" t="str">
        <f t="shared" si="9"/>
        <v>INDEC-PB - 37990-2</v>
      </c>
      <c r="B396" s="56">
        <v>37990</v>
      </c>
      <c r="C396" s="58" t="s">
        <v>54</v>
      </c>
      <c r="D396" s="56">
        <v>2</v>
      </c>
      <c r="E396" s="89" t="s">
        <v>467</v>
      </c>
    </row>
    <row r="397" spans="1:5" x14ac:dyDescent="0.2">
      <c r="A397" s="56" t="str">
        <f t="shared" si="9"/>
        <v>INDEC-PB - 41251-1</v>
      </c>
      <c r="B397" s="56">
        <v>41251</v>
      </c>
      <c r="C397" s="58" t="s">
        <v>54</v>
      </c>
      <c r="D397" s="56">
        <v>1</v>
      </c>
      <c r="E397" s="89" t="s">
        <v>468</v>
      </c>
    </row>
    <row r="398" spans="1:5" x14ac:dyDescent="0.2">
      <c r="A398" s="56" t="str">
        <f t="shared" si="9"/>
        <v>INDEC-PB - 12010-1</v>
      </c>
      <c r="B398" s="56">
        <v>12010</v>
      </c>
      <c r="C398" s="58" t="s">
        <v>54</v>
      </c>
      <c r="D398" s="56">
        <v>1</v>
      </c>
      <c r="E398" s="89" t="s">
        <v>469</v>
      </c>
    </row>
    <row r="399" spans="1:5" x14ac:dyDescent="0.2">
      <c r="A399" s="56" t="str">
        <f t="shared" si="9"/>
        <v>INDEC-PB - 15320-1</v>
      </c>
      <c r="B399" s="56">
        <v>15320</v>
      </c>
      <c r="C399" s="58" t="s">
        <v>54</v>
      </c>
      <c r="D399" s="56">
        <v>1</v>
      </c>
      <c r="E399" s="89" t="s">
        <v>470</v>
      </c>
    </row>
    <row r="400" spans="1:5" x14ac:dyDescent="0.2">
      <c r="A400" s="56" t="str">
        <f t="shared" si="9"/>
        <v>INDEC-PB - 41116-1</v>
      </c>
      <c r="B400" s="56">
        <v>41116</v>
      </c>
      <c r="C400" s="58" t="s">
        <v>54</v>
      </c>
      <c r="D400" s="56">
        <v>1</v>
      </c>
      <c r="E400" s="89" t="s">
        <v>471</v>
      </c>
    </row>
    <row r="401" spans="1:5" x14ac:dyDescent="0.2">
      <c r="A401" s="56" t="str">
        <f t="shared" si="9"/>
        <v>INDEC-PB - 42999-1</v>
      </c>
      <c r="B401" s="56">
        <v>42999</v>
      </c>
      <c r="C401" s="58" t="s">
        <v>54</v>
      </c>
      <c r="D401" s="56">
        <v>1</v>
      </c>
      <c r="E401" s="89" t="s">
        <v>472</v>
      </c>
    </row>
    <row r="402" spans="1:5" x14ac:dyDescent="0.2">
      <c r="A402" s="56" t="str">
        <f t="shared" ref="A402:A425" si="10">CONCATENATE("INDEC-PB - ",B402,C402,D402)</f>
        <v>INDEC-PB - 35110-3</v>
      </c>
      <c r="B402" s="56">
        <v>35110</v>
      </c>
      <c r="C402" s="58" t="s">
        <v>54</v>
      </c>
      <c r="D402" s="56">
        <v>3</v>
      </c>
      <c r="E402" s="89" t="s">
        <v>473</v>
      </c>
    </row>
    <row r="403" spans="1:5" x14ac:dyDescent="0.2">
      <c r="A403" s="56" t="str">
        <f t="shared" si="10"/>
        <v>INDEC-PB - 34740-6</v>
      </c>
      <c r="B403" s="56">
        <v>34740</v>
      </c>
      <c r="C403" s="58" t="s">
        <v>54</v>
      </c>
      <c r="D403" s="56">
        <v>6</v>
      </c>
      <c r="E403" s="89" t="s">
        <v>474</v>
      </c>
    </row>
    <row r="404" spans="1:5" x14ac:dyDescent="0.2">
      <c r="A404" s="56" t="str">
        <f t="shared" si="10"/>
        <v>INDEC-PB - 34730-1</v>
      </c>
      <c r="B404" s="56">
        <v>34730</v>
      </c>
      <c r="C404" s="58" t="s">
        <v>54</v>
      </c>
      <c r="D404" s="56">
        <v>1</v>
      </c>
      <c r="E404" s="89" t="s">
        <v>475</v>
      </c>
    </row>
    <row r="405" spans="1:5" x14ac:dyDescent="0.2">
      <c r="A405" s="56" t="str">
        <f t="shared" si="10"/>
        <v>INDEC-PB - 34720-1</v>
      </c>
      <c r="B405" s="56">
        <v>34720</v>
      </c>
      <c r="C405" s="58" t="s">
        <v>54</v>
      </c>
      <c r="D405" s="56">
        <v>1</v>
      </c>
      <c r="E405" s="89" t="s">
        <v>476</v>
      </c>
    </row>
    <row r="406" spans="1:5" x14ac:dyDescent="0.2">
      <c r="A406" s="56" t="str">
        <f t="shared" si="10"/>
        <v>INDEC-PB - 34710-1</v>
      </c>
      <c r="B406" s="56">
        <v>34710</v>
      </c>
      <c r="C406" s="58" t="s">
        <v>54</v>
      </c>
      <c r="D406" s="56">
        <v>1</v>
      </c>
      <c r="E406" s="89" t="s">
        <v>477</v>
      </c>
    </row>
    <row r="407" spans="1:5" x14ac:dyDescent="0.2">
      <c r="A407" s="56" t="str">
        <f t="shared" si="10"/>
        <v>INDEC-PB - 41530-1</v>
      </c>
      <c r="B407" s="56">
        <v>41530</v>
      </c>
      <c r="C407" s="58" t="s">
        <v>54</v>
      </c>
      <c r="D407" s="56">
        <v>1</v>
      </c>
      <c r="E407" s="89" t="s">
        <v>478</v>
      </c>
    </row>
    <row r="408" spans="1:5" x14ac:dyDescent="0.2">
      <c r="A408" s="56" t="str">
        <f t="shared" si="10"/>
        <v>INDEC-PB - 41510-1</v>
      </c>
      <c r="B408" s="56">
        <v>41510</v>
      </c>
      <c r="C408" s="58" t="s">
        <v>54</v>
      </c>
      <c r="D408" s="56">
        <v>1</v>
      </c>
      <c r="E408" s="89" t="s">
        <v>479</v>
      </c>
    </row>
    <row r="409" spans="1:5" x14ac:dyDescent="0.2">
      <c r="A409" s="56" t="str">
        <f t="shared" si="10"/>
        <v>INDEC-PB - 31600-2</v>
      </c>
      <c r="B409" s="56">
        <v>31600</v>
      </c>
      <c r="C409" s="58" t="s">
        <v>54</v>
      </c>
      <c r="D409" s="56">
        <v>2</v>
      </c>
      <c r="E409" s="89" t="s">
        <v>480</v>
      </c>
    </row>
    <row r="410" spans="1:5" x14ac:dyDescent="0.2">
      <c r="A410" s="56" t="str">
        <f t="shared" si="10"/>
        <v>INDEC-PB - 49129-2</v>
      </c>
      <c r="B410" s="56">
        <v>49129</v>
      </c>
      <c r="C410" s="58" t="s">
        <v>54</v>
      </c>
      <c r="D410" s="56">
        <v>2</v>
      </c>
      <c r="E410" s="89" t="s">
        <v>481</v>
      </c>
    </row>
    <row r="411" spans="1:5" x14ac:dyDescent="0.2">
      <c r="A411" s="56" t="str">
        <f t="shared" si="10"/>
        <v>INDEC-PB - 34740-1</v>
      </c>
      <c r="B411" s="56">
        <v>34740</v>
      </c>
      <c r="C411" s="58" t="s">
        <v>54</v>
      </c>
      <c r="D411" s="56">
        <v>1</v>
      </c>
      <c r="E411" s="89" t="s">
        <v>482</v>
      </c>
    </row>
    <row r="412" spans="1:5" x14ac:dyDescent="0.2">
      <c r="A412" s="56" t="str">
        <f t="shared" si="10"/>
        <v>INDEC-PB - 43310-1</v>
      </c>
      <c r="B412" s="56">
        <v>43310</v>
      </c>
      <c r="C412" s="58" t="s">
        <v>54</v>
      </c>
      <c r="D412" s="56">
        <v>1</v>
      </c>
      <c r="E412" s="89" t="s">
        <v>483</v>
      </c>
    </row>
    <row r="413" spans="1:5" x14ac:dyDescent="0.2">
      <c r="A413" s="56" t="str">
        <f t="shared" si="10"/>
        <v>INDEC-PB - 44240-1</v>
      </c>
      <c r="B413" s="56">
        <v>44240</v>
      </c>
      <c r="C413" s="58" t="s">
        <v>54</v>
      </c>
      <c r="D413" s="56">
        <v>1</v>
      </c>
      <c r="E413" s="89" t="s">
        <v>484</v>
      </c>
    </row>
    <row r="414" spans="1:5" x14ac:dyDescent="0.2">
      <c r="A414" s="56" t="str">
        <f t="shared" si="10"/>
        <v>INDEC-PB - 33500-1</v>
      </c>
      <c r="B414" s="56">
        <v>33500</v>
      </c>
      <c r="C414" s="58" t="s">
        <v>54</v>
      </c>
      <c r="D414" s="56">
        <v>1</v>
      </c>
      <c r="E414" s="89" t="s">
        <v>485</v>
      </c>
    </row>
    <row r="415" spans="1:5" x14ac:dyDescent="0.2">
      <c r="A415" s="56" t="str">
        <f t="shared" si="10"/>
        <v>INDEC-PB - 44214-1</v>
      </c>
      <c r="B415" s="56">
        <v>44214</v>
      </c>
      <c r="C415" s="58" t="s">
        <v>54</v>
      </c>
      <c r="D415" s="56">
        <v>1</v>
      </c>
      <c r="E415" s="89" t="s">
        <v>486</v>
      </c>
    </row>
    <row r="416" spans="1:5" x14ac:dyDescent="0.2">
      <c r="A416" s="56" t="str">
        <f t="shared" si="10"/>
        <v>INDEC-PB - 37350-2</v>
      </c>
      <c r="B416" s="56">
        <v>37350</v>
      </c>
      <c r="C416" s="58" t="s">
        <v>54</v>
      </c>
      <c r="D416" s="56">
        <v>2</v>
      </c>
      <c r="E416" s="89" t="s">
        <v>487</v>
      </c>
    </row>
    <row r="417" spans="1:5" x14ac:dyDescent="0.2">
      <c r="A417" s="56" t="str">
        <f t="shared" si="10"/>
        <v>INDEC-PB - 42943-1</v>
      </c>
      <c r="B417" s="56">
        <v>42943</v>
      </c>
      <c r="C417" s="58" t="s">
        <v>54</v>
      </c>
      <c r="D417" s="56">
        <v>1</v>
      </c>
      <c r="E417" s="89" t="s">
        <v>488</v>
      </c>
    </row>
    <row r="418" spans="1:5" x14ac:dyDescent="0.2">
      <c r="A418" s="56" t="str">
        <f t="shared" si="10"/>
        <v>INDEC-PB - 36990-1</v>
      </c>
      <c r="B418" s="56">
        <v>36990</v>
      </c>
      <c r="C418" s="58" t="s">
        <v>54</v>
      </c>
      <c r="D418" s="56">
        <v>1</v>
      </c>
      <c r="E418" s="89" t="s">
        <v>489</v>
      </c>
    </row>
    <row r="419" spans="1:5" x14ac:dyDescent="0.2">
      <c r="A419" s="56" t="str">
        <f t="shared" si="10"/>
        <v>INDEC-PB - 46121-1</v>
      </c>
      <c r="B419" s="56">
        <v>46121</v>
      </c>
      <c r="C419" s="58" t="s">
        <v>54</v>
      </c>
      <c r="D419" s="56">
        <v>1</v>
      </c>
      <c r="E419" s="89" t="s">
        <v>490</v>
      </c>
    </row>
    <row r="420" spans="1:5" x14ac:dyDescent="0.2">
      <c r="A420" s="56" t="str">
        <f t="shared" si="10"/>
        <v>INDEC-PB - 49115-1</v>
      </c>
      <c r="B420" s="56">
        <v>49115</v>
      </c>
      <c r="C420" s="58" t="s">
        <v>54</v>
      </c>
      <c r="D420" s="56">
        <v>1</v>
      </c>
      <c r="E420" s="89" t="s">
        <v>491</v>
      </c>
    </row>
    <row r="421" spans="1:5" x14ac:dyDescent="0.2">
      <c r="A421" s="56" t="str">
        <f t="shared" si="10"/>
        <v>INDEC-PB - 37113-1</v>
      </c>
      <c r="B421" s="56">
        <v>37113</v>
      </c>
      <c r="C421" s="58" t="s">
        <v>54</v>
      </c>
      <c r="D421" s="56">
        <v>1</v>
      </c>
      <c r="E421" s="89" t="s">
        <v>492</v>
      </c>
    </row>
    <row r="422" spans="1:5" x14ac:dyDescent="0.2">
      <c r="A422" s="56" t="str">
        <f t="shared" si="10"/>
        <v>INDEC-PB - 37199-3</v>
      </c>
      <c r="B422" s="56">
        <v>37199</v>
      </c>
      <c r="C422" s="58" t="s">
        <v>54</v>
      </c>
      <c r="D422" s="56">
        <v>3</v>
      </c>
      <c r="E422" s="89" t="s">
        <v>493</v>
      </c>
    </row>
    <row r="423" spans="1:5" x14ac:dyDescent="0.2">
      <c r="A423" s="56" t="str">
        <f t="shared" si="10"/>
        <v>INDEC-PB - 37199-1</v>
      </c>
      <c r="B423" s="56">
        <v>37199</v>
      </c>
      <c r="C423" s="58" t="s">
        <v>54</v>
      </c>
      <c r="D423" s="56">
        <v>1</v>
      </c>
      <c r="E423" s="89" t="s">
        <v>494</v>
      </c>
    </row>
    <row r="424" spans="1:5" x14ac:dyDescent="0.2">
      <c r="A424" s="56" t="str">
        <f t="shared" si="10"/>
        <v>INDEC-PB - 37199-2</v>
      </c>
      <c r="B424" s="56">
        <v>37199</v>
      </c>
      <c r="C424" s="58" t="s">
        <v>54</v>
      </c>
      <c r="D424" s="56">
        <v>2</v>
      </c>
      <c r="E424" s="89" t="s">
        <v>495</v>
      </c>
    </row>
    <row r="425" spans="1:5" x14ac:dyDescent="0.2">
      <c r="A425" s="56" t="str">
        <f t="shared" si="10"/>
        <v>INDEC-PB - 15200-1</v>
      </c>
      <c r="B425" s="56">
        <v>15200</v>
      </c>
      <c r="C425" s="58" t="s">
        <v>54</v>
      </c>
      <c r="D425" s="56">
        <v>1</v>
      </c>
      <c r="E425" s="89" t="s">
        <v>496</v>
      </c>
    </row>
    <row r="426" spans="1:5" x14ac:dyDescent="0.2">
      <c r="A426" s="90"/>
      <c r="E426" s="91"/>
    </row>
    <row r="427" spans="1:5" x14ac:dyDescent="0.2">
      <c r="A427" s="92"/>
      <c r="E427" s="91" t="s">
        <v>497</v>
      </c>
    </row>
    <row r="428" spans="1:5" x14ac:dyDescent="0.2">
      <c r="A428" s="56" t="str">
        <f t="shared" ref="A428:A445" si="11">CONCATENATE("INDEC-PB - ",B428,C428,D428)</f>
        <v>INDEC-PB - 94920-1</v>
      </c>
      <c r="B428" s="58">
        <v>94920</v>
      </c>
      <c r="C428" s="58" t="s">
        <v>54</v>
      </c>
      <c r="D428" s="56">
        <v>1</v>
      </c>
      <c r="E428" s="89" t="s">
        <v>498</v>
      </c>
    </row>
    <row r="429" spans="1:5" x14ac:dyDescent="0.2">
      <c r="A429" s="56" t="str">
        <f t="shared" si="11"/>
        <v>INDEC-PB - 91223-1</v>
      </c>
      <c r="B429" s="58">
        <v>91223</v>
      </c>
      <c r="C429" s="58" t="s">
        <v>54</v>
      </c>
      <c r="D429" s="56">
        <v>1</v>
      </c>
      <c r="E429" s="89" t="s">
        <v>499</v>
      </c>
    </row>
    <row r="430" spans="1:5" x14ac:dyDescent="0.2">
      <c r="A430" s="56" t="str">
        <f t="shared" si="11"/>
        <v>INDEC-PB - 91211-11</v>
      </c>
      <c r="B430" s="58">
        <v>91211</v>
      </c>
      <c r="C430" s="58" t="s">
        <v>54</v>
      </c>
      <c r="D430" s="56">
        <v>11</v>
      </c>
      <c r="E430" s="89" t="s">
        <v>500</v>
      </c>
    </row>
    <row r="431" spans="1:5" x14ac:dyDescent="0.2">
      <c r="A431" s="56" t="str">
        <f t="shared" si="11"/>
        <v>INDEC-PB - 91211-1</v>
      </c>
      <c r="B431" s="58">
        <v>91211</v>
      </c>
      <c r="C431" s="58" t="s">
        <v>54</v>
      </c>
      <c r="D431" s="56">
        <v>1</v>
      </c>
      <c r="E431" s="89" t="s">
        <v>501</v>
      </c>
    </row>
    <row r="432" spans="1:5" x14ac:dyDescent="0.2">
      <c r="A432" s="56" t="str">
        <f t="shared" si="11"/>
        <v>INDEC-PB - 91511-1</v>
      </c>
      <c r="B432" s="58">
        <v>91511</v>
      </c>
      <c r="C432" s="58" t="s">
        <v>54</v>
      </c>
      <c r="D432" s="56">
        <v>1</v>
      </c>
      <c r="E432" s="89" t="s">
        <v>502</v>
      </c>
    </row>
    <row r="433" spans="1:5" x14ac:dyDescent="0.2">
      <c r="A433" s="56" t="str">
        <f t="shared" si="11"/>
        <v>INDEC-PB - 91547-1</v>
      </c>
      <c r="B433" s="58">
        <v>91547</v>
      </c>
      <c r="C433" s="58" t="s">
        <v>54</v>
      </c>
      <c r="D433" s="56">
        <v>1</v>
      </c>
      <c r="E433" s="89" t="s">
        <v>503</v>
      </c>
    </row>
    <row r="434" spans="1:5" x14ac:dyDescent="0.2">
      <c r="A434" s="56" t="str">
        <f t="shared" si="11"/>
        <v>INDEC-PB - 81100-1</v>
      </c>
      <c r="B434" s="58">
        <v>81100</v>
      </c>
      <c r="C434" s="58" t="s">
        <v>54</v>
      </c>
      <c r="D434" s="56">
        <v>1</v>
      </c>
      <c r="E434" s="89" t="s">
        <v>504</v>
      </c>
    </row>
    <row r="435" spans="1:5" x14ac:dyDescent="0.2">
      <c r="A435" s="56" t="str">
        <f t="shared" si="11"/>
        <v>INDEC-PB - 91601-2</v>
      </c>
      <c r="B435" s="58">
        <v>91601</v>
      </c>
      <c r="C435" s="58" t="s">
        <v>54</v>
      </c>
      <c r="D435" s="56">
        <v>2</v>
      </c>
      <c r="E435" s="89" t="s">
        <v>505</v>
      </c>
    </row>
    <row r="436" spans="1:5" x14ac:dyDescent="0.2">
      <c r="A436" s="56" t="str">
        <f t="shared" si="11"/>
        <v>INDEC-PB - 94214-1</v>
      </c>
      <c r="B436" s="58">
        <v>94214</v>
      </c>
      <c r="C436" s="58" t="s">
        <v>54</v>
      </c>
      <c r="D436" s="56">
        <v>1</v>
      </c>
      <c r="E436" s="89" t="s">
        <v>506</v>
      </c>
    </row>
    <row r="437" spans="1:5" x14ac:dyDescent="0.2">
      <c r="A437" s="56" t="str">
        <f t="shared" si="11"/>
        <v>INDEC-PB - 94216-1</v>
      </c>
      <c r="B437" s="58">
        <v>94216</v>
      </c>
      <c r="C437" s="58" t="s">
        <v>54</v>
      </c>
      <c r="D437" s="56">
        <v>1</v>
      </c>
      <c r="E437" s="89" t="s">
        <v>507</v>
      </c>
    </row>
    <row r="438" spans="1:5" x14ac:dyDescent="0.2">
      <c r="A438" s="56" t="str">
        <f t="shared" si="11"/>
        <v>INDEC-PB - 93310-2</v>
      </c>
      <c r="B438" s="58">
        <v>93310</v>
      </c>
      <c r="C438" s="58" t="s">
        <v>54</v>
      </c>
      <c r="D438" s="56">
        <v>2</v>
      </c>
      <c r="E438" s="89" t="s">
        <v>508</v>
      </c>
    </row>
    <row r="439" spans="1:5" x14ac:dyDescent="0.2">
      <c r="A439" s="56" t="str">
        <f t="shared" si="11"/>
        <v>INDEC-PB - 82129-1</v>
      </c>
      <c r="B439" s="58">
        <v>82129</v>
      </c>
      <c r="C439" s="58" t="s">
        <v>54</v>
      </c>
      <c r="D439" s="56">
        <v>1</v>
      </c>
      <c r="E439" s="89" t="s">
        <v>509</v>
      </c>
    </row>
    <row r="440" spans="1:5" x14ac:dyDescent="0.2">
      <c r="A440" s="56" t="str">
        <f t="shared" si="11"/>
        <v>INDEC-PB - 91251-1</v>
      </c>
      <c r="B440" s="58">
        <v>91251</v>
      </c>
      <c r="C440" s="58" t="s">
        <v>54</v>
      </c>
      <c r="D440" s="56">
        <v>1</v>
      </c>
      <c r="E440" s="89" t="s">
        <v>510</v>
      </c>
    </row>
    <row r="441" spans="1:5" x14ac:dyDescent="0.2">
      <c r="A441" s="56" t="str">
        <f t="shared" si="11"/>
        <v>INDEC-PB - 93310-1</v>
      </c>
      <c r="B441" s="58">
        <v>93310</v>
      </c>
      <c r="C441" s="58" t="s">
        <v>54</v>
      </c>
      <c r="D441" s="56">
        <v>1</v>
      </c>
      <c r="E441" s="89" t="s">
        <v>511</v>
      </c>
    </row>
    <row r="442" spans="1:5" x14ac:dyDescent="0.2">
      <c r="A442" s="56" t="str">
        <f t="shared" si="11"/>
        <v>INDEC-PB - 84710-1</v>
      </c>
      <c r="B442" s="58">
        <v>84710</v>
      </c>
      <c r="C442" s="58" t="s">
        <v>54</v>
      </c>
      <c r="D442" s="56">
        <v>1</v>
      </c>
      <c r="E442" s="89" t="s">
        <v>512</v>
      </c>
    </row>
    <row r="443" spans="1:5" x14ac:dyDescent="0.2">
      <c r="A443" s="56" t="str">
        <f t="shared" si="11"/>
        <v>INDEC-PB - 84740-1</v>
      </c>
      <c r="B443" s="58">
        <v>84740</v>
      </c>
      <c r="C443" s="58" t="s">
        <v>54</v>
      </c>
      <c r="D443" s="56">
        <v>1</v>
      </c>
      <c r="E443" s="89" t="s">
        <v>513</v>
      </c>
    </row>
    <row r="444" spans="1:5" x14ac:dyDescent="0.2">
      <c r="A444" s="56" t="str">
        <f t="shared" si="11"/>
        <v>INDEC-PB - 84230-1</v>
      </c>
      <c r="B444" s="58">
        <v>84230</v>
      </c>
      <c r="C444" s="58" t="s">
        <v>54</v>
      </c>
      <c r="D444" s="56">
        <v>1</v>
      </c>
      <c r="E444" s="89" t="s">
        <v>514</v>
      </c>
    </row>
    <row r="445" spans="1:5" x14ac:dyDescent="0.2">
      <c r="A445" s="56" t="str">
        <f t="shared" si="11"/>
        <v>INDEC-PB - 85490-1</v>
      </c>
      <c r="B445" s="58">
        <v>85490</v>
      </c>
      <c r="C445" s="58" t="s">
        <v>54</v>
      </c>
      <c r="D445" s="56">
        <v>1</v>
      </c>
      <c r="E445" s="89" t="s">
        <v>515</v>
      </c>
    </row>
    <row r="448" spans="1:5" x14ac:dyDescent="0.2">
      <c r="A448" s="89"/>
      <c r="B448" s="54" t="s">
        <v>517</v>
      </c>
      <c r="C448" s="93"/>
      <c r="D448" s="94"/>
    </row>
    <row r="449" spans="1:5" x14ac:dyDescent="0.2">
      <c r="A449" s="89"/>
      <c r="B449" s="64"/>
      <c r="C449" s="93"/>
      <c r="D449" s="94"/>
    </row>
    <row r="450" spans="1:5" ht="12.75" customHeight="1" x14ac:dyDescent="0.2">
      <c r="A450" s="771" t="s">
        <v>356</v>
      </c>
      <c r="B450" s="770" t="s">
        <v>518</v>
      </c>
      <c r="C450" s="770"/>
      <c r="D450" s="770"/>
      <c r="E450" s="771" t="s">
        <v>52</v>
      </c>
    </row>
    <row r="451" spans="1:5" ht="12" customHeight="1" x14ac:dyDescent="0.2">
      <c r="A451" s="771"/>
      <c r="B451" s="770" t="s">
        <v>519</v>
      </c>
      <c r="C451" s="770"/>
      <c r="D451" s="770"/>
      <c r="E451" s="771"/>
    </row>
    <row r="452" spans="1:5" x14ac:dyDescent="0.2">
      <c r="B452" s="95"/>
      <c r="C452" s="94"/>
      <c r="D452" s="94"/>
      <c r="E452" s="96"/>
    </row>
    <row r="453" spans="1:5" x14ac:dyDescent="0.2">
      <c r="B453" s="95"/>
      <c r="C453" s="94"/>
      <c r="D453" s="94"/>
      <c r="E453" s="91" t="s">
        <v>520</v>
      </c>
    </row>
    <row r="454" spans="1:5" x14ac:dyDescent="0.2">
      <c r="A454" s="56" t="str">
        <f t="shared" ref="A454:A474" si="12">CONCATENATE("INDEC-PB - ",B454,C454,D454)</f>
        <v>INDEC-PB - 2811-1</v>
      </c>
      <c r="B454" s="92">
        <v>2811</v>
      </c>
      <c r="C454" s="69" t="s">
        <v>54</v>
      </c>
      <c r="D454" s="56">
        <v>1</v>
      </c>
      <c r="E454" s="76" t="s">
        <v>521</v>
      </c>
    </row>
    <row r="455" spans="1:5" x14ac:dyDescent="0.2">
      <c r="A455" s="56" t="str">
        <f t="shared" si="12"/>
        <v>INDEC-PB - 2710-1</v>
      </c>
      <c r="B455" s="92">
        <v>2710</v>
      </c>
      <c r="C455" s="69" t="s">
        <v>54</v>
      </c>
      <c r="D455" s="56">
        <v>1</v>
      </c>
      <c r="E455" s="76" t="s">
        <v>522</v>
      </c>
    </row>
    <row r="456" spans="1:5" x14ac:dyDescent="0.2">
      <c r="A456" s="56" t="str">
        <f t="shared" si="12"/>
        <v>INDEC-PB - 2922-1</v>
      </c>
      <c r="B456" s="92">
        <v>2922</v>
      </c>
      <c r="C456" s="69" t="s">
        <v>54</v>
      </c>
      <c r="D456" s="56">
        <v>1</v>
      </c>
      <c r="E456" s="76" t="s">
        <v>523</v>
      </c>
    </row>
    <row r="457" spans="1:5" x14ac:dyDescent="0.2">
      <c r="A457" s="56" t="str">
        <f t="shared" si="12"/>
        <v>INDEC-PB - 2691-</v>
      </c>
      <c r="B457" s="92">
        <v>2691</v>
      </c>
      <c r="C457" s="69" t="s">
        <v>54</v>
      </c>
      <c r="E457" s="76" t="s">
        <v>524</v>
      </c>
    </row>
    <row r="458" spans="1:5" x14ac:dyDescent="0.2">
      <c r="A458" s="56" t="str">
        <f t="shared" si="12"/>
        <v>INDEC-PB - 2695-</v>
      </c>
      <c r="B458" s="92">
        <v>2695</v>
      </c>
      <c r="C458" s="69" t="s">
        <v>54</v>
      </c>
      <c r="E458" s="76" t="s">
        <v>525</v>
      </c>
    </row>
    <row r="459" spans="1:5" x14ac:dyDescent="0.2">
      <c r="A459" s="56" t="str">
        <f t="shared" si="12"/>
        <v>INDEC-PB - 3410-2</v>
      </c>
      <c r="B459" s="92">
        <v>3410</v>
      </c>
      <c r="C459" s="69" t="s">
        <v>54</v>
      </c>
      <c r="D459" s="56">
        <v>2</v>
      </c>
      <c r="E459" s="76" t="s">
        <v>526</v>
      </c>
    </row>
    <row r="460" spans="1:5" x14ac:dyDescent="0.2">
      <c r="A460" s="56" t="str">
        <f t="shared" si="12"/>
        <v>INDEC-PB - 2520-1</v>
      </c>
      <c r="B460" s="92">
        <v>2520</v>
      </c>
      <c r="C460" s="69" t="s">
        <v>54</v>
      </c>
      <c r="D460" s="56">
        <v>1</v>
      </c>
      <c r="E460" s="89" t="s">
        <v>527</v>
      </c>
    </row>
    <row r="461" spans="1:5" x14ac:dyDescent="0.2">
      <c r="A461" s="56" t="str">
        <f t="shared" si="12"/>
        <v>INDEC-PB - 2413-3</v>
      </c>
      <c r="B461" s="92">
        <v>2413</v>
      </c>
      <c r="C461" s="69" t="s">
        <v>54</v>
      </c>
      <c r="D461" s="56">
        <v>3</v>
      </c>
      <c r="E461" s="89" t="s">
        <v>528</v>
      </c>
    </row>
    <row r="462" spans="1:5" x14ac:dyDescent="0.2">
      <c r="A462" s="56" t="str">
        <f t="shared" si="12"/>
        <v>INDEC-PB - 2519-1</v>
      </c>
      <c r="B462" s="92">
        <v>2519</v>
      </c>
      <c r="C462" s="69" t="s">
        <v>54</v>
      </c>
      <c r="D462" s="56">
        <v>1</v>
      </c>
      <c r="E462" s="89" t="s">
        <v>529</v>
      </c>
    </row>
    <row r="463" spans="1:5" x14ac:dyDescent="0.2">
      <c r="A463" s="56" t="str">
        <f t="shared" si="12"/>
        <v>INDEC-PB - 2520-3</v>
      </c>
      <c r="B463" s="92">
        <v>2520</v>
      </c>
      <c r="C463" s="69" t="s">
        <v>54</v>
      </c>
      <c r="D463" s="56">
        <v>3</v>
      </c>
      <c r="E463" s="89" t="s">
        <v>530</v>
      </c>
    </row>
    <row r="464" spans="1:5" x14ac:dyDescent="0.2">
      <c r="A464" s="56" t="str">
        <f t="shared" si="12"/>
        <v>INDEC-PB - 2022-1</v>
      </c>
      <c r="B464" s="92">
        <v>2022</v>
      </c>
      <c r="C464" s="69" t="s">
        <v>54</v>
      </c>
      <c r="D464" s="56">
        <v>1</v>
      </c>
      <c r="E464" s="89" t="s">
        <v>531</v>
      </c>
    </row>
    <row r="465" spans="1:5" x14ac:dyDescent="0.2">
      <c r="A465" s="56" t="str">
        <f t="shared" si="12"/>
        <v>INDEC-PB - 2511-1</v>
      </c>
      <c r="B465" s="92">
        <v>2511</v>
      </c>
      <c r="C465" s="69" t="s">
        <v>54</v>
      </c>
      <c r="D465" s="56">
        <v>1</v>
      </c>
      <c r="E465" s="89" t="s">
        <v>532</v>
      </c>
    </row>
    <row r="466" spans="1:5" x14ac:dyDescent="0.2">
      <c r="A466" s="56" t="str">
        <f t="shared" si="12"/>
        <v>INDEC-PB - 2899-</v>
      </c>
      <c r="B466" s="92">
        <v>2899</v>
      </c>
      <c r="C466" s="69" t="s">
        <v>54</v>
      </c>
      <c r="E466" s="89" t="s">
        <v>533</v>
      </c>
    </row>
    <row r="467" spans="1:5" x14ac:dyDescent="0.2">
      <c r="A467" s="56" t="str">
        <f t="shared" si="12"/>
        <v>INDEC-PB - 3110-1</v>
      </c>
      <c r="B467" s="92">
        <v>3110</v>
      </c>
      <c r="C467" s="69" t="s">
        <v>54</v>
      </c>
      <c r="D467" s="56">
        <v>1</v>
      </c>
      <c r="E467" s="89" t="s">
        <v>534</v>
      </c>
    </row>
    <row r="468" spans="1:5" x14ac:dyDescent="0.2">
      <c r="A468" s="56" t="str">
        <f t="shared" si="12"/>
        <v>INDEC-PB - 2320-1</v>
      </c>
      <c r="B468" s="92">
        <v>2320</v>
      </c>
      <c r="C468" s="69" t="s">
        <v>54</v>
      </c>
      <c r="D468" s="56">
        <v>1</v>
      </c>
      <c r="E468" s="89" t="s">
        <v>535</v>
      </c>
    </row>
    <row r="469" spans="1:5" x14ac:dyDescent="0.2">
      <c r="A469" s="56" t="str">
        <f t="shared" si="12"/>
        <v>INDEC-PB - 2924-1</v>
      </c>
      <c r="B469" s="92">
        <v>2924</v>
      </c>
      <c r="C469" s="69" t="s">
        <v>54</v>
      </c>
      <c r="D469" s="56">
        <v>1</v>
      </c>
      <c r="E469" s="89" t="s">
        <v>536</v>
      </c>
    </row>
    <row r="470" spans="1:5" x14ac:dyDescent="0.2">
      <c r="A470" s="56" t="str">
        <f t="shared" si="12"/>
        <v>INDEC-PB - 2692-1</v>
      </c>
      <c r="B470" s="92">
        <v>2692</v>
      </c>
      <c r="C470" s="69" t="s">
        <v>54</v>
      </c>
      <c r="D470" s="56">
        <v>1</v>
      </c>
      <c r="E470" s="89" t="s">
        <v>537</v>
      </c>
    </row>
    <row r="471" spans="1:5" x14ac:dyDescent="0.2">
      <c r="A471" s="56" t="str">
        <f t="shared" si="12"/>
        <v>INDEC-PB - 3410-</v>
      </c>
      <c r="B471" s="92">
        <v>3410</v>
      </c>
      <c r="C471" s="69" t="s">
        <v>54</v>
      </c>
      <c r="E471" s="89" t="s">
        <v>538</v>
      </c>
    </row>
    <row r="472" spans="1:5" x14ac:dyDescent="0.2">
      <c r="A472" s="56" t="str">
        <f t="shared" si="12"/>
        <v>INDEC-PB - 2413-1</v>
      </c>
      <c r="B472" s="92">
        <v>2413</v>
      </c>
      <c r="C472" s="69" t="s">
        <v>54</v>
      </c>
      <c r="D472" s="56">
        <v>1</v>
      </c>
      <c r="E472" s="89" t="s">
        <v>539</v>
      </c>
    </row>
    <row r="473" spans="1:5" x14ac:dyDescent="0.2">
      <c r="A473" s="56" t="str">
        <f t="shared" si="12"/>
        <v>INDEC-PB - 291-</v>
      </c>
      <c r="B473" s="92">
        <v>291</v>
      </c>
      <c r="C473" s="69" t="s">
        <v>54</v>
      </c>
      <c r="E473" s="97" t="s">
        <v>540</v>
      </c>
    </row>
    <row r="474" spans="1:5" x14ac:dyDescent="0.2">
      <c r="A474" s="56" t="str">
        <f t="shared" si="12"/>
        <v>INDEC-PB - 2610-1</v>
      </c>
      <c r="B474" s="92">
        <v>2610</v>
      </c>
      <c r="C474" s="69" t="s">
        <v>54</v>
      </c>
      <c r="D474" s="56">
        <v>1</v>
      </c>
      <c r="E474" s="76" t="s">
        <v>541</v>
      </c>
    </row>
    <row r="475" spans="1:5" x14ac:dyDescent="0.2">
      <c r="A475" s="94"/>
      <c r="B475" s="98"/>
      <c r="C475" s="93"/>
      <c r="E475" s="76"/>
    </row>
    <row r="476" spans="1:5" x14ac:dyDescent="0.2">
      <c r="A476" s="94"/>
      <c r="B476" s="98"/>
      <c r="C476" s="93"/>
      <c r="E476" s="91" t="s">
        <v>497</v>
      </c>
    </row>
    <row r="477" spans="1:5" x14ac:dyDescent="0.2">
      <c r="A477" s="56" t="str">
        <f t="shared" ref="A477:A482" si="13">CONCATENATE("INDEC-PB - ",B477,C477,D477)</f>
        <v>INDEC-PB - 2710-1</v>
      </c>
      <c r="B477" s="99">
        <v>2710</v>
      </c>
      <c r="C477" s="69" t="s">
        <v>54</v>
      </c>
      <c r="D477" s="99">
        <v>1</v>
      </c>
      <c r="E477" s="97" t="s">
        <v>542</v>
      </c>
    </row>
    <row r="478" spans="1:5" x14ac:dyDescent="0.2">
      <c r="A478" s="56" t="str">
        <f t="shared" si="13"/>
        <v>INDEC-PB - 2720-1</v>
      </c>
      <c r="B478" s="99">
        <v>2720</v>
      </c>
      <c r="C478" s="69" t="s">
        <v>54</v>
      </c>
      <c r="D478" s="99">
        <v>1</v>
      </c>
      <c r="E478" s="76" t="s">
        <v>543</v>
      </c>
    </row>
    <row r="479" spans="1:5" x14ac:dyDescent="0.2">
      <c r="A479" s="56" t="str">
        <f t="shared" si="13"/>
        <v>INDEC-PB - 2922-1</v>
      </c>
      <c r="B479" s="94">
        <v>2922</v>
      </c>
      <c r="C479" s="69" t="s">
        <v>54</v>
      </c>
      <c r="D479" s="94">
        <v>1</v>
      </c>
      <c r="E479" s="76" t="s">
        <v>544</v>
      </c>
    </row>
    <row r="480" spans="1:5" x14ac:dyDescent="0.2">
      <c r="A480" s="56" t="str">
        <f t="shared" si="13"/>
        <v>INDEC-PB - 2913-1</v>
      </c>
      <c r="B480" s="94">
        <v>2913</v>
      </c>
      <c r="C480" s="69" t="s">
        <v>54</v>
      </c>
      <c r="D480" s="94">
        <v>1</v>
      </c>
      <c r="E480" s="76" t="s">
        <v>545</v>
      </c>
    </row>
    <row r="481" spans="1:7" x14ac:dyDescent="0.2">
      <c r="A481" s="56" t="str">
        <f t="shared" si="13"/>
        <v>INDEC-PB - 2413-1</v>
      </c>
      <c r="B481" s="94">
        <v>2413</v>
      </c>
      <c r="C481" s="69" t="s">
        <v>54</v>
      </c>
      <c r="D481" s="94">
        <v>1</v>
      </c>
      <c r="E481" s="76" t="s">
        <v>546</v>
      </c>
    </row>
    <row r="482" spans="1:7" x14ac:dyDescent="0.2">
      <c r="A482" s="56" t="str">
        <f t="shared" si="13"/>
        <v>INDEC-PB - 2411-1</v>
      </c>
      <c r="B482" s="94">
        <v>2411</v>
      </c>
      <c r="C482" s="69" t="s">
        <v>54</v>
      </c>
      <c r="D482" s="94">
        <v>1</v>
      </c>
      <c r="E482" s="76" t="s">
        <v>547</v>
      </c>
    </row>
    <row r="485" spans="1:7" x14ac:dyDescent="0.2">
      <c r="A485" s="100"/>
      <c r="B485" s="54" t="s">
        <v>583</v>
      </c>
      <c r="C485" s="100"/>
      <c r="D485" s="101"/>
    </row>
    <row r="487" spans="1:7" ht="11.25" customHeight="1" x14ac:dyDescent="0.2">
      <c r="A487" s="83"/>
      <c r="B487" s="770" t="s">
        <v>270</v>
      </c>
      <c r="C487" s="83"/>
      <c r="D487" s="83"/>
      <c r="E487" s="770" t="s">
        <v>271</v>
      </c>
      <c r="F487" s="770" t="s">
        <v>272</v>
      </c>
      <c r="G487" s="770" t="s">
        <v>273</v>
      </c>
    </row>
    <row r="488" spans="1:7" x14ac:dyDescent="0.2">
      <c r="A488" s="83"/>
      <c r="B488" s="770"/>
      <c r="C488" s="83"/>
      <c r="D488" s="83"/>
      <c r="E488" s="770"/>
      <c r="F488" s="770" t="s">
        <v>274</v>
      </c>
      <c r="G488" s="770"/>
    </row>
    <row r="489" spans="1:7" x14ac:dyDescent="0.2">
      <c r="A489" s="69"/>
      <c r="B489" s="69"/>
      <c r="C489" s="69"/>
      <c r="D489" s="72"/>
      <c r="E489" s="69"/>
      <c r="F489" s="69"/>
      <c r="G489" s="69"/>
    </row>
    <row r="490" spans="1:7" x14ac:dyDescent="0.2">
      <c r="A490" s="72" t="str">
        <f t="shared" ref="A490:A500" si="14">CONCATENATE("INDEC-DCTO - Inciso ",B490)</f>
        <v>INDEC-DCTO - Inciso a)</v>
      </c>
      <c r="B490" s="72" t="s">
        <v>275</v>
      </c>
      <c r="C490" s="72"/>
      <c r="D490" s="72"/>
      <c r="E490" s="69" t="s">
        <v>276</v>
      </c>
      <c r="F490" s="72" t="s">
        <v>277</v>
      </c>
      <c r="G490" s="69" t="s">
        <v>278</v>
      </c>
    </row>
    <row r="491" spans="1:7" x14ac:dyDescent="0.2">
      <c r="A491" s="72" t="str">
        <f t="shared" si="14"/>
        <v>INDEC-DCTO - Inciso b)</v>
      </c>
      <c r="B491" s="72" t="s">
        <v>279</v>
      </c>
      <c r="C491" s="72"/>
      <c r="D491" s="72"/>
      <c r="E491" s="69" t="s">
        <v>280</v>
      </c>
      <c r="F491" s="72" t="s">
        <v>281</v>
      </c>
      <c r="G491" s="69" t="s">
        <v>282</v>
      </c>
    </row>
    <row r="492" spans="1:7" x14ac:dyDescent="0.2">
      <c r="A492" s="72" t="str">
        <f t="shared" si="14"/>
        <v>INDEC-DCTO - Inciso d)</v>
      </c>
      <c r="B492" s="72" t="s">
        <v>283</v>
      </c>
      <c r="C492" s="72"/>
      <c r="D492" s="72"/>
      <c r="E492" s="69" t="s">
        <v>284</v>
      </c>
      <c r="F492" s="72" t="s">
        <v>281</v>
      </c>
      <c r="G492" s="69" t="s">
        <v>285</v>
      </c>
    </row>
    <row r="493" spans="1:7" x14ac:dyDescent="0.2">
      <c r="A493" s="72" t="str">
        <f t="shared" si="14"/>
        <v>INDEC-DCTO - Inciso f)</v>
      </c>
      <c r="B493" s="72" t="s">
        <v>286</v>
      </c>
      <c r="C493" s="72"/>
      <c r="D493" s="72"/>
      <c r="E493" s="69" t="s">
        <v>287</v>
      </c>
      <c r="F493" s="72" t="s">
        <v>288</v>
      </c>
      <c r="G493" s="69" t="s">
        <v>289</v>
      </c>
    </row>
    <row r="494" spans="1:7" x14ac:dyDescent="0.2">
      <c r="A494" s="72" t="str">
        <f t="shared" si="14"/>
        <v>INDEC-DCTO - Inciso g)</v>
      </c>
      <c r="B494" s="72" t="s">
        <v>290</v>
      </c>
      <c r="C494" s="72"/>
      <c r="D494" s="72"/>
      <c r="E494" s="69" t="s">
        <v>291</v>
      </c>
      <c r="F494" s="72" t="s">
        <v>281</v>
      </c>
      <c r="G494" s="69" t="s">
        <v>292</v>
      </c>
    </row>
    <row r="495" spans="1:7" x14ac:dyDescent="0.2">
      <c r="A495" s="72" t="str">
        <f t="shared" si="14"/>
        <v>INDEC-DCTO - Inciso h)</v>
      </c>
      <c r="B495" s="72" t="s">
        <v>293</v>
      </c>
      <c r="C495" s="72"/>
      <c r="D495" s="72"/>
      <c r="E495" s="69" t="s">
        <v>294</v>
      </c>
      <c r="F495" s="72" t="s">
        <v>295</v>
      </c>
      <c r="G495" s="69" t="s">
        <v>296</v>
      </c>
    </row>
    <row r="496" spans="1:7" x14ac:dyDescent="0.2">
      <c r="A496" s="72" t="str">
        <f t="shared" si="14"/>
        <v>INDEC-DCTO - Inciso p)</v>
      </c>
      <c r="B496" s="72" t="s">
        <v>297</v>
      </c>
      <c r="C496" s="72"/>
      <c r="D496" s="72"/>
      <c r="E496" s="69" t="s">
        <v>298</v>
      </c>
      <c r="F496" s="72" t="s">
        <v>277</v>
      </c>
      <c r="G496" s="69" t="s">
        <v>299</v>
      </c>
    </row>
    <row r="497" spans="1:7" x14ac:dyDescent="0.2">
      <c r="A497" s="72" t="str">
        <f t="shared" si="14"/>
        <v>INDEC-DCTO - Inciso r)</v>
      </c>
      <c r="B497" s="72" t="s">
        <v>300</v>
      </c>
      <c r="C497" s="72"/>
      <c r="D497" s="72"/>
      <c r="E497" s="69" t="s">
        <v>301</v>
      </c>
      <c r="F497" s="72" t="s">
        <v>281</v>
      </c>
      <c r="G497" s="69" t="s">
        <v>302</v>
      </c>
    </row>
    <row r="498" spans="1:7" x14ac:dyDescent="0.2">
      <c r="A498" s="72" t="str">
        <f t="shared" si="14"/>
        <v>INDEC-DCTO - Inciso s)</v>
      </c>
      <c r="B498" s="72" t="s">
        <v>303</v>
      </c>
      <c r="C498" s="72"/>
      <c r="D498" s="72"/>
      <c r="E498" s="69" t="s">
        <v>304</v>
      </c>
      <c r="F498" s="72" t="s">
        <v>295</v>
      </c>
      <c r="G498" s="69" t="s">
        <v>174</v>
      </c>
    </row>
    <row r="499" spans="1:7" x14ac:dyDescent="0.2">
      <c r="A499" s="72" t="str">
        <f t="shared" si="14"/>
        <v>INDEC-DCTO - Inciso u)</v>
      </c>
      <c r="B499" s="72" t="s">
        <v>305</v>
      </c>
      <c r="C499" s="72"/>
      <c r="D499" s="72"/>
      <c r="E499" s="69" t="s">
        <v>306</v>
      </c>
      <c r="F499" s="72">
        <v>4324041</v>
      </c>
      <c r="G499" s="69" t="s">
        <v>197</v>
      </c>
    </row>
    <row r="500" spans="1:7" x14ac:dyDescent="0.2">
      <c r="A500" s="72" t="str">
        <f t="shared" si="14"/>
        <v>INDEC-DCTO - Inciso v)</v>
      </c>
      <c r="B500" s="72" t="s">
        <v>307</v>
      </c>
      <c r="C500" s="72"/>
      <c r="D500" s="72"/>
      <c r="E500" s="69" t="s">
        <v>308</v>
      </c>
      <c r="F500" s="72">
        <v>4322032</v>
      </c>
      <c r="G500" s="69" t="s">
        <v>142</v>
      </c>
    </row>
    <row r="501" spans="1:7" x14ac:dyDescent="0.2">
      <c r="A501" s="72"/>
      <c r="B501" s="72"/>
      <c r="C501" s="72"/>
      <c r="D501" s="72"/>
      <c r="E501" s="69"/>
      <c r="F501" s="72"/>
      <c r="G501" s="69"/>
    </row>
    <row r="502" spans="1:7" x14ac:dyDescent="0.2">
      <c r="A502" s="72" t="str">
        <f>CONCATENATE("INDEC-DCTO - Inciso ",B502)</f>
        <v>INDEC-DCTO - Inciso c)</v>
      </c>
      <c r="B502" s="72" t="s">
        <v>309</v>
      </c>
      <c r="C502" s="72"/>
      <c r="D502" s="72"/>
      <c r="E502" s="69" t="s">
        <v>310</v>
      </c>
      <c r="F502" s="72"/>
      <c r="G502" s="69" t="s">
        <v>584</v>
      </c>
    </row>
    <row r="503" spans="1:7" x14ac:dyDescent="0.2">
      <c r="A503" s="72" t="str">
        <f>CONCATENATE("INDEC-DCTO - Inciso ",B503)</f>
        <v>INDEC-DCTO - Inciso m)</v>
      </c>
      <c r="B503" s="72" t="s">
        <v>311</v>
      </c>
      <c r="C503" s="72"/>
      <c r="D503" s="72"/>
      <c r="E503" s="69" t="s">
        <v>312</v>
      </c>
      <c r="F503" s="72"/>
      <c r="G503" s="69" t="s">
        <v>585</v>
      </c>
    </row>
    <row r="504" spans="1:7" x14ac:dyDescent="0.2">
      <c r="A504" s="72" t="str">
        <f>CONCATENATE("INDEC-DCTO - Inciso ",B504)</f>
        <v>INDEC-DCTO - Inciso n)</v>
      </c>
      <c r="B504" s="72" t="s">
        <v>313</v>
      </c>
      <c r="C504" s="72"/>
      <c r="D504" s="72"/>
      <c r="E504" s="69" t="s">
        <v>314</v>
      </c>
      <c r="F504" s="72"/>
      <c r="G504" s="69" t="s">
        <v>586</v>
      </c>
    </row>
    <row r="505" spans="1:7" x14ac:dyDescent="0.2">
      <c r="A505" s="72" t="str">
        <f>CONCATENATE("INDEC-DCTO - Inciso ",B505)</f>
        <v>INDEC-DCTO - Inciso q)</v>
      </c>
      <c r="B505" s="72" t="s">
        <v>315</v>
      </c>
      <c r="C505" s="72"/>
      <c r="D505" s="72"/>
      <c r="E505" s="69" t="s">
        <v>316</v>
      </c>
      <c r="F505" s="72"/>
      <c r="G505" s="69" t="s">
        <v>587</v>
      </c>
    </row>
    <row r="508" spans="1:7" x14ac:dyDescent="0.2">
      <c r="B508" s="54" t="s">
        <v>588</v>
      </c>
    </row>
    <row r="511" spans="1:7" ht="11.25" customHeight="1" x14ac:dyDescent="0.2">
      <c r="A511" s="83"/>
      <c r="B511" s="770" t="s">
        <v>270</v>
      </c>
      <c r="C511" s="83"/>
      <c r="D511" s="83"/>
      <c r="E511" s="770" t="s">
        <v>271</v>
      </c>
      <c r="F511" s="770" t="s">
        <v>272</v>
      </c>
      <c r="G511" s="770" t="s">
        <v>273</v>
      </c>
    </row>
    <row r="512" spans="1:7" x14ac:dyDescent="0.2">
      <c r="A512" s="83"/>
      <c r="B512" s="770"/>
      <c r="C512" s="83"/>
      <c r="D512" s="83"/>
      <c r="E512" s="770"/>
      <c r="F512" s="770" t="s">
        <v>274</v>
      </c>
      <c r="G512" s="770"/>
    </row>
    <row r="513" spans="1:7" x14ac:dyDescent="0.2">
      <c r="A513" s="76"/>
      <c r="B513" s="76"/>
      <c r="C513" s="76"/>
      <c r="D513" s="77"/>
      <c r="E513" s="76"/>
      <c r="F513" s="76"/>
      <c r="G513" s="76"/>
    </row>
    <row r="514" spans="1:7" x14ac:dyDescent="0.2">
      <c r="A514" s="76"/>
      <c r="B514" s="76"/>
      <c r="C514" s="76"/>
      <c r="D514" s="77"/>
      <c r="E514" s="64" t="s">
        <v>520</v>
      </c>
      <c r="F514" s="76"/>
      <c r="G514" s="76"/>
    </row>
    <row r="515" spans="1:7" x14ac:dyDescent="0.2">
      <c r="A515" s="72" t="str">
        <f>CONCATENATE("INDEC-DCTO - Inciso ",B515)</f>
        <v>INDEC-DCTO - Inciso e)</v>
      </c>
      <c r="B515" s="56" t="s">
        <v>577</v>
      </c>
      <c r="C515" s="77"/>
      <c r="D515" s="77"/>
      <c r="E515" s="76" t="s">
        <v>559</v>
      </c>
      <c r="F515" s="77" t="s">
        <v>560</v>
      </c>
      <c r="G515" s="76" t="s">
        <v>561</v>
      </c>
    </row>
    <row r="516" spans="1:7" x14ac:dyDescent="0.2">
      <c r="A516" s="72" t="str">
        <f>CONCATENATE("INDEC-DCTO - Inciso ",B516)</f>
        <v>INDEC-DCTO - Inciso i)</v>
      </c>
      <c r="B516" s="56" t="s">
        <v>578</v>
      </c>
      <c r="C516" s="77"/>
      <c r="D516" s="77"/>
      <c r="E516" s="76" t="s">
        <v>562</v>
      </c>
      <c r="F516" s="77" t="s">
        <v>563</v>
      </c>
      <c r="G516" s="76" t="s">
        <v>564</v>
      </c>
    </row>
    <row r="517" spans="1:7" x14ac:dyDescent="0.2">
      <c r="A517" s="72" t="str">
        <f>CONCATENATE("INDEC-DCTO - Inciso ",B517)</f>
        <v>INDEC-DCTO - Inciso k)</v>
      </c>
      <c r="B517" s="56" t="s">
        <v>579</v>
      </c>
      <c r="C517" s="77"/>
      <c r="D517" s="77"/>
      <c r="E517" s="76" t="s">
        <v>565</v>
      </c>
      <c r="F517" s="77" t="s">
        <v>566</v>
      </c>
      <c r="G517" s="76" t="s">
        <v>567</v>
      </c>
    </row>
    <row r="518" spans="1:7" x14ac:dyDescent="0.2">
      <c r="A518" s="72" t="str">
        <f>CONCATENATE("INDEC-DCTO - Inciso ",B518)</f>
        <v>INDEC-DCTO - Inciso t)</v>
      </c>
      <c r="B518" s="56" t="s">
        <v>580</v>
      </c>
      <c r="C518" s="77"/>
      <c r="D518" s="77"/>
      <c r="E518" s="76" t="s">
        <v>568</v>
      </c>
      <c r="F518" s="77" t="s">
        <v>569</v>
      </c>
      <c r="G518" s="76" t="s">
        <v>570</v>
      </c>
    </row>
    <row r="519" spans="1:7" x14ac:dyDescent="0.2">
      <c r="A519" s="72" t="str">
        <f>CONCATENATE("INDEC-DCTO - Inciso ",B519)</f>
        <v>INDEC-DCTO - Inciso w)</v>
      </c>
      <c r="B519" s="56" t="s">
        <v>581</v>
      </c>
      <c r="C519" s="77"/>
      <c r="D519" s="77"/>
      <c r="E519" s="76" t="s">
        <v>571</v>
      </c>
      <c r="F519" s="77" t="s">
        <v>572</v>
      </c>
      <c r="G519" s="76" t="s">
        <v>573</v>
      </c>
    </row>
    <row r="520" spans="1:7" x14ac:dyDescent="0.2">
      <c r="A520" s="76"/>
      <c r="B520" s="56"/>
      <c r="C520" s="76"/>
      <c r="D520" s="77"/>
      <c r="E520" s="76"/>
      <c r="F520" s="77"/>
      <c r="G520" s="76"/>
    </row>
    <row r="521" spans="1:7" x14ac:dyDescent="0.2">
      <c r="A521" s="76"/>
      <c r="B521" s="56"/>
      <c r="C521" s="76"/>
      <c r="D521" s="77"/>
      <c r="E521" s="64" t="s">
        <v>497</v>
      </c>
      <c r="F521" s="77"/>
      <c r="G521" s="76"/>
    </row>
    <row r="522" spans="1:7" x14ac:dyDescent="0.2">
      <c r="A522" s="72" t="str">
        <f>CONCATENATE("INDEC-DCTO - Inciso ",B522)</f>
        <v>INDEC-DCTO - Inciso j)</v>
      </c>
      <c r="B522" s="56" t="s">
        <v>582</v>
      </c>
      <c r="C522" s="77"/>
      <c r="D522" s="77"/>
      <c r="E522" s="76" t="s">
        <v>574</v>
      </c>
      <c r="F522" s="77" t="s">
        <v>575</v>
      </c>
      <c r="G522" s="76" t="s">
        <v>576</v>
      </c>
    </row>
    <row r="523" spans="1:7" x14ac:dyDescent="0.2">
      <c r="A523" s="77"/>
      <c r="B523" s="77"/>
      <c r="C523" s="77"/>
      <c r="D523" s="77"/>
      <c r="E523" s="76"/>
      <c r="F523" s="77"/>
      <c r="G523" s="76"/>
    </row>
    <row r="526" spans="1:7" x14ac:dyDescent="0.2">
      <c r="A526" s="62"/>
      <c r="B526" s="65"/>
      <c r="C526" s="62"/>
      <c r="D526" s="63"/>
      <c r="E526" s="62"/>
    </row>
    <row r="528" spans="1:7" x14ac:dyDescent="0.2">
      <c r="A528" s="67"/>
      <c r="B528" s="54" t="s">
        <v>317</v>
      </c>
      <c r="C528" s="67"/>
      <c r="D528" s="68"/>
    </row>
    <row r="529" spans="1:5" x14ac:dyDescent="0.2">
      <c r="A529" s="69"/>
      <c r="B529" s="69"/>
      <c r="C529" s="69"/>
      <c r="D529" s="72"/>
    </row>
    <row r="530" spans="1:5" x14ac:dyDescent="0.2">
      <c r="A530" s="771" t="s">
        <v>356</v>
      </c>
      <c r="B530" s="770" t="s">
        <v>51</v>
      </c>
      <c r="C530" s="770"/>
      <c r="D530" s="770"/>
      <c r="E530" s="771" t="s">
        <v>52</v>
      </c>
    </row>
    <row r="531" spans="1:5" x14ac:dyDescent="0.2">
      <c r="A531" s="771"/>
      <c r="B531" s="770" t="s">
        <v>53</v>
      </c>
      <c r="C531" s="770"/>
      <c r="D531" s="770"/>
      <c r="E531" s="771"/>
    </row>
    <row r="532" spans="1:5" x14ac:dyDescent="0.2">
      <c r="A532" s="56" t="str">
        <f t="shared" ref="A532:A545" si="15">CONCATENATE("INDEC-GG ",B532,C532,D532)</f>
        <v>INDEC-GG 18000-1</v>
      </c>
      <c r="B532" s="84">
        <v>18000</v>
      </c>
      <c r="C532" s="84" t="s">
        <v>54</v>
      </c>
      <c r="D532" s="72">
        <v>1</v>
      </c>
      <c r="E532" s="75" t="s">
        <v>318</v>
      </c>
    </row>
    <row r="533" spans="1:5" x14ac:dyDescent="0.2">
      <c r="A533" s="56" t="str">
        <f t="shared" si="15"/>
        <v>INDEC-GG 83107-1</v>
      </c>
      <c r="B533" s="84">
        <v>83107</v>
      </c>
      <c r="C533" s="84" t="s">
        <v>54</v>
      </c>
      <c r="D533" s="72">
        <v>1</v>
      </c>
      <c r="E533" s="75" t="s">
        <v>319</v>
      </c>
    </row>
    <row r="534" spans="1:5" x14ac:dyDescent="0.2">
      <c r="A534" s="56" t="str">
        <f t="shared" si="15"/>
        <v>INDEC-GG 71240-11</v>
      </c>
      <c r="B534" s="84">
        <v>71240</v>
      </c>
      <c r="C534" s="84" t="s">
        <v>54</v>
      </c>
      <c r="D534" s="72">
        <v>11</v>
      </c>
      <c r="E534" s="71" t="s">
        <v>320</v>
      </c>
    </row>
    <row r="535" spans="1:5" x14ac:dyDescent="0.2">
      <c r="A535" s="56" t="str">
        <f t="shared" si="15"/>
        <v>INDEC-GG 71233-11</v>
      </c>
      <c r="B535" s="84">
        <v>71233</v>
      </c>
      <c r="C535" s="84" t="s">
        <v>54</v>
      </c>
      <c r="D535" s="72">
        <v>11</v>
      </c>
      <c r="E535" s="71" t="s">
        <v>321</v>
      </c>
    </row>
    <row r="536" spans="1:5" x14ac:dyDescent="0.2">
      <c r="A536" s="56" t="str">
        <f t="shared" si="15"/>
        <v>INDEC-GG 51800-11</v>
      </c>
      <c r="B536" s="84">
        <v>51800</v>
      </c>
      <c r="C536" s="84" t="s">
        <v>54</v>
      </c>
      <c r="D536" s="72">
        <v>11</v>
      </c>
      <c r="E536" s="71" t="s">
        <v>322</v>
      </c>
    </row>
    <row r="537" spans="1:5" x14ac:dyDescent="0.2">
      <c r="A537" s="56" t="str">
        <f t="shared" si="15"/>
        <v>INDEC-GG 51800-21</v>
      </c>
      <c r="B537" s="84">
        <v>51800</v>
      </c>
      <c r="C537" s="84" t="s">
        <v>54</v>
      </c>
      <c r="D537" s="72">
        <v>21</v>
      </c>
      <c r="E537" s="75" t="s">
        <v>323</v>
      </c>
    </row>
    <row r="538" spans="1:5" x14ac:dyDescent="0.2">
      <c r="A538" s="56" t="str">
        <f t="shared" si="15"/>
        <v>INDEC-GG 74110-11</v>
      </c>
      <c r="B538" s="84">
        <v>74110</v>
      </c>
      <c r="C538" s="84" t="s">
        <v>54</v>
      </c>
      <c r="D538" s="72">
        <v>11</v>
      </c>
      <c r="E538" s="71" t="s">
        <v>324</v>
      </c>
    </row>
    <row r="539" spans="1:5" x14ac:dyDescent="0.2">
      <c r="A539" s="56" t="str">
        <f t="shared" si="15"/>
        <v>INDEC-GG 51560-31</v>
      </c>
      <c r="B539" s="84">
        <v>51560</v>
      </c>
      <c r="C539" s="84" t="s">
        <v>54</v>
      </c>
      <c r="D539" s="72">
        <v>31</v>
      </c>
      <c r="E539" s="75" t="s">
        <v>325</v>
      </c>
    </row>
    <row r="540" spans="1:5" x14ac:dyDescent="0.2">
      <c r="A540" s="56" t="str">
        <f t="shared" si="15"/>
        <v>INDEC-GG 53111-1</v>
      </c>
      <c r="B540" s="84">
        <v>53111</v>
      </c>
      <c r="C540" s="84" t="s">
        <v>54</v>
      </c>
      <c r="D540" s="72">
        <v>1</v>
      </c>
      <c r="E540" s="71" t="s">
        <v>326</v>
      </c>
    </row>
    <row r="541" spans="1:5" x14ac:dyDescent="0.2">
      <c r="A541" s="56" t="str">
        <f t="shared" si="15"/>
        <v>INDEC-GG 54400-1</v>
      </c>
      <c r="B541" s="84">
        <v>54400</v>
      </c>
      <c r="C541" s="84" t="s">
        <v>54</v>
      </c>
      <c r="D541" s="72">
        <v>1</v>
      </c>
      <c r="E541" s="71" t="s">
        <v>327</v>
      </c>
    </row>
    <row r="542" spans="1:5" x14ac:dyDescent="0.2">
      <c r="A542" s="56" t="str">
        <f t="shared" si="15"/>
        <v>INDEC-GG 18000-21</v>
      </c>
      <c r="B542" s="84">
        <v>18000</v>
      </c>
      <c r="C542" s="84" t="s">
        <v>54</v>
      </c>
      <c r="D542" s="72">
        <v>21</v>
      </c>
      <c r="E542" s="71" t="s">
        <v>328</v>
      </c>
    </row>
    <row r="543" spans="1:5" x14ac:dyDescent="0.2">
      <c r="A543" s="56" t="str">
        <f t="shared" si="15"/>
        <v>INDEC-GG 18000-22</v>
      </c>
      <c r="B543" s="84">
        <v>18000</v>
      </c>
      <c r="C543" s="84" t="s">
        <v>54</v>
      </c>
      <c r="D543" s="72">
        <v>22</v>
      </c>
      <c r="E543" s="71" t="s">
        <v>329</v>
      </c>
    </row>
    <row r="544" spans="1:5" x14ac:dyDescent="0.2">
      <c r="A544" s="56" t="str">
        <f t="shared" si="15"/>
        <v>INDEC-GG 88700-2</v>
      </c>
      <c r="B544" s="84">
        <v>88700</v>
      </c>
      <c r="C544" s="84" t="s">
        <v>54</v>
      </c>
      <c r="D544" s="72">
        <v>2</v>
      </c>
      <c r="E544" s="71" t="s">
        <v>330</v>
      </c>
    </row>
    <row r="545" spans="1:5" x14ac:dyDescent="0.2">
      <c r="A545" s="56" t="str">
        <f t="shared" si="15"/>
        <v>INDEC-GG 88700-31</v>
      </c>
      <c r="B545" s="84">
        <v>88700</v>
      </c>
      <c r="C545" s="84" t="s">
        <v>54</v>
      </c>
      <c r="D545" s="72">
        <v>31</v>
      </c>
      <c r="E545" s="75" t="s">
        <v>331</v>
      </c>
    </row>
    <row r="546" spans="1:5" x14ac:dyDescent="0.2">
      <c r="A546" s="56" t="str">
        <f>CONCATENATE(B546,C546,D546)</f>
        <v/>
      </c>
      <c r="B546" s="84"/>
      <c r="C546" s="84"/>
      <c r="D546" s="72"/>
      <c r="E546" s="75" t="s">
        <v>332</v>
      </c>
    </row>
    <row r="547" spans="1:5" x14ac:dyDescent="0.2">
      <c r="A547" s="56" t="str">
        <f t="shared" ref="A547:A553" si="16">CONCATENATE("INDEC-GG ",B547,C547,D547)</f>
        <v>INDEC-GG 88700-1</v>
      </c>
      <c r="B547" s="84">
        <v>88700</v>
      </c>
      <c r="C547" s="84" t="s">
        <v>54</v>
      </c>
      <c r="D547" s="72">
        <v>1</v>
      </c>
      <c r="E547" s="75" t="s">
        <v>333</v>
      </c>
    </row>
    <row r="548" spans="1:5" x14ac:dyDescent="0.2">
      <c r="A548" s="56" t="str">
        <f t="shared" si="16"/>
        <v>INDEC-GG 31210-11</v>
      </c>
      <c r="B548" s="84">
        <v>31210</v>
      </c>
      <c r="C548" s="84" t="s">
        <v>54</v>
      </c>
      <c r="D548" s="72">
        <v>11</v>
      </c>
      <c r="E548" s="75" t="s">
        <v>334</v>
      </c>
    </row>
    <row r="549" spans="1:5" x14ac:dyDescent="0.2">
      <c r="A549" s="56" t="str">
        <f t="shared" si="16"/>
        <v>INDEC-GG 81295-1</v>
      </c>
      <c r="B549" s="84">
        <v>81295</v>
      </c>
      <c r="C549" s="84" t="s">
        <v>54</v>
      </c>
      <c r="D549" s="72">
        <v>1</v>
      </c>
      <c r="E549" s="75" t="s">
        <v>335</v>
      </c>
    </row>
    <row r="550" spans="1:5" x14ac:dyDescent="0.2">
      <c r="A550" s="56" t="str">
        <f t="shared" si="16"/>
        <v>INDEC-GG 81297-1</v>
      </c>
      <c r="B550" s="84">
        <v>81297</v>
      </c>
      <c r="C550" s="84" t="s">
        <v>54</v>
      </c>
      <c r="D550" s="72">
        <v>1</v>
      </c>
      <c r="E550" s="71" t="s">
        <v>336</v>
      </c>
    </row>
    <row r="551" spans="1:5" x14ac:dyDescent="0.2">
      <c r="A551" s="56" t="str">
        <f t="shared" si="16"/>
        <v>INDEC-GG 51560-21</v>
      </c>
      <c r="B551" s="84">
        <v>51560</v>
      </c>
      <c r="C551" s="84" t="s">
        <v>54</v>
      </c>
      <c r="D551" s="72">
        <v>21</v>
      </c>
      <c r="E551" s="75" t="s">
        <v>337</v>
      </c>
    </row>
    <row r="552" spans="1:5" x14ac:dyDescent="0.2">
      <c r="A552" s="56" t="str">
        <f t="shared" si="16"/>
        <v>INDEC-GG 31100-11</v>
      </c>
      <c r="B552" s="84">
        <v>31100</v>
      </c>
      <c r="C552" s="84" t="s">
        <v>54</v>
      </c>
      <c r="D552" s="72">
        <v>11</v>
      </c>
      <c r="E552" s="75" t="s">
        <v>338</v>
      </c>
    </row>
    <row r="553" spans="1:5" x14ac:dyDescent="0.2">
      <c r="A553" s="56" t="str">
        <f t="shared" si="16"/>
        <v>INDEC-GG 53211-11</v>
      </c>
      <c r="B553" s="84">
        <v>53211</v>
      </c>
      <c r="C553" s="84" t="s">
        <v>54</v>
      </c>
      <c r="D553" s="72">
        <v>11</v>
      </c>
      <c r="E553" s="71" t="s">
        <v>339</v>
      </c>
    </row>
    <row r="556" spans="1:5" x14ac:dyDescent="0.2">
      <c r="B556" s="54" t="s">
        <v>734</v>
      </c>
    </row>
    <row r="557" spans="1:5" x14ac:dyDescent="0.2">
      <c r="B557" s="54" t="s">
        <v>735</v>
      </c>
    </row>
    <row r="559" spans="1:5" x14ac:dyDescent="0.2">
      <c r="A559" s="56" t="str">
        <f t="shared" ref="A559:A590" si="17">CONCATENATE("DNV-T I - ",B559)</f>
        <v>DNV-T I - 1</v>
      </c>
      <c r="B559" s="58">
        <v>1</v>
      </c>
      <c r="E559" s="58" t="s">
        <v>276</v>
      </c>
    </row>
    <row r="560" spans="1:5" x14ac:dyDescent="0.2">
      <c r="A560" s="56" t="str">
        <f t="shared" si="17"/>
        <v>DNV-T I - 2</v>
      </c>
      <c r="B560" s="58">
        <v>2</v>
      </c>
      <c r="E560" s="58" t="s">
        <v>736</v>
      </c>
    </row>
    <row r="561" spans="1:5" x14ac:dyDescent="0.2">
      <c r="A561" s="56" t="str">
        <f t="shared" si="17"/>
        <v>DNV-T I - 3</v>
      </c>
      <c r="B561" s="58">
        <v>3</v>
      </c>
      <c r="E561" s="58" t="s">
        <v>737</v>
      </c>
    </row>
    <row r="562" spans="1:5" x14ac:dyDescent="0.2">
      <c r="A562" s="56" t="str">
        <f t="shared" si="17"/>
        <v>DNV-T I - 4</v>
      </c>
      <c r="B562" s="58">
        <v>4</v>
      </c>
      <c r="E562" s="58" t="s">
        <v>738</v>
      </c>
    </row>
    <row r="563" spans="1:5" x14ac:dyDescent="0.2">
      <c r="A563" s="56" t="str">
        <f t="shared" si="17"/>
        <v>DNV-T I - 5</v>
      </c>
      <c r="B563" s="58">
        <v>5</v>
      </c>
      <c r="E563" s="58" t="s">
        <v>739</v>
      </c>
    </row>
    <row r="564" spans="1:5" x14ac:dyDescent="0.2">
      <c r="A564" s="56" t="str">
        <f t="shared" si="17"/>
        <v>DNV-T I - 6</v>
      </c>
      <c r="B564" s="58">
        <v>6</v>
      </c>
      <c r="E564" s="58" t="s">
        <v>740</v>
      </c>
    </row>
    <row r="565" spans="1:5" x14ac:dyDescent="0.2">
      <c r="A565" s="56" t="str">
        <f t="shared" si="17"/>
        <v>DNV-T I - 7</v>
      </c>
      <c r="B565" s="58">
        <v>7</v>
      </c>
      <c r="E565" s="58" t="s">
        <v>741</v>
      </c>
    </row>
    <row r="566" spans="1:5" x14ac:dyDescent="0.2">
      <c r="A566" s="56" t="str">
        <f t="shared" si="17"/>
        <v>DNV-T I - 8</v>
      </c>
      <c r="B566" s="58">
        <v>8</v>
      </c>
      <c r="E566" s="58" t="s">
        <v>742</v>
      </c>
    </row>
    <row r="567" spans="1:5" x14ac:dyDescent="0.2">
      <c r="A567" s="56" t="str">
        <f t="shared" si="17"/>
        <v>DNV-T I - 9</v>
      </c>
      <c r="B567" s="58">
        <v>9</v>
      </c>
      <c r="E567" s="58" t="s">
        <v>743</v>
      </c>
    </row>
    <row r="568" spans="1:5" x14ac:dyDescent="0.2">
      <c r="A568" s="56" t="str">
        <f t="shared" si="17"/>
        <v>DNV-T I - 10</v>
      </c>
      <c r="B568" s="58">
        <v>10</v>
      </c>
      <c r="E568" s="58" t="s">
        <v>744</v>
      </c>
    </row>
    <row r="569" spans="1:5" x14ac:dyDescent="0.2">
      <c r="A569" s="56" t="str">
        <f t="shared" si="17"/>
        <v>DNV-T I - 11</v>
      </c>
      <c r="B569" s="58">
        <v>11</v>
      </c>
      <c r="E569" s="58" t="s">
        <v>745</v>
      </c>
    </row>
    <row r="570" spans="1:5" x14ac:dyDescent="0.2">
      <c r="A570" s="56" t="str">
        <f t="shared" si="17"/>
        <v>DNV-T I - 12</v>
      </c>
      <c r="B570" s="58">
        <v>12</v>
      </c>
      <c r="E570" s="58" t="s">
        <v>746</v>
      </c>
    </row>
    <row r="571" spans="1:5" x14ac:dyDescent="0.2">
      <c r="A571" s="56" t="str">
        <f t="shared" si="17"/>
        <v>DNV-T I - 13</v>
      </c>
      <c r="B571" s="58">
        <v>13</v>
      </c>
      <c r="E571" s="58" t="s">
        <v>747</v>
      </c>
    </row>
    <row r="572" spans="1:5" x14ac:dyDescent="0.2">
      <c r="A572" s="56" t="str">
        <f t="shared" si="17"/>
        <v>DNV-T I - 14</v>
      </c>
      <c r="B572" s="58">
        <v>14</v>
      </c>
      <c r="E572" s="58" t="s">
        <v>748</v>
      </c>
    </row>
    <row r="573" spans="1:5" x14ac:dyDescent="0.2">
      <c r="A573" s="56" t="str">
        <f t="shared" si="17"/>
        <v>DNV-T I - 15</v>
      </c>
      <c r="B573" s="58">
        <v>15</v>
      </c>
      <c r="E573" s="58" t="s">
        <v>749</v>
      </c>
    </row>
    <row r="574" spans="1:5" x14ac:dyDescent="0.2">
      <c r="A574" s="56" t="str">
        <f t="shared" si="17"/>
        <v>DNV-T I - 16</v>
      </c>
      <c r="B574" s="58">
        <v>16</v>
      </c>
      <c r="E574" s="58" t="s">
        <v>750</v>
      </c>
    </row>
    <row r="575" spans="1:5" x14ac:dyDescent="0.2">
      <c r="A575" s="56" t="str">
        <f t="shared" si="17"/>
        <v>DNV-T I - 17</v>
      </c>
      <c r="B575" s="58">
        <v>17</v>
      </c>
      <c r="E575" s="58" t="s">
        <v>751</v>
      </c>
    </row>
    <row r="576" spans="1:5" x14ac:dyDescent="0.2">
      <c r="A576" s="56" t="str">
        <f t="shared" si="17"/>
        <v>DNV-T I - 18</v>
      </c>
      <c r="B576" s="58">
        <v>18</v>
      </c>
      <c r="E576" s="58" t="s">
        <v>752</v>
      </c>
    </row>
    <row r="577" spans="1:5" x14ac:dyDescent="0.2">
      <c r="A577" s="56" t="str">
        <f t="shared" si="17"/>
        <v>DNV-T I - 19</v>
      </c>
      <c r="B577" s="58">
        <v>19</v>
      </c>
      <c r="E577" s="58" t="s">
        <v>753</v>
      </c>
    </row>
    <row r="578" spans="1:5" x14ac:dyDescent="0.2">
      <c r="A578" s="56" t="str">
        <f t="shared" si="17"/>
        <v>DNV-T I - 20</v>
      </c>
      <c r="B578" s="58">
        <v>20</v>
      </c>
      <c r="E578" s="58" t="s">
        <v>754</v>
      </c>
    </row>
    <row r="579" spans="1:5" x14ac:dyDescent="0.2">
      <c r="A579" s="56" t="str">
        <f t="shared" si="17"/>
        <v>DNV-T I - 21</v>
      </c>
      <c r="B579" s="58">
        <v>21</v>
      </c>
      <c r="E579" s="58" t="s">
        <v>755</v>
      </c>
    </row>
    <row r="580" spans="1:5" x14ac:dyDescent="0.2">
      <c r="A580" s="56" t="str">
        <f t="shared" si="17"/>
        <v>DNV-T I - 22</v>
      </c>
      <c r="B580" s="58">
        <v>22</v>
      </c>
      <c r="E580" s="58" t="s">
        <v>756</v>
      </c>
    </row>
    <row r="581" spans="1:5" x14ac:dyDescent="0.2">
      <c r="A581" s="56" t="str">
        <f t="shared" si="17"/>
        <v>DNV-T I - 23</v>
      </c>
      <c r="B581" s="58">
        <v>23</v>
      </c>
      <c r="E581" s="58" t="s">
        <v>757</v>
      </c>
    </row>
    <row r="582" spans="1:5" x14ac:dyDescent="0.2">
      <c r="A582" s="56" t="str">
        <f t="shared" si="17"/>
        <v>DNV-T I - 24</v>
      </c>
      <c r="B582" s="58">
        <v>24</v>
      </c>
      <c r="E582" s="58" t="s">
        <v>758</v>
      </c>
    </row>
    <row r="583" spans="1:5" x14ac:dyDescent="0.2">
      <c r="A583" s="56" t="str">
        <f t="shared" si="17"/>
        <v>DNV-T I - 25</v>
      </c>
      <c r="B583" s="58">
        <v>25</v>
      </c>
      <c r="E583" s="58" t="s">
        <v>759</v>
      </c>
    </row>
    <row r="584" spans="1:5" x14ac:dyDescent="0.2">
      <c r="A584" s="56" t="str">
        <f t="shared" si="17"/>
        <v>DNV-T I - 26</v>
      </c>
      <c r="B584" s="58">
        <v>26</v>
      </c>
      <c r="E584" s="58" t="s">
        <v>760</v>
      </c>
    </row>
    <row r="585" spans="1:5" x14ac:dyDescent="0.2">
      <c r="A585" s="56" t="str">
        <f t="shared" si="17"/>
        <v>DNV-T I - 27</v>
      </c>
      <c r="B585" s="58">
        <v>27</v>
      </c>
      <c r="E585" s="58" t="s">
        <v>761</v>
      </c>
    </row>
    <row r="586" spans="1:5" x14ac:dyDescent="0.2">
      <c r="A586" s="56" t="str">
        <f t="shared" si="17"/>
        <v>DNV-T I - 28</v>
      </c>
      <c r="B586" s="58">
        <v>28</v>
      </c>
      <c r="E586" s="58" t="s">
        <v>762</v>
      </c>
    </row>
    <row r="587" spans="1:5" x14ac:dyDescent="0.2">
      <c r="A587" s="56" t="str">
        <f t="shared" si="17"/>
        <v>DNV-T I - 29</v>
      </c>
      <c r="B587" s="58">
        <v>29</v>
      </c>
      <c r="E587" s="58" t="s">
        <v>763</v>
      </c>
    </row>
    <row r="588" spans="1:5" x14ac:dyDescent="0.2">
      <c r="A588" s="56" t="str">
        <f t="shared" si="17"/>
        <v>DNV-T I - 30</v>
      </c>
      <c r="B588" s="58">
        <v>30</v>
      </c>
      <c r="E588" s="58" t="s">
        <v>764</v>
      </c>
    </row>
    <row r="589" spans="1:5" x14ac:dyDescent="0.2">
      <c r="A589" s="56" t="str">
        <f t="shared" si="17"/>
        <v>DNV-T I - 31</v>
      </c>
      <c r="B589" s="58">
        <v>31</v>
      </c>
      <c r="E589" s="58" t="s">
        <v>765</v>
      </c>
    </row>
    <row r="590" spans="1:5" x14ac:dyDescent="0.2">
      <c r="A590" s="56" t="str">
        <f t="shared" si="17"/>
        <v>DNV-T I - 32</v>
      </c>
      <c r="B590" s="58">
        <v>32</v>
      </c>
      <c r="E590" s="58" t="s">
        <v>766</v>
      </c>
    </row>
    <row r="591" spans="1:5" x14ac:dyDescent="0.2">
      <c r="A591" s="56" t="str">
        <f t="shared" ref="A591:A622" si="18">CONCATENATE("DNV-T I - ",B591)</f>
        <v>DNV-T I - 33</v>
      </c>
      <c r="B591" s="58">
        <v>33</v>
      </c>
      <c r="E591" s="58" t="s">
        <v>767</v>
      </c>
    </row>
    <row r="592" spans="1:5" x14ac:dyDescent="0.2">
      <c r="A592" s="56" t="str">
        <f t="shared" si="18"/>
        <v>DNV-T I - 34</v>
      </c>
      <c r="B592" s="58">
        <v>34</v>
      </c>
      <c r="E592" s="58" t="s">
        <v>768</v>
      </c>
    </row>
    <row r="593" spans="1:5" x14ac:dyDescent="0.2">
      <c r="A593" s="56" t="str">
        <f t="shared" si="18"/>
        <v>DNV-T I - 35</v>
      </c>
      <c r="B593" s="58">
        <v>35</v>
      </c>
      <c r="E593" s="58" t="s">
        <v>769</v>
      </c>
    </row>
    <row r="594" spans="1:5" x14ac:dyDescent="0.2">
      <c r="A594" s="56" t="str">
        <f t="shared" si="18"/>
        <v>DNV-T I - 36</v>
      </c>
      <c r="B594" s="58">
        <v>36</v>
      </c>
      <c r="E594" s="58" t="s">
        <v>770</v>
      </c>
    </row>
    <row r="595" spans="1:5" x14ac:dyDescent="0.2">
      <c r="A595" s="56" t="str">
        <f t="shared" si="18"/>
        <v>DNV-T I - 37</v>
      </c>
      <c r="B595" s="58">
        <v>37</v>
      </c>
      <c r="E595" s="58" t="s">
        <v>771</v>
      </c>
    </row>
    <row r="596" spans="1:5" x14ac:dyDescent="0.2">
      <c r="A596" s="56" t="str">
        <f t="shared" si="18"/>
        <v>DNV-T I - 38</v>
      </c>
      <c r="B596" s="58">
        <v>38</v>
      </c>
      <c r="E596" s="58" t="s">
        <v>772</v>
      </c>
    </row>
    <row r="597" spans="1:5" x14ac:dyDescent="0.2">
      <c r="A597" s="56" t="str">
        <f t="shared" si="18"/>
        <v>DNV-T I - 39</v>
      </c>
      <c r="B597" s="58">
        <v>39</v>
      </c>
      <c r="E597" s="58" t="s">
        <v>773</v>
      </c>
    </row>
    <row r="598" spans="1:5" x14ac:dyDescent="0.2">
      <c r="A598" s="56" t="str">
        <f t="shared" si="18"/>
        <v>DNV-T I - 40</v>
      </c>
      <c r="B598" s="58">
        <v>40</v>
      </c>
      <c r="E598" s="58" t="s">
        <v>774</v>
      </c>
    </row>
    <row r="599" spans="1:5" x14ac:dyDescent="0.2">
      <c r="A599" s="56" t="str">
        <f t="shared" si="18"/>
        <v>DNV-T I - 41</v>
      </c>
      <c r="B599" s="58">
        <v>41</v>
      </c>
      <c r="E599" s="58" t="s">
        <v>775</v>
      </c>
    </row>
    <row r="600" spans="1:5" x14ac:dyDescent="0.2">
      <c r="A600" s="56" t="str">
        <f t="shared" si="18"/>
        <v>DNV-T I - 42</v>
      </c>
      <c r="B600" s="58">
        <v>42</v>
      </c>
      <c r="E600" s="58" t="s">
        <v>776</v>
      </c>
    </row>
    <row r="601" spans="1:5" x14ac:dyDescent="0.2">
      <c r="A601" s="56" t="str">
        <f t="shared" si="18"/>
        <v>DNV-T I - 43</v>
      </c>
      <c r="B601" s="58">
        <v>43</v>
      </c>
      <c r="E601" s="58" t="s">
        <v>777</v>
      </c>
    </row>
    <row r="602" spans="1:5" x14ac:dyDescent="0.2">
      <c r="A602" s="56" t="str">
        <f t="shared" si="18"/>
        <v>DNV-T I - 44</v>
      </c>
      <c r="B602" s="58">
        <v>44</v>
      </c>
      <c r="E602" s="58" t="s">
        <v>778</v>
      </c>
    </row>
    <row r="603" spans="1:5" x14ac:dyDescent="0.2">
      <c r="A603" s="56" t="str">
        <f t="shared" si="18"/>
        <v>DNV-T I - 45</v>
      </c>
      <c r="B603" s="58">
        <v>45</v>
      </c>
      <c r="E603" s="58" t="s">
        <v>779</v>
      </c>
    </row>
    <row r="604" spans="1:5" x14ac:dyDescent="0.2">
      <c r="A604" s="56" t="str">
        <f t="shared" si="18"/>
        <v>DNV-T I - 46</v>
      </c>
      <c r="B604" s="58">
        <v>46</v>
      </c>
      <c r="E604" s="58" t="s">
        <v>780</v>
      </c>
    </row>
    <row r="605" spans="1:5" x14ac:dyDescent="0.2">
      <c r="A605" s="56" t="str">
        <f t="shared" si="18"/>
        <v>DNV-T I - 47</v>
      </c>
      <c r="B605" s="58">
        <v>47</v>
      </c>
      <c r="E605" s="58" t="s">
        <v>781</v>
      </c>
    </row>
    <row r="606" spans="1:5" x14ac:dyDescent="0.2">
      <c r="A606" s="56" t="str">
        <f t="shared" si="18"/>
        <v>DNV-T I - 48</v>
      </c>
      <c r="B606" s="58">
        <v>48</v>
      </c>
      <c r="E606" s="58" t="s">
        <v>782</v>
      </c>
    </row>
    <row r="607" spans="1:5" x14ac:dyDescent="0.2">
      <c r="A607" s="56" t="str">
        <f t="shared" si="18"/>
        <v>DNV-T I - 49</v>
      </c>
      <c r="B607" s="58">
        <v>49</v>
      </c>
      <c r="E607" s="58" t="s">
        <v>783</v>
      </c>
    </row>
    <row r="608" spans="1:5" x14ac:dyDescent="0.2">
      <c r="A608" s="56" t="str">
        <f t="shared" si="18"/>
        <v>DNV-T I - 50</v>
      </c>
      <c r="B608" s="58">
        <v>50</v>
      </c>
      <c r="E608" s="58" t="s">
        <v>784</v>
      </c>
    </row>
    <row r="609" spans="1:5" x14ac:dyDescent="0.2">
      <c r="A609" s="56" t="str">
        <f t="shared" si="18"/>
        <v>DNV-T I - 51</v>
      </c>
      <c r="B609" s="58">
        <v>51</v>
      </c>
      <c r="E609" s="58" t="s">
        <v>785</v>
      </c>
    </row>
    <row r="610" spans="1:5" x14ac:dyDescent="0.2">
      <c r="A610" s="56" t="str">
        <f t="shared" si="18"/>
        <v>DNV-T I - 52</v>
      </c>
      <c r="B610" s="58">
        <v>52</v>
      </c>
      <c r="E610" s="58" t="s">
        <v>786</v>
      </c>
    </row>
    <row r="611" spans="1:5" x14ac:dyDescent="0.2">
      <c r="A611" s="56" t="str">
        <f t="shared" si="18"/>
        <v>DNV-T I - 53</v>
      </c>
      <c r="B611" s="58">
        <v>53</v>
      </c>
      <c r="E611" s="58" t="s">
        <v>787</v>
      </c>
    </row>
    <row r="612" spans="1:5" x14ac:dyDescent="0.2">
      <c r="A612" s="56" t="str">
        <f t="shared" si="18"/>
        <v>DNV-T I - 54</v>
      </c>
      <c r="B612" s="58">
        <v>54</v>
      </c>
      <c r="E612" s="58" t="s">
        <v>788</v>
      </c>
    </row>
    <row r="613" spans="1:5" x14ac:dyDescent="0.2">
      <c r="A613" s="56" t="str">
        <f t="shared" si="18"/>
        <v>DNV-T I - 55</v>
      </c>
      <c r="B613" s="58">
        <v>55</v>
      </c>
      <c r="E613" s="58" t="s">
        <v>789</v>
      </c>
    </row>
    <row r="614" spans="1:5" x14ac:dyDescent="0.2">
      <c r="A614" s="56" t="str">
        <f t="shared" si="18"/>
        <v>DNV-T I - 56</v>
      </c>
      <c r="B614" s="58">
        <v>56</v>
      </c>
      <c r="E614" s="58" t="s">
        <v>790</v>
      </c>
    </row>
    <row r="615" spans="1:5" x14ac:dyDescent="0.2">
      <c r="A615" s="56" t="str">
        <f t="shared" si="18"/>
        <v>DNV-T I - 57</v>
      </c>
      <c r="B615" s="58">
        <v>57</v>
      </c>
      <c r="E615" s="58" t="s">
        <v>791</v>
      </c>
    </row>
    <row r="616" spans="1:5" x14ac:dyDescent="0.2">
      <c r="A616" s="56" t="str">
        <f t="shared" si="18"/>
        <v>DNV-T I - 58</v>
      </c>
      <c r="B616" s="58">
        <v>58</v>
      </c>
      <c r="E616" s="58" t="s">
        <v>792</v>
      </c>
    </row>
    <row r="617" spans="1:5" x14ac:dyDescent="0.2">
      <c r="A617" s="56" t="str">
        <f t="shared" si="18"/>
        <v>DNV-T I - 59</v>
      </c>
      <c r="B617" s="58">
        <v>59</v>
      </c>
      <c r="E617" s="58" t="s">
        <v>793</v>
      </c>
    </row>
    <row r="618" spans="1:5" x14ac:dyDescent="0.2">
      <c r="A618" s="56" t="str">
        <f t="shared" si="18"/>
        <v>DNV-T I - 60</v>
      </c>
      <c r="B618" s="58">
        <v>60</v>
      </c>
      <c r="E618" s="58" t="s">
        <v>794</v>
      </c>
    </row>
    <row r="619" spans="1:5" x14ac:dyDescent="0.2">
      <c r="A619" s="56" t="str">
        <f t="shared" si="18"/>
        <v>DNV-T I - 61</v>
      </c>
      <c r="B619" s="58">
        <v>61</v>
      </c>
      <c r="E619" s="58" t="s">
        <v>795</v>
      </c>
    </row>
    <row r="620" spans="1:5" x14ac:dyDescent="0.2">
      <c r="A620" s="56" t="str">
        <f t="shared" si="18"/>
        <v>DNV-T I - 62</v>
      </c>
      <c r="B620" s="58">
        <v>62</v>
      </c>
      <c r="E620" s="58" t="s">
        <v>796</v>
      </c>
    </row>
    <row r="621" spans="1:5" x14ac:dyDescent="0.2">
      <c r="A621" s="56" t="str">
        <f t="shared" si="18"/>
        <v>DNV-T I - 63</v>
      </c>
      <c r="B621" s="58">
        <v>63</v>
      </c>
      <c r="E621" s="58" t="s">
        <v>797</v>
      </c>
    </row>
    <row r="622" spans="1:5" x14ac:dyDescent="0.2">
      <c r="A622" s="56" t="str">
        <f t="shared" si="18"/>
        <v>DNV-T I - 64</v>
      </c>
      <c r="B622" s="58">
        <v>64</v>
      </c>
      <c r="E622" s="58" t="s">
        <v>798</v>
      </c>
    </row>
    <row r="623" spans="1:5" x14ac:dyDescent="0.2">
      <c r="A623" s="56" t="str">
        <f t="shared" ref="A623:A654" si="19">CONCATENATE("DNV-T I - ",B623)</f>
        <v>DNV-T I - 65</v>
      </c>
      <c r="B623" s="58">
        <v>65</v>
      </c>
      <c r="E623" s="58" t="s">
        <v>799</v>
      </c>
    </row>
    <row r="624" spans="1:5" x14ac:dyDescent="0.2">
      <c r="A624" s="56" t="str">
        <f t="shared" si="19"/>
        <v>DNV-T I - 66</v>
      </c>
      <c r="B624" s="58">
        <v>66</v>
      </c>
      <c r="E624" s="58" t="s">
        <v>800</v>
      </c>
    </row>
    <row r="625" spans="1:5" x14ac:dyDescent="0.2">
      <c r="A625" s="56" t="str">
        <f t="shared" si="19"/>
        <v>DNV-T I - 67</v>
      </c>
      <c r="B625" s="58">
        <v>67</v>
      </c>
      <c r="E625" s="58" t="s">
        <v>801</v>
      </c>
    </row>
    <row r="626" spans="1:5" x14ac:dyDescent="0.2">
      <c r="A626" s="56" t="str">
        <f t="shared" si="19"/>
        <v>DNV-T I - 68</v>
      </c>
      <c r="B626" s="58">
        <v>68</v>
      </c>
      <c r="E626" s="58" t="s">
        <v>802</v>
      </c>
    </row>
    <row r="627" spans="1:5" x14ac:dyDescent="0.2">
      <c r="A627" s="56" t="str">
        <f t="shared" si="19"/>
        <v>DNV-T I - 69</v>
      </c>
      <c r="B627" s="58">
        <v>69</v>
      </c>
      <c r="E627" s="58" t="s">
        <v>803</v>
      </c>
    </row>
    <row r="628" spans="1:5" x14ac:dyDescent="0.2">
      <c r="A628" s="56" t="str">
        <f t="shared" si="19"/>
        <v>DNV-T I - 70</v>
      </c>
      <c r="B628" s="58">
        <v>70</v>
      </c>
      <c r="E628" s="58" t="s">
        <v>804</v>
      </c>
    </row>
    <row r="629" spans="1:5" x14ac:dyDescent="0.2">
      <c r="A629" s="56" t="str">
        <f t="shared" si="19"/>
        <v>DNV-T I - 71</v>
      </c>
      <c r="B629" s="58">
        <v>71</v>
      </c>
      <c r="E629" s="58" t="s">
        <v>805</v>
      </c>
    </row>
    <row r="630" spans="1:5" x14ac:dyDescent="0.2">
      <c r="A630" s="56" t="str">
        <f t="shared" si="19"/>
        <v>DNV-T I - 72</v>
      </c>
      <c r="B630" s="58">
        <v>72</v>
      </c>
      <c r="E630" s="58" t="s">
        <v>806</v>
      </c>
    </row>
    <row r="631" spans="1:5" x14ac:dyDescent="0.2">
      <c r="A631" s="56" t="str">
        <f t="shared" si="19"/>
        <v>DNV-T I - 73</v>
      </c>
      <c r="B631" s="58">
        <v>73</v>
      </c>
      <c r="E631" s="58" t="s">
        <v>807</v>
      </c>
    </row>
    <row r="632" spans="1:5" x14ac:dyDescent="0.2">
      <c r="A632" s="56" t="str">
        <f t="shared" si="19"/>
        <v>DNV-T I - 74</v>
      </c>
      <c r="B632" s="58">
        <v>74</v>
      </c>
      <c r="E632" s="58" t="s">
        <v>808</v>
      </c>
    </row>
    <row r="633" spans="1:5" x14ac:dyDescent="0.2">
      <c r="A633" s="56" t="str">
        <f t="shared" si="19"/>
        <v>DNV-T I - 75</v>
      </c>
      <c r="B633" s="58">
        <v>75</v>
      </c>
      <c r="E633" s="58" t="s">
        <v>809</v>
      </c>
    </row>
    <row r="634" spans="1:5" ht="11.25" customHeight="1" x14ac:dyDescent="0.2">
      <c r="A634" s="56" t="str">
        <f t="shared" si="19"/>
        <v>DNV-T I - 76</v>
      </c>
      <c r="B634" s="58">
        <v>76</v>
      </c>
      <c r="E634" s="58" t="s">
        <v>810</v>
      </c>
    </row>
    <row r="635" spans="1:5" ht="11.25" customHeight="1" x14ac:dyDescent="0.2">
      <c r="A635" s="56" t="str">
        <f t="shared" si="19"/>
        <v xml:space="preserve">DNV-T I - </v>
      </c>
    </row>
    <row r="636" spans="1:5" x14ac:dyDescent="0.2">
      <c r="A636" s="56" t="str">
        <f t="shared" si="19"/>
        <v>DNV-T I - 77</v>
      </c>
      <c r="B636" s="58">
        <v>77</v>
      </c>
      <c r="E636" s="58" t="s">
        <v>811</v>
      </c>
    </row>
    <row r="637" spans="1:5" x14ac:dyDescent="0.2">
      <c r="A637" s="56" t="str">
        <f t="shared" si="19"/>
        <v>DNV-T I - 78</v>
      </c>
      <c r="B637" s="58">
        <v>78</v>
      </c>
      <c r="E637" s="58" t="s">
        <v>812</v>
      </c>
    </row>
    <row r="638" spans="1:5" x14ac:dyDescent="0.2">
      <c r="A638" s="56" t="str">
        <f t="shared" si="19"/>
        <v>DNV-T I - 79</v>
      </c>
      <c r="B638" s="58">
        <v>79</v>
      </c>
      <c r="E638" s="58" t="s">
        <v>813</v>
      </c>
    </row>
    <row r="639" spans="1:5" x14ac:dyDescent="0.2">
      <c r="A639" s="56" t="str">
        <f t="shared" si="19"/>
        <v>DNV-T I - 80</v>
      </c>
      <c r="B639" s="58">
        <v>80</v>
      </c>
      <c r="E639" s="58" t="s">
        <v>814</v>
      </c>
    </row>
    <row r="640" spans="1:5" x14ac:dyDescent="0.2">
      <c r="A640" s="56" t="str">
        <f t="shared" si="19"/>
        <v>DNV-T I - 81</v>
      </c>
      <c r="B640" s="58">
        <v>81</v>
      </c>
      <c r="E640" s="58" t="s">
        <v>815</v>
      </c>
    </row>
    <row r="641" spans="1:5" x14ac:dyDescent="0.2">
      <c r="A641" s="56" t="str">
        <f t="shared" si="19"/>
        <v>DNV-T I - 82</v>
      </c>
      <c r="B641" s="58">
        <v>82</v>
      </c>
      <c r="E641" s="58" t="s">
        <v>816</v>
      </c>
    </row>
    <row r="642" spans="1:5" x14ac:dyDescent="0.2">
      <c r="A642" s="56" t="str">
        <f t="shared" si="19"/>
        <v>DNV-T I - 83</v>
      </c>
      <c r="B642" s="58">
        <v>83</v>
      </c>
      <c r="E642" s="58" t="s">
        <v>817</v>
      </c>
    </row>
    <row r="643" spans="1:5" ht="11.25" customHeight="1" x14ac:dyDescent="0.2">
      <c r="A643" s="56" t="str">
        <f t="shared" si="19"/>
        <v>DNV-T I - 84</v>
      </c>
      <c r="B643" s="58">
        <v>84</v>
      </c>
      <c r="E643" s="58" t="s">
        <v>818</v>
      </c>
    </row>
    <row r="644" spans="1:5" ht="11.25" customHeight="1" x14ac:dyDescent="0.2">
      <c r="A644" s="56" t="str">
        <f t="shared" si="19"/>
        <v xml:space="preserve">DNV-T I - </v>
      </c>
    </row>
    <row r="645" spans="1:5" ht="11.25" customHeight="1" x14ac:dyDescent="0.2">
      <c r="A645" s="56" t="str">
        <f t="shared" si="19"/>
        <v>DNV-T I - 85</v>
      </c>
      <c r="B645" s="58">
        <v>85</v>
      </c>
      <c r="E645" s="58" t="s">
        <v>819</v>
      </c>
    </row>
    <row r="646" spans="1:5" ht="11.25" customHeight="1" x14ac:dyDescent="0.2">
      <c r="A646" s="56" t="str">
        <f t="shared" si="19"/>
        <v xml:space="preserve">DNV-T I - </v>
      </c>
    </row>
    <row r="647" spans="1:5" x14ac:dyDescent="0.2">
      <c r="A647" s="56" t="str">
        <f t="shared" si="19"/>
        <v>DNV-T I - 86</v>
      </c>
      <c r="B647" s="58">
        <v>86</v>
      </c>
      <c r="E647" s="58" t="s">
        <v>820</v>
      </c>
    </row>
    <row r="648" spans="1:5" x14ac:dyDescent="0.2">
      <c r="A648" s="56" t="str">
        <f t="shared" si="19"/>
        <v>DNV-T I - 86.1</v>
      </c>
      <c r="B648" s="58" t="s">
        <v>821</v>
      </c>
      <c r="E648" s="58" t="s">
        <v>822</v>
      </c>
    </row>
    <row r="649" spans="1:5" x14ac:dyDescent="0.2">
      <c r="A649" s="56" t="str">
        <f t="shared" si="19"/>
        <v>DNV-T I - 86.1.1</v>
      </c>
      <c r="B649" s="58" t="s">
        <v>823</v>
      </c>
      <c r="E649" s="58" t="s">
        <v>824</v>
      </c>
    </row>
    <row r="650" spans="1:5" x14ac:dyDescent="0.2">
      <c r="A650" s="56" t="str">
        <f t="shared" si="19"/>
        <v>DNV-T I - 86.1.2</v>
      </c>
      <c r="B650" s="58" t="s">
        <v>825</v>
      </c>
      <c r="E650" s="58" t="s">
        <v>826</v>
      </c>
    </row>
    <row r="651" spans="1:5" x14ac:dyDescent="0.2">
      <c r="A651" s="56" t="str">
        <f t="shared" si="19"/>
        <v>DNV-T I - 86.1.3</v>
      </c>
      <c r="B651" s="58" t="s">
        <v>827</v>
      </c>
      <c r="E651" s="58" t="s">
        <v>828</v>
      </c>
    </row>
    <row r="652" spans="1:5" x14ac:dyDescent="0.2">
      <c r="A652" s="56" t="str">
        <f t="shared" si="19"/>
        <v>DNV-T I - 86.1.4</v>
      </c>
      <c r="B652" s="58" t="s">
        <v>829</v>
      </c>
      <c r="E652" s="58" t="s">
        <v>830</v>
      </c>
    </row>
    <row r="653" spans="1:5" x14ac:dyDescent="0.2">
      <c r="A653" s="56" t="str">
        <f t="shared" si="19"/>
        <v>DNV-T I - 86.1.5</v>
      </c>
      <c r="B653" s="58" t="s">
        <v>831</v>
      </c>
      <c r="E653" s="58" t="s">
        <v>832</v>
      </c>
    </row>
    <row r="654" spans="1:5" x14ac:dyDescent="0.2">
      <c r="A654" s="56" t="str">
        <f t="shared" si="19"/>
        <v>DNV-T I - 86.2</v>
      </c>
      <c r="B654" s="58" t="s">
        <v>833</v>
      </c>
      <c r="E654" s="58" t="s">
        <v>834</v>
      </c>
    </row>
    <row r="655" spans="1:5" x14ac:dyDescent="0.2">
      <c r="A655" s="56" t="str">
        <f t="shared" ref="A655:A679" si="20">CONCATENATE("DNV-T I - ",B655)</f>
        <v>DNV-T I - 86.2.1</v>
      </c>
      <c r="B655" s="58" t="s">
        <v>835</v>
      </c>
      <c r="E655" s="58" t="s">
        <v>824</v>
      </c>
    </row>
    <row r="656" spans="1:5" x14ac:dyDescent="0.2">
      <c r="A656" s="56" t="str">
        <f t="shared" si="20"/>
        <v>DNV-T I - 86.2.2</v>
      </c>
      <c r="B656" s="58" t="s">
        <v>836</v>
      </c>
      <c r="E656" s="58" t="s">
        <v>837</v>
      </c>
    </row>
    <row r="657" spans="1:5" x14ac:dyDescent="0.2">
      <c r="A657" s="56" t="str">
        <f t="shared" si="20"/>
        <v>DNV-T I - 86.2.3</v>
      </c>
      <c r="B657" s="58" t="s">
        <v>838</v>
      </c>
      <c r="E657" s="58" t="s">
        <v>826</v>
      </c>
    </row>
    <row r="658" spans="1:5" x14ac:dyDescent="0.2">
      <c r="A658" s="56" t="str">
        <f t="shared" si="20"/>
        <v>DNV-T I - 86.2.4</v>
      </c>
      <c r="B658" s="58" t="s">
        <v>839</v>
      </c>
      <c r="E658" s="58" t="s">
        <v>828</v>
      </c>
    </row>
    <row r="659" spans="1:5" x14ac:dyDescent="0.2">
      <c r="A659" s="56" t="str">
        <f t="shared" si="20"/>
        <v>DNV-T I - 86.2.5</v>
      </c>
      <c r="B659" s="58" t="s">
        <v>840</v>
      </c>
      <c r="E659" s="58" t="s">
        <v>830</v>
      </c>
    </row>
    <row r="660" spans="1:5" x14ac:dyDescent="0.2">
      <c r="A660" s="56" t="str">
        <f t="shared" si="20"/>
        <v>DNV-T I - 86.2.6</v>
      </c>
      <c r="B660" s="58" t="s">
        <v>841</v>
      </c>
      <c r="E660" s="58" t="s">
        <v>832</v>
      </c>
    </row>
    <row r="661" spans="1:5" x14ac:dyDescent="0.2">
      <c r="A661" s="56" t="str">
        <f t="shared" si="20"/>
        <v>DNV-T I - 87</v>
      </c>
      <c r="B661" s="58">
        <v>87</v>
      </c>
      <c r="E661" s="58" t="s">
        <v>842</v>
      </c>
    </row>
    <row r="662" spans="1:5" x14ac:dyDescent="0.2">
      <c r="A662" s="56" t="str">
        <f t="shared" si="20"/>
        <v>DNV-T I - 88</v>
      </c>
      <c r="B662" s="58">
        <v>88</v>
      </c>
      <c r="E662" s="58" t="s">
        <v>843</v>
      </c>
    </row>
    <row r="663" spans="1:5" x14ac:dyDescent="0.2">
      <c r="A663" s="56" t="str">
        <f t="shared" si="20"/>
        <v>DNV-T I - 89</v>
      </c>
      <c r="B663" s="58">
        <v>89</v>
      </c>
      <c r="E663" s="58" t="s">
        <v>844</v>
      </c>
    </row>
    <row r="664" spans="1:5" x14ac:dyDescent="0.2">
      <c r="A664" s="56" t="str">
        <f t="shared" si="20"/>
        <v>DNV-T I - 90</v>
      </c>
      <c r="B664" s="58">
        <v>90</v>
      </c>
      <c r="E664" s="58" t="s">
        <v>845</v>
      </c>
    </row>
    <row r="665" spans="1:5" x14ac:dyDescent="0.2">
      <c r="A665" s="56" t="str">
        <f t="shared" si="20"/>
        <v>DNV-T I - 91</v>
      </c>
      <c r="B665" s="58">
        <v>91</v>
      </c>
      <c r="E665" s="58" t="s">
        <v>846</v>
      </c>
    </row>
    <row r="666" spans="1:5" x14ac:dyDescent="0.2">
      <c r="A666" s="56" t="str">
        <f t="shared" si="20"/>
        <v>DNV-T I - 92</v>
      </c>
      <c r="B666" s="58">
        <v>92</v>
      </c>
      <c r="E666" s="58" t="s">
        <v>847</v>
      </c>
    </row>
    <row r="667" spans="1:5" x14ac:dyDescent="0.2">
      <c r="A667" s="56" t="str">
        <f t="shared" si="20"/>
        <v>DNV-T I - 93</v>
      </c>
      <c r="B667" s="58">
        <v>93</v>
      </c>
      <c r="E667" s="58" t="s">
        <v>848</v>
      </c>
    </row>
    <row r="668" spans="1:5" x14ac:dyDescent="0.2">
      <c r="A668" s="56" t="str">
        <f t="shared" si="20"/>
        <v>DNV-T I - 94</v>
      </c>
      <c r="B668" s="58">
        <v>94</v>
      </c>
      <c r="E668" s="58" t="s">
        <v>849</v>
      </c>
    </row>
    <row r="669" spans="1:5" x14ac:dyDescent="0.2">
      <c r="A669" s="56" t="str">
        <f t="shared" si="20"/>
        <v>DNV-T I - 95</v>
      </c>
      <c r="B669" s="58">
        <v>95</v>
      </c>
      <c r="E669" s="58" t="s">
        <v>850</v>
      </c>
    </row>
    <row r="670" spans="1:5" x14ac:dyDescent="0.2">
      <c r="A670" s="56" t="str">
        <f t="shared" si="20"/>
        <v>DNV-T I - 96</v>
      </c>
      <c r="B670" s="58">
        <v>96</v>
      </c>
      <c r="E670" s="58" t="s">
        <v>851</v>
      </c>
    </row>
    <row r="671" spans="1:5" x14ac:dyDescent="0.2">
      <c r="A671" s="56" t="str">
        <f t="shared" si="20"/>
        <v>DNV-T I - 97</v>
      </c>
      <c r="B671" s="58">
        <v>97</v>
      </c>
      <c r="E671" s="58" t="s">
        <v>852</v>
      </c>
    </row>
    <row r="672" spans="1:5" x14ac:dyDescent="0.2">
      <c r="A672" s="56" t="str">
        <f t="shared" si="20"/>
        <v>DNV-T I - 98</v>
      </c>
      <c r="B672" s="58">
        <v>98</v>
      </c>
      <c r="E672" s="58" t="s">
        <v>853</v>
      </c>
    </row>
    <row r="673" spans="1:7" x14ac:dyDescent="0.2">
      <c r="A673" s="56" t="str">
        <f t="shared" si="20"/>
        <v>DNV-T I - 99</v>
      </c>
      <c r="B673" s="58">
        <v>99</v>
      </c>
      <c r="E673" s="58" t="s">
        <v>854</v>
      </c>
    </row>
    <row r="674" spans="1:7" x14ac:dyDescent="0.2">
      <c r="A674" s="56" t="str">
        <f t="shared" si="20"/>
        <v>DNV-T I - 100</v>
      </c>
      <c r="B674" s="58">
        <v>100</v>
      </c>
      <c r="E674" s="58" t="s">
        <v>855</v>
      </c>
    </row>
    <row r="675" spans="1:7" x14ac:dyDescent="0.2">
      <c r="A675" s="56" t="str">
        <f t="shared" si="20"/>
        <v>DNV-T I - 101</v>
      </c>
      <c r="B675" s="58">
        <v>101</v>
      </c>
      <c r="E675" s="58" t="s">
        <v>856</v>
      </c>
    </row>
    <row r="676" spans="1:7" x14ac:dyDescent="0.2">
      <c r="A676" s="56" t="str">
        <f t="shared" si="20"/>
        <v>DNV-T I - 102</v>
      </c>
      <c r="B676" s="58">
        <v>102</v>
      </c>
      <c r="E676" s="58" t="s">
        <v>857</v>
      </c>
    </row>
    <row r="677" spans="1:7" x14ac:dyDescent="0.2">
      <c r="A677" s="56" t="str">
        <f t="shared" si="20"/>
        <v>DNV-T I - 103</v>
      </c>
      <c r="B677" s="58">
        <v>103</v>
      </c>
      <c r="E677" s="58" t="s">
        <v>858</v>
      </c>
    </row>
    <row r="678" spans="1:7" x14ac:dyDescent="0.2">
      <c r="A678" s="56" t="str">
        <f t="shared" si="20"/>
        <v>DNV-T I - 104</v>
      </c>
      <c r="B678" s="58">
        <v>104</v>
      </c>
      <c r="E678" s="58" t="s">
        <v>859</v>
      </c>
    </row>
    <row r="679" spans="1:7" x14ac:dyDescent="0.2">
      <c r="A679" s="56" t="str">
        <f t="shared" si="20"/>
        <v>DNV-T I - 105</v>
      </c>
      <c r="B679" s="58">
        <v>105</v>
      </c>
      <c r="E679" s="58" t="s">
        <v>860</v>
      </c>
    </row>
    <row r="681" spans="1:7" ht="12.75" x14ac:dyDescent="0.2">
      <c r="A681" s="103"/>
      <c r="B681" s="54" t="s">
        <v>861</v>
      </c>
      <c r="C681" s="54"/>
      <c r="D681" s="102"/>
      <c r="E681" s="103"/>
      <c r="F681" s="103"/>
      <c r="G681" s="103"/>
    </row>
    <row r="682" spans="1:7" x14ac:dyDescent="0.2">
      <c r="A682" s="56" t="str">
        <f t="shared" ref="A682:A716" si="21">CONCATENATE("DNV-TRC - ",E682)</f>
        <v>DNV-TRC - 1</v>
      </c>
      <c r="E682" s="104">
        <v>1</v>
      </c>
    </row>
    <row r="683" spans="1:7" x14ac:dyDescent="0.2">
      <c r="A683" s="56" t="str">
        <f t="shared" si="21"/>
        <v>DNV-TRC - 1,5</v>
      </c>
      <c r="E683" s="104">
        <v>1.5</v>
      </c>
    </row>
    <row r="684" spans="1:7" x14ac:dyDescent="0.2">
      <c r="A684" s="56" t="str">
        <f t="shared" si="21"/>
        <v>DNV-TRC - 2</v>
      </c>
      <c r="E684" s="104">
        <v>2</v>
      </c>
    </row>
    <row r="685" spans="1:7" x14ac:dyDescent="0.2">
      <c r="A685" s="56" t="str">
        <f t="shared" si="21"/>
        <v>DNV-TRC - 2,5</v>
      </c>
      <c r="E685" s="104">
        <v>2.5</v>
      </c>
    </row>
    <row r="686" spans="1:7" x14ac:dyDescent="0.2">
      <c r="A686" s="56" t="str">
        <f t="shared" si="21"/>
        <v>DNV-TRC - 3</v>
      </c>
      <c r="E686" s="104">
        <v>3</v>
      </c>
    </row>
    <row r="687" spans="1:7" x14ac:dyDescent="0.2">
      <c r="A687" s="56" t="str">
        <f t="shared" si="21"/>
        <v>DNV-TRC - 3,5</v>
      </c>
      <c r="E687" s="104">
        <v>3.5</v>
      </c>
    </row>
    <row r="688" spans="1:7" x14ac:dyDescent="0.2">
      <c r="A688" s="56" t="str">
        <f t="shared" si="21"/>
        <v>DNV-TRC - 4</v>
      </c>
      <c r="E688" s="104">
        <v>4</v>
      </c>
    </row>
    <row r="689" spans="1:5" x14ac:dyDescent="0.2">
      <c r="A689" s="56" t="str">
        <f t="shared" si="21"/>
        <v>DNV-TRC - 4,5</v>
      </c>
      <c r="E689" s="104">
        <v>4.5</v>
      </c>
    </row>
    <row r="690" spans="1:5" x14ac:dyDescent="0.2">
      <c r="A690" s="56" t="str">
        <f t="shared" si="21"/>
        <v>DNV-TRC - 5</v>
      </c>
      <c r="E690" s="104">
        <v>5</v>
      </c>
    </row>
    <row r="691" spans="1:5" x14ac:dyDescent="0.2">
      <c r="A691" s="56" t="str">
        <f t="shared" si="21"/>
        <v>DNV-TRC - 6</v>
      </c>
      <c r="E691" s="104">
        <v>6</v>
      </c>
    </row>
    <row r="692" spans="1:5" x14ac:dyDescent="0.2">
      <c r="A692" s="56" t="str">
        <f t="shared" si="21"/>
        <v>DNV-TRC - 7</v>
      </c>
      <c r="E692" s="104">
        <v>7</v>
      </c>
    </row>
    <row r="693" spans="1:5" x14ac:dyDescent="0.2">
      <c r="A693" s="56" t="str">
        <f t="shared" si="21"/>
        <v>DNV-TRC - 8</v>
      </c>
      <c r="E693" s="104">
        <v>8</v>
      </c>
    </row>
    <row r="694" spans="1:5" x14ac:dyDescent="0.2">
      <c r="A694" s="56" t="str">
        <f t="shared" si="21"/>
        <v>DNV-TRC - 9</v>
      </c>
      <c r="E694" s="104">
        <v>9</v>
      </c>
    </row>
    <row r="695" spans="1:5" x14ac:dyDescent="0.2">
      <c r="A695" s="56" t="str">
        <f t="shared" si="21"/>
        <v>DNV-TRC - 10</v>
      </c>
      <c r="E695" s="104">
        <v>10</v>
      </c>
    </row>
    <row r="696" spans="1:5" x14ac:dyDescent="0.2">
      <c r="A696" s="56" t="str">
        <f t="shared" si="21"/>
        <v>DNV-TRC - 12</v>
      </c>
      <c r="E696" s="104">
        <v>12</v>
      </c>
    </row>
    <row r="697" spans="1:5" x14ac:dyDescent="0.2">
      <c r="A697" s="56" t="str">
        <f t="shared" si="21"/>
        <v>DNV-TRC - 15</v>
      </c>
      <c r="E697" s="104">
        <v>15</v>
      </c>
    </row>
    <row r="698" spans="1:5" x14ac:dyDescent="0.2">
      <c r="A698" s="56" t="str">
        <f t="shared" si="21"/>
        <v>DNV-TRC - 17</v>
      </c>
      <c r="E698" s="104">
        <v>17</v>
      </c>
    </row>
    <row r="699" spans="1:5" x14ac:dyDescent="0.2">
      <c r="A699" s="56" t="str">
        <f t="shared" si="21"/>
        <v>DNV-TRC - 19</v>
      </c>
      <c r="E699" s="104">
        <v>19</v>
      </c>
    </row>
    <row r="700" spans="1:5" x14ac:dyDescent="0.2">
      <c r="A700" s="56" t="str">
        <f t="shared" si="21"/>
        <v>DNV-TRC - 20</v>
      </c>
      <c r="E700" s="104">
        <v>20</v>
      </c>
    </row>
    <row r="701" spans="1:5" x14ac:dyDescent="0.2">
      <c r="A701" s="56" t="str">
        <f t="shared" si="21"/>
        <v>DNV-TRC - 25</v>
      </c>
      <c r="E701" s="104">
        <v>25</v>
      </c>
    </row>
    <row r="702" spans="1:5" x14ac:dyDescent="0.2">
      <c r="A702" s="56" t="str">
        <f t="shared" si="21"/>
        <v>DNV-TRC - 30</v>
      </c>
      <c r="E702" s="104">
        <v>30</v>
      </c>
    </row>
    <row r="703" spans="1:5" x14ac:dyDescent="0.2">
      <c r="A703" s="56" t="str">
        <f t="shared" si="21"/>
        <v>DNV-TRC - 35</v>
      </c>
      <c r="E703" s="104">
        <v>35</v>
      </c>
    </row>
    <row r="704" spans="1:5" x14ac:dyDescent="0.2">
      <c r="A704" s="56" t="str">
        <f t="shared" si="21"/>
        <v>DNV-TRC - 40</v>
      </c>
      <c r="E704" s="104">
        <v>40</v>
      </c>
    </row>
    <row r="705" spans="1:7" x14ac:dyDescent="0.2">
      <c r="A705" s="56" t="str">
        <f t="shared" si="21"/>
        <v>DNV-TRC - 45</v>
      </c>
      <c r="E705" s="104">
        <v>45</v>
      </c>
    </row>
    <row r="706" spans="1:7" x14ac:dyDescent="0.2">
      <c r="A706" s="56" t="str">
        <f t="shared" si="21"/>
        <v>DNV-TRC - 50</v>
      </c>
      <c r="E706" s="104">
        <v>50</v>
      </c>
    </row>
    <row r="707" spans="1:7" x14ac:dyDescent="0.2">
      <c r="A707" s="56" t="str">
        <f t="shared" si="21"/>
        <v>DNV-TRC - 55</v>
      </c>
      <c r="E707" s="104">
        <v>55</v>
      </c>
    </row>
    <row r="708" spans="1:7" x14ac:dyDescent="0.2">
      <c r="A708" s="56" t="str">
        <f t="shared" si="21"/>
        <v>DNV-TRC - 60</v>
      </c>
      <c r="E708" s="104">
        <v>60</v>
      </c>
    </row>
    <row r="709" spans="1:7" x14ac:dyDescent="0.2">
      <c r="A709" s="56" t="str">
        <f t="shared" si="21"/>
        <v>DNV-TRC - 65</v>
      </c>
      <c r="E709" s="104">
        <v>65</v>
      </c>
    </row>
    <row r="710" spans="1:7" x14ac:dyDescent="0.2">
      <c r="A710" s="56" t="str">
        <f t="shared" si="21"/>
        <v>DNV-TRC - 70</v>
      </c>
      <c r="E710" s="104">
        <v>70</v>
      </c>
    </row>
    <row r="711" spans="1:7" x14ac:dyDescent="0.2">
      <c r="A711" s="56" t="str">
        <f t="shared" si="21"/>
        <v>DNV-TRC - 75</v>
      </c>
      <c r="E711" s="104">
        <v>75</v>
      </c>
    </row>
    <row r="712" spans="1:7" x14ac:dyDescent="0.2">
      <c r="A712" s="56" t="str">
        <f t="shared" si="21"/>
        <v>DNV-TRC - 80</v>
      </c>
      <c r="E712" s="104">
        <v>80</v>
      </c>
    </row>
    <row r="713" spans="1:7" x14ac:dyDescent="0.2">
      <c r="A713" s="56" t="str">
        <f t="shared" si="21"/>
        <v>DNV-TRC - 85</v>
      </c>
      <c r="E713" s="104">
        <v>85</v>
      </c>
    </row>
    <row r="714" spans="1:7" x14ac:dyDescent="0.2">
      <c r="A714" s="56" t="str">
        <f t="shared" si="21"/>
        <v>DNV-TRC - 90</v>
      </c>
      <c r="E714" s="104">
        <v>90</v>
      </c>
    </row>
    <row r="715" spans="1:7" x14ac:dyDescent="0.2">
      <c r="A715" s="56" t="str">
        <f t="shared" si="21"/>
        <v>DNV-TRC - 95</v>
      </c>
      <c r="E715" s="104">
        <v>95</v>
      </c>
    </row>
    <row r="716" spans="1:7" x14ac:dyDescent="0.2">
      <c r="A716" s="56" t="str">
        <f t="shared" si="21"/>
        <v>DNV-TRC - 100</v>
      </c>
      <c r="E716" s="104">
        <v>100</v>
      </c>
    </row>
    <row r="717" spans="1:7" x14ac:dyDescent="0.2">
      <c r="A717" s="56"/>
      <c r="E717" s="104"/>
    </row>
    <row r="719" spans="1:7" x14ac:dyDescent="0.2">
      <c r="A719" s="54"/>
      <c r="B719" s="54" t="s">
        <v>862</v>
      </c>
      <c r="C719" s="54"/>
      <c r="D719" s="55"/>
      <c r="E719" s="54"/>
      <c r="F719" s="54"/>
      <c r="G719" s="54"/>
    </row>
    <row r="720" spans="1:7" x14ac:dyDescent="0.2">
      <c r="A720" s="56" t="str">
        <f t="shared" ref="A720:A754" si="22">CONCATENATE("DNV-TRCA - ",E720)</f>
        <v>DNV-TRCA - 55</v>
      </c>
      <c r="E720" s="104">
        <v>55</v>
      </c>
    </row>
    <row r="721" spans="1:5" x14ac:dyDescent="0.2">
      <c r="A721" s="56" t="str">
        <f t="shared" si="22"/>
        <v>DNV-TRCA - 60</v>
      </c>
      <c r="E721" s="104">
        <v>60</v>
      </c>
    </row>
    <row r="722" spans="1:5" x14ac:dyDescent="0.2">
      <c r="A722" s="56" t="str">
        <f t="shared" si="22"/>
        <v>DNV-TRCA - 65</v>
      </c>
      <c r="E722" s="104">
        <v>65</v>
      </c>
    </row>
    <row r="723" spans="1:5" x14ac:dyDescent="0.2">
      <c r="A723" s="56" t="str">
        <f t="shared" si="22"/>
        <v>DNV-TRCA - 70</v>
      </c>
      <c r="E723" s="104">
        <v>70</v>
      </c>
    </row>
    <row r="724" spans="1:5" x14ac:dyDescent="0.2">
      <c r="A724" s="56" t="str">
        <f t="shared" si="22"/>
        <v>DNV-TRCA - 75</v>
      </c>
      <c r="E724" s="104">
        <v>75</v>
      </c>
    </row>
    <row r="725" spans="1:5" x14ac:dyDescent="0.2">
      <c r="A725" s="56" t="str">
        <f t="shared" si="22"/>
        <v>DNV-TRCA - 80</v>
      </c>
      <c r="E725" s="104">
        <v>80</v>
      </c>
    </row>
    <row r="726" spans="1:5" x14ac:dyDescent="0.2">
      <c r="A726" s="56" t="str">
        <f t="shared" si="22"/>
        <v>DNV-TRCA - 85</v>
      </c>
      <c r="E726" s="104">
        <v>85</v>
      </c>
    </row>
    <row r="727" spans="1:5" x14ac:dyDescent="0.2">
      <c r="A727" s="56" t="str">
        <f t="shared" si="22"/>
        <v>DNV-TRCA - 90</v>
      </c>
      <c r="E727" s="104">
        <v>90</v>
      </c>
    </row>
    <row r="728" spans="1:5" x14ac:dyDescent="0.2">
      <c r="A728" s="56" t="str">
        <f t="shared" si="22"/>
        <v>DNV-TRCA - 95</v>
      </c>
      <c r="E728" s="104">
        <v>95</v>
      </c>
    </row>
    <row r="729" spans="1:5" x14ac:dyDescent="0.2">
      <c r="A729" s="56" t="str">
        <f t="shared" si="22"/>
        <v>DNV-TRCA - 100</v>
      </c>
      <c r="E729" s="104">
        <v>100</v>
      </c>
    </row>
    <row r="730" spans="1:5" x14ac:dyDescent="0.2">
      <c r="A730" s="56" t="str">
        <f t="shared" si="22"/>
        <v>DNV-TRCA - 105</v>
      </c>
      <c r="E730" s="104">
        <v>105</v>
      </c>
    </row>
    <row r="731" spans="1:5" x14ac:dyDescent="0.2">
      <c r="A731" s="56" t="str">
        <f t="shared" si="22"/>
        <v>DNV-TRCA - 110</v>
      </c>
      <c r="E731" s="104">
        <v>110</v>
      </c>
    </row>
    <row r="732" spans="1:5" x14ac:dyDescent="0.2">
      <c r="A732" s="56" t="str">
        <f t="shared" si="22"/>
        <v>DNV-TRCA - 120</v>
      </c>
      <c r="E732" s="104">
        <v>120</v>
      </c>
    </row>
    <row r="733" spans="1:5" x14ac:dyDescent="0.2">
      <c r="A733" s="56" t="str">
        <f t="shared" si="22"/>
        <v>DNV-TRCA - 130</v>
      </c>
      <c r="E733" s="104">
        <v>130</v>
      </c>
    </row>
    <row r="734" spans="1:5" x14ac:dyDescent="0.2">
      <c r="A734" s="56" t="str">
        <f t="shared" si="22"/>
        <v>DNV-TRCA - 140</v>
      </c>
      <c r="E734" s="104">
        <v>140</v>
      </c>
    </row>
    <row r="735" spans="1:5" x14ac:dyDescent="0.2">
      <c r="A735" s="56" t="str">
        <f t="shared" si="22"/>
        <v>DNV-TRCA - 150</v>
      </c>
      <c r="E735" s="104">
        <v>150</v>
      </c>
    </row>
    <row r="736" spans="1:5" x14ac:dyDescent="0.2">
      <c r="A736" s="56" t="str">
        <f t="shared" si="22"/>
        <v>DNV-TRCA - 160</v>
      </c>
      <c r="E736" s="104">
        <v>160</v>
      </c>
    </row>
    <row r="737" spans="1:5" x14ac:dyDescent="0.2">
      <c r="A737" s="56" t="str">
        <f t="shared" si="22"/>
        <v>DNV-TRCA - 170</v>
      </c>
      <c r="E737" s="104">
        <v>170</v>
      </c>
    </row>
    <row r="738" spans="1:5" x14ac:dyDescent="0.2">
      <c r="A738" s="56" t="str">
        <f t="shared" si="22"/>
        <v>DNV-TRCA - 180</v>
      </c>
      <c r="E738" s="104">
        <v>180</v>
      </c>
    </row>
    <row r="739" spans="1:5" x14ac:dyDescent="0.2">
      <c r="A739" s="56" t="str">
        <f t="shared" si="22"/>
        <v>DNV-TRCA - 200</v>
      </c>
      <c r="E739" s="104">
        <v>200</v>
      </c>
    </row>
    <row r="740" spans="1:5" x14ac:dyDescent="0.2">
      <c r="A740" s="56" t="str">
        <f t="shared" si="22"/>
        <v>DNV-TRCA - 225</v>
      </c>
      <c r="E740" s="104">
        <v>225</v>
      </c>
    </row>
    <row r="741" spans="1:5" x14ac:dyDescent="0.2">
      <c r="A741" s="56" t="str">
        <f t="shared" si="22"/>
        <v>DNV-TRCA - 250</v>
      </c>
      <c r="E741" s="104">
        <v>250</v>
      </c>
    </row>
    <row r="742" spans="1:5" x14ac:dyDescent="0.2">
      <c r="A742" s="56" t="str">
        <f t="shared" si="22"/>
        <v>DNV-TRCA - 275</v>
      </c>
      <c r="E742" s="104">
        <v>275</v>
      </c>
    </row>
    <row r="743" spans="1:5" x14ac:dyDescent="0.2">
      <c r="A743" s="56" t="str">
        <f t="shared" si="22"/>
        <v>DNV-TRCA - 300</v>
      </c>
      <c r="E743" s="104">
        <v>300</v>
      </c>
    </row>
    <row r="744" spans="1:5" x14ac:dyDescent="0.2">
      <c r="A744" s="56" t="str">
        <f t="shared" si="22"/>
        <v>DNV-TRCA - 325</v>
      </c>
      <c r="E744" s="104">
        <v>325</v>
      </c>
    </row>
    <row r="745" spans="1:5" x14ac:dyDescent="0.2">
      <c r="A745" s="56" t="str">
        <f t="shared" si="22"/>
        <v>DNV-TRCA - 350</v>
      </c>
      <c r="E745" s="104">
        <v>350</v>
      </c>
    </row>
    <row r="746" spans="1:5" x14ac:dyDescent="0.2">
      <c r="A746" s="56" t="str">
        <f t="shared" si="22"/>
        <v>DNV-TRCA - 375</v>
      </c>
      <c r="E746" s="104">
        <v>375</v>
      </c>
    </row>
    <row r="747" spans="1:5" x14ac:dyDescent="0.2">
      <c r="A747" s="56" t="str">
        <f t="shared" si="22"/>
        <v>DNV-TRCA - 400</v>
      </c>
      <c r="E747" s="104">
        <v>400</v>
      </c>
    </row>
    <row r="748" spans="1:5" x14ac:dyDescent="0.2">
      <c r="A748" s="56" t="str">
        <f t="shared" si="22"/>
        <v>DNV-TRCA - 425</v>
      </c>
      <c r="E748" s="104">
        <v>425</v>
      </c>
    </row>
    <row r="749" spans="1:5" x14ac:dyDescent="0.2">
      <c r="A749" s="56" t="str">
        <f t="shared" si="22"/>
        <v>DNV-TRCA - 450</v>
      </c>
      <c r="E749" s="104">
        <v>450</v>
      </c>
    </row>
    <row r="750" spans="1:5" x14ac:dyDescent="0.2">
      <c r="A750" s="56" t="str">
        <f t="shared" si="22"/>
        <v>DNV-TRCA - 475</v>
      </c>
      <c r="E750" s="104">
        <v>475</v>
      </c>
    </row>
    <row r="751" spans="1:5" x14ac:dyDescent="0.2">
      <c r="A751" s="56" t="str">
        <f t="shared" si="22"/>
        <v>DNV-TRCA - 500</v>
      </c>
      <c r="E751" s="104">
        <v>500</v>
      </c>
    </row>
    <row r="752" spans="1:5" x14ac:dyDescent="0.2">
      <c r="A752" s="56" t="str">
        <f t="shared" si="22"/>
        <v>DNV-TRCA - 600</v>
      </c>
      <c r="E752" s="104">
        <v>600</v>
      </c>
    </row>
    <row r="753" spans="1:5" x14ac:dyDescent="0.2">
      <c r="A753" s="56" t="str">
        <f t="shared" si="22"/>
        <v>DNV-TRCA - 800</v>
      </c>
      <c r="E753" s="104">
        <v>800</v>
      </c>
    </row>
    <row r="754" spans="1:5" x14ac:dyDescent="0.2">
      <c r="A754" s="56" t="str">
        <f t="shared" si="22"/>
        <v>DNV-TRCA - 1000</v>
      </c>
      <c r="E754" s="104">
        <v>1000</v>
      </c>
    </row>
    <row r="759" spans="1:5" x14ac:dyDescent="0.2">
      <c r="B759" s="54" t="s">
        <v>863</v>
      </c>
    </row>
    <row r="761" spans="1:5" x14ac:dyDescent="0.2">
      <c r="B761" s="58" t="s">
        <v>51</v>
      </c>
      <c r="C761" s="58" t="s">
        <v>864</v>
      </c>
    </row>
    <row r="762" spans="1:5" x14ac:dyDescent="0.2">
      <c r="A762" s="56" t="str">
        <f>CONCATENATE("IIEE-SJ - ",B762)</f>
        <v>IIEE-SJ - 1</v>
      </c>
      <c r="B762" s="58">
        <v>1</v>
      </c>
      <c r="E762" s="58" t="s">
        <v>865</v>
      </c>
    </row>
    <row r="763" spans="1:5" x14ac:dyDescent="0.2">
      <c r="A763" s="56" t="str">
        <f>CONCATENATE("IIEE-SJ - ",B763)</f>
        <v>IIEE-SJ - 101000</v>
      </c>
      <c r="B763" s="58">
        <v>101000</v>
      </c>
      <c r="E763" s="58" t="s">
        <v>730</v>
      </c>
    </row>
    <row r="764" spans="1:5" x14ac:dyDescent="0.2">
      <c r="A764" s="56" t="str">
        <f>CONCATENATE("IIEE-SJ - ",B764)</f>
        <v>IIEE-SJ - 102000</v>
      </c>
      <c r="B764" s="58">
        <v>102000</v>
      </c>
      <c r="E764" s="58" t="s">
        <v>731</v>
      </c>
    </row>
    <row r="765" spans="1:5" x14ac:dyDescent="0.2">
      <c r="A765" s="56" t="str">
        <f>CONCATENATE("IIEE-SJ - ",B765)</f>
        <v>IIEE-SJ - 103000</v>
      </c>
      <c r="B765" s="58">
        <v>103000</v>
      </c>
      <c r="E765" s="58" t="s">
        <v>732</v>
      </c>
    </row>
    <row r="766" spans="1:5" x14ac:dyDescent="0.2">
      <c r="A766" s="56"/>
    </row>
    <row r="767" spans="1:5" x14ac:dyDescent="0.2">
      <c r="A767" s="56" t="str">
        <f>CONCATENATE("IIEE-SJ - ",B767)</f>
        <v>IIEE-SJ - 2</v>
      </c>
      <c r="B767" s="58">
        <v>2</v>
      </c>
      <c r="E767" s="58" t="s">
        <v>866</v>
      </c>
    </row>
    <row r="768" spans="1:5" x14ac:dyDescent="0.2">
      <c r="A768" s="56"/>
    </row>
    <row r="769" spans="1:5" x14ac:dyDescent="0.2">
      <c r="A769" s="56" t="str">
        <f>CONCATENATE("IIEE-SJ - ",B769)</f>
        <v>IIEE-SJ - 201</v>
      </c>
      <c r="B769" s="58">
        <v>201</v>
      </c>
      <c r="E769" s="58" t="s">
        <v>867</v>
      </c>
    </row>
    <row r="770" spans="1:5" x14ac:dyDescent="0.2">
      <c r="A770" s="56" t="str">
        <f>CONCATENATE("IIEE-SJ - ",B770)</f>
        <v>IIEE-SJ - 201001</v>
      </c>
      <c r="B770" s="58">
        <v>201001</v>
      </c>
      <c r="E770" s="58" t="s">
        <v>592</v>
      </c>
    </row>
    <row r="771" spans="1:5" x14ac:dyDescent="0.2">
      <c r="A771" s="56" t="str">
        <f>CONCATENATE("IIEE-SJ - ",B771)</f>
        <v>IIEE-SJ - 201002</v>
      </c>
      <c r="B771" s="58">
        <v>201002</v>
      </c>
      <c r="E771" s="58" t="s">
        <v>593</v>
      </c>
    </row>
    <row r="772" spans="1:5" x14ac:dyDescent="0.2">
      <c r="A772" s="56" t="str">
        <f>CONCATENATE("IIEE-SJ - ",B772)</f>
        <v>IIEE-SJ - 201003</v>
      </c>
      <c r="B772" s="58">
        <v>201003</v>
      </c>
      <c r="E772" s="58" t="s">
        <v>594</v>
      </c>
    </row>
    <row r="773" spans="1:5" x14ac:dyDescent="0.2">
      <c r="A773" s="56" t="str">
        <f>CONCATENATE("IIEE-SJ - ",B773)</f>
        <v>IIEE-SJ - 201004</v>
      </c>
      <c r="B773" s="58">
        <v>201004</v>
      </c>
      <c r="E773" s="58" t="s">
        <v>719</v>
      </c>
    </row>
    <row r="774" spans="1:5" x14ac:dyDescent="0.2">
      <c r="A774" s="56"/>
    </row>
    <row r="775" spans="1:5" x14ac:dyDescent="0.2">
      <c r="A775" s="56" t="str">
        <f>CONCATENATE("IIEE-SJ - ",B775)</f>
        <v>IIEE-SJ - 202</v>
      </c>
      <c r="B775" s="58">
        <v>202</v>
      </c>
      <c r="E775" s="58" t="s">
        <v>868</v>
      </c>
    </row>
    <row r="776" spans="1:5" x14ac:dyDescent="0.2">
      <c r="A776" s="56" t="str">
        <f>CONCATENATE("IIEE-SJ - ",B776)</f>
        <v>IIEE-SJ - 202001</v>
      </c>
      <c r="B776" s="58">
        <v>202001</v>
      </c>
      <c r="E776" s="58" t="s">
        <v>595</v>
      </c>
    </row>
    <row r="777" spans="1:5" x14ac:dyDescent="0.2">
      <c r="A777" s="56" t="str">
        <f>CONCATENATE("IIEE-SJ - ",B777)</f>
        <v>IIEE-SJ - 202002</v>
      </c>
      <c r="B777" s="58">
        <v>202002</v>
      </c>
      <c r="E777" s="58" t="s">
        <v>596</v>
      </c>
    </row>
    <row r="778" spans="1:5" x14ac:dyDescent="0.2">
      <c r="A778" s="56" t="str">
        <f>CONCATENATE("IIEE-SJ - ",B778)</f>
        <v>IIEE-SJ - 202003</v>
      </c>
      <c r="B778" s="58">
        <v>202003</v>
      </c>
      <c r="E778" s="58" t="s">
        <v>597</v>
      </c>
    </row>
    <row r="779" spans="1:5" x14ac:dyDescent="0.2">
      <c r="A779" s="56" t="str">
        <f>CONCATENATE("IIEE-SJ - ",B779)</f>
        <v>IIEE-SJ - 202004</v>
      </c>
      <c r="B779" s="58">
        <v>202004</v>
      </c>
      <c r="E779" s="58" t="s">
        <v>689</v>
      </c>
    </row>
    <row r="780" spans="1:5" x14ac:dyDescent="0.2">
      <c r="A780" s="56"/>
    </row>
    <row r="781" spans="1:5" x14ac:dyDescent="0.2">
      <c r="A781" s="56" t="str">
        <f>CONCATENATE("IIEE-SJ - ",B781)</f>
        <v>IIEE-SJ - 203</v>
      </c>
      <c r="B781" s="58">
        <v>203</v>
      </c>
      <c r="E781" s="58" t="s">
        <v>869</v>
      </c>
    </row>
    <row r="782" spans="1:5" x14ac:dyDescent="0.2">
      <c r="A782" s="56" t="str">
        <f>CONCATENATE("IIEE-SJ - ",B782)</f>
        <v>IIEE-SJ - 203001</v>
      </c>
      <c r="B782" s="58">
        <v>203001</v>
      </c>
      <c r="E782" s="58" t="s">
        <v>870</v>
      </c>
    </row>
    <row r="783" spans="1:5" x14ac:dyDescent="0.2">
      <c r="A783" s="56" t="str">
        <f>CONCATENATE("IIEE-SJ - ",B783)</f>
        <v>IIEE-SJ - 203002</v>
      </c>
      <c r="B783" s="58">
        <v>203002</v>
      </c>
      <c r="E783" s="58" t="s">
        <v>722</v>
      </c>
    </row>
    <row r="784" spans="1:5" x14ac:dyDescent="0.2">
      <c r="A784" s="56"/>
    </row>
    <row r="785" spans="1:5" x14ac:dyDescent="0.2">
      <c r="A785" s="56" t="str">
        <f t="shared" ref="A785:A790" si="23">CONCATENATE("IIEE-SJ - ",B785)</f>
        <v>IIEE-SJ - 204</v>
      </c>
      <c r="B785" s="58">
        <v>204</v>
      </c>
      <c r="E785" s="58" t="s">
        <v>871</v>
      </c>
    </row>
    <row r="786" spans="1:5" ht="12" x14ac:dyDescent="0.2">
      <c r="A786" s="56" t="str">
        <f t="shared" si="23"/>
        <v>IIEE-SJ - 204001</v>
      </c>
      <c r="B786" s="58">
        <v>204001</v>
      </c>
      <c r="E786" s="105" t="s">
        <v>872</v>
      </c>
    </row>
    <row r="787" spans="1:5" ht="12" x14ac:dyDescent="0.2">
      <c r="A787" s="56" t="str">
        <f t="shared" si="23"/>
        <v>IIEE-SJ - 204002</v>
      </c>
      <c r="B787" s="58">
        <v>204002</v>
      </c>
      <c r="E787" s="105" t="s">
        <v>873</v>
      </c>
    </row>
    <row r="788" spans="1:5" ht="12" x14ac:dyDescent="0.2">
      <c r="A788" s="56" t="str">
        <f t="shared" si="23"/>
        <v>IIEE-SJ - 204003</v>
      </c>
      <c r="B788" s="58">
        <v>204003</v>
      </c>
      <c r="E788" s="105" t="s">
        <v>874</v>
      </c>
    </row>
    <row r="789" spans="1:5" x14ac:dyDescent="0.2">
      <c r="A789" s="56" t="str">
        <f t="shared" si="23"/>
        <v>IIEE-SJ - 204004</v>
      </c>
      <c r="B789" s="58">
        <v>204004</v>
      </c>
      <c r="E789" s="58" t="s">
        <v>699</v>
      </c>
    </row>
    <row r="790" spans="1:5" x14ac:dyDescent="0.2">
      <c r="A790" s="56" t="str">
        <f t="shared" si="23"/>
        <v>IIEE-SJ - 204005</v>
      </c>
      <c r="B790" s="58">
        <v>204005</v>
      </c>
      <c r="E790" s="58" t="s">
        <v>700</v>
      </c>
    </row>
    <row r="791" spans="1:5" x14ac:dyDescent="0.2">
      <c r="A791" s="56"/>
    </row>
    <row r="792" spans="1:5" x14ac:dyDescent="0.2">
      <c r="A792" s="56" t="str">
        <f t="shared" ref="A792:A797" si="24">CONCATENATE("IIEE-SJ - ",B792)</f>
        <v>IIEE-SJ - 205</v>
      </c>
      <c r="B792" s="58">
        <v>205</v>
      </c>
      <c r="E792" s="58" t="s">
        <v>875</v>
      </c>
    </row>
    <row r="793" spans="1:5" x14ac:dyDescent="0.2">
      <c r="A793" s="56" t="str">
        <f t="shared" si="24"/>
        <v>IIEE-SJ - 205001</v>
      </c>
      <c r="B793" s="58">
        <v>205001</v>
      </c>
      <c r="E793" s="58" t="s">
        <v>876</v>
      </c>
    </row>
    <row r="794" spans="1:5" x14ac:dyDescent="0.2">
      <c r="A794" s="56" t="str">
        <f t="shared" si="24"/>
        <v>IIEE-SJ - 205002</v>
      </c>
      <c r="B794" s="58">
        <v>205002</v>
      </c>
      <c r="E794" s="58" t="s">
        <v>877</v>
      </c>
    </row>
    <row r="795" spans="1:5" x14ac:dyDescent="0.2">
      <c r="A795" s="56" t="str">
        <f t="shared" si="24"/>
        <v>IIEE-SJ - 205003</v>
      </c>
      <c r="B795" s="58">
        <v>205003</v>
      </c>
      <c r="E795" s="58" t="s">
        <v>697</v>
      </c>
    </row>
    <row r="796" spans="1:5" x14ac:dyDescent="0.2">
      <c r="A796" s="56" t="str">
        <f t="shared" si="24"/>
        <v>IIEE-SJ - 205004</v>
      </c>
      <c r="B796" s="58">
        <v>205004</v>
      </c>
      <c r="E796" s="58" t="s">
        <v>698</v>
      </c>
    </row>
    <row r="797" spans="1:5" x14ac:dyDescent="0.2">
      <c r="A797" s="56" t="str">
        <f t="shared" si="24"/>
        <v>IIEE-SJ - 205005</v>
      </c>
      <c r="B797" s="58">
        <v>205005</v>
      </c>
      <c r="E797" s="58" t="s">
        <v>696</v>
      </c>
    </row>
    <row r="798" spans="1:5" x14ac:dyDescent="0.2">
      <c r="A798" s="56"/>
    </row>
    <row r="799" spans="1:5" x14ac:dyDescent="0.2">
      <c r="A799" s="56" t="str">
        <f>CONCATENATE("IIEE-SJ - ",B799)</f>
        <v>IIEE-SJ - 206</v>
      </c>
      <c r="B799" s="58">
        <v>206</v>
      </c>
      <c r="E799" s="58" t="s">
        <v>878</v>
      </c>
    </row>
    <row r="800" spans="1:5" x14ac:dyDescent="0.2">
      <c r="A800" s="56" t="str">
        <f>CONCATENATE("IIEE-SJ - ",B800)</f>
        <v>IIEE-SJ - 206001</v>
      </c>
      <c r="B800" s="58">
        <v>206001</v>
      </c>
      <c r="E800" s="58" t="s">
        <v>879</v>
      </c>
    </row>
    <row r="801" spans="1:5" x14ac:dyDescent="0.2">
      <c r="A801" s="56" t="str">
        <f>CONCATENATE("IIEE-SJ - ",B801)</f>
        <v>IIEE-SJ - 206002</v>
      </c>
      <c r="B801" s="58">
        <v>206002</v>
      </c>
      <c r="E801" s="58" t="s">
        <v>598</v>
      </c>
    </row>
    <row r="802" spans="1:5" x14ac:dyDescent="0.2">
      <c r="A802" s="56" t="str">
        <f>CONCATENATE("IIEE-SJ - ",B802)</f>
        <v>IIEE-SJ - 206003</v>
      </c>
      <c r="B802" s="58">
        <v>206003</v>
      </c>
      <c r="E802" s="58" t="s">
        <v>690</v>
      </c>
    </row>
    <row r="803" spans="1:5" x14ac:dyDescent="0.2">
      <c r="A803" s="56" t="str">
        <f>CONCATENATE("IIEE-SJ - ",B803)</f>
        <v>IIEE-SJ - 206004</v>
      </c>
      <c r="B803" s="58">
        <v>206004</v>
      </c>
      <c r="E803" s="58" t="s">
        <v>691</v>
      </c>
    </row>
    <row r="804" spans="1:5" x14ac:dyDescent="0.2">
      <c r="A804" s="56"/>
    </row>
    <row r="805" spans="1:5" x14ac:dyDescent="0.2">
      <c r="A805" s="56" t="str">
        <f>CONCATENATE("IIEE-SJ - ",B805)</f>
        <v>IIEE-SJ - 207</v>
      </c>
      <c r="B805" s="58">
        <v>207</v>
      </c>
      <c r="E805" s="58" t="s">
        <v>880</v>
      </c>
    </row>
    <row r="806" spans="1:5" x14ac:dyDescent="0.2">
      <c r="A806" s="56" t="str">
        <f>CONCATENATE("IIEE-SJ - ",B806)</f>
        <v>IIEE-SJ - 207001</v>
      </c>
      <c r="B806" s="58">
        <v>207001</v>
      </c>
      <c r="E806" s="58" t="s">
        <v>599</v>
      </c>
    </row>
    <row r="807" spans="1:5" x14ac:dyDescent="0.2">
      <c r="A807" s="56" t="str">
        <f>CONCATENATE("IIEE-SJ - ",B807)</f>
        <v>IIEE-SJ - 207002</v>
      </c>
      <c r="B807" s="58">
        <v>207002</v>
      </c>
      <c r="E807" s="58" t="s">
        <v>881</v>
      </c>
    </row>
    <row r="808" spans="1:5" x14ac:dyDescent="0.2">
      <c r="A808" s="56" t="str">
        <f>CONCATENATE("IIEE-SJ - ",B808)</f>
        <v>IIEE-SJ - 207003</v>
      </c>
      <c r="B808" s="58">
        <v>207003</v>
      </c>
      <c r="E808" s="58" t="s">
        <v>692</v>
      </c>
    </row>
    <row r="809" spans="1:5" x14ac:dyDescent="0.2">
      <c r="A809" s="56" t="str">
        <f>CONCATENATE("IIEE-SJ - ",B809)</f>
        <v>IIEE-SJ - 207004</v>
      </c>
      <c r="B809" s="58">
        <v>207004</v>
      </c>
      <c r="E809" s="58" t="s">
        <v>695</v>
      </c>
    </row>
    <row r="810" spans="1:5" x14ac:dyDescent="0.2">
      <c r="A810" s="56"/>
    </row>
    <row r="811" spans="1:5" x14ac:dyDescent="0.2">
      <c r="A811" s="56" t="str">
        <f>CONCATENATE("IIEE-SJ - ",B811)</f>
        <v>IIEE-SJ - 208</v>
      </c>
      <c r="B811" s="58">
        <v>208</v>
      </c>
      <c r="E811" s="58" t="s">
        <v>882</v>
      </c>
    </row>
    <row r="812" spans="1:5" x14ac:dyDescent="0.2">
      <c r="A812" s="56" t="str">
        <f>CONCATENATE("IIEE-SJ - ",B812)</f>
        <v>IIEE-SJ - 208001</v>
      </c>
      <c r="B812" s="58">
        <v>208001</v>
      </c>
      <c r="E812" s="58" t="s">
        <v>600</v>
      </c>
    </row>
    <row r="813" spans="1:5" x14ac:dyDescent="0.2">
      <c r="A813" s="56" t="str">
        <f>CONCATENATE("IIEE-SJ - ",B813)</f>
        <v>IIEE-SJ - 208001</v>
      </c>
      <c r="B813" s="58">
        <v>208001</v>
      </c>
      <c r="E813" s="58" t="s">
        <v>883</v>
      </c>
    </row>
    <row r="814" spans="1:5" x14ac:dyDescent="0.2">
      <c r="A814" s="56"/>
    </row>
    <row r="815" spans="1:5" x14ac:dyDescent="0.2">
      <c r="A815" s="56" t="str">
        <f t="shared" ref="A815:A823" si="25">CONCATENATE("IIEE-SJ - ",B815)</f>
        <v>IIEE-SJ - 209</v>
      </c>
      <c r="B815" s="58">
        <v>209</v>
      </c>
      <c r="E815" s="58" t="s">
        <v>884</v>
      </c>
    </row>
    <row r="816" spans="1:5" x14ac:dyDescent="0.2">
      <c r="A816" s="56" t="str">
        <f t="shared" si="25"/>
        <v>IIEE-SJ - 209001</v>
      </c>
      <c r="B816" s="58">
        <v>209001</v>
      </c>
      <c r="E816" s="58" t="s">
        <v>601</v>
      </c>
    </row>
    <row r="817" spans="1:5" x14ac:dyDescent="0.2">
      <c r="A817" s="56" t="str">
        <f t="shared" si="25"/>
        <v>IIEE-SJ - 209002</v>
      </c>
      <c r="B817" s="58">
        <v>209002</v>
      </c>
      <c r="E817" s="58" t="s">
        <v>602</v>
      </c>
    </row>
    <row r="818" spans="1:5" x14ac:dyDescent="0.2">
      <c r="A818" s="56" t="str">
        <f t="shared" si="25"/>
        <v>IIEE-SJ - 209003</v>
      </c>
      <c r="B818" s="58">
        <v>209003</v>
      </c>
      <c r="E818" s="58" t="s">
        <v>603</v>
      </c>
    </row>
    <row r="819" spans="1:5" x14ac:dyDescent="0.2">
      <c r="A819" s="56" t="str">
        <f t="shared" si="25"/>
        <v>IIEE-SJ - 209004</v>
      </c>
      <c r="B819" s="58">
        <v>209004</v>
      </c>
      <c r="E819" s="58" t="s">
        <v>604</v>
      </c>
    </row>
    <row r="820" spans="1:5" x14ac:dyDescent="0.2">
      <c r="A820" s="56" t="str">
        <f t="shared" si="25"/>
        <v>IIEE-SJ - 209005</v>
      </c>
      <c r="B820" s="58">
        <v>209005</v>
      </c>
      <c r="E820" s="58" t="s">
        <v>704</v>
      </c>
    </row>
    <row r="821" spans="1:5" x14ac:dyDescent="0.2">
      <c r="A821" s="56" t="str">
        <f t="shared" si="25"/>
        <v>IIEE-SJ - 209006</v>
      </c>
      <c r="B821" s="58">
        <v>209006</v>
      </c>
      <c r="E821" s="58" t="s">
        <v>705</v>
      </c>
    </row>
    <row r="822" spans="1:5" x14ac:dyDescent="0.2">
      <c r="A822" s="56" t="str">
        <f t="shared" si="25"/>
        <v>IIEE-SJ - 209007</v>
      </c>
      <c r="B822" s="58">
        <v>209007</v>
      </c>
      <c r="E822" s="58" t="s">
        <v>706</v>
      </c>
    </row>
    <row r="823" spans="1:5" x14ac:dyDescent="0.2">
      <c r="A823" s="56" t="str">
        <f t="shared" si="25"/>
        <v>IIEE-SJ - 209008</v>
      </c>
      <c r="B823" s="58">
        <v>209008</v>
      </c>
      <c r="E823" s="58" t="s">
        <v>707</v>
      </c>
    </row>
    <row r="824" spans="1:5" x14ac:dyDescent="0.2">
      <c r="A824" s="56"/>
    </row>
    <row r="825" spans="1:5" x14ac:dyDescent="0.2">
      <c r="A825" s="56" t="str">
        <f t="shared" ref="A825:A833" si="26">CONCATENATE("IIEE-SJ - ",B825)</f>
        <v>IIEE-SJ - 210</v>
      </c>
      <c r="B825" s="58">
        <v>210</v>
      </c>
      <c r="E825" s="58" t="s">
        <v>885</v>
      </c>
    </row>
    <row r="826" spans="1:5" x14ac:dyDescent="0.2">
      <c r="A826" s="56" t="str">
        <f t="shared" si="26"/>
        <v>IIEE-SJ - 210001</v>
      </c>
      <c r="B826" s="58">
        <v>210001</v>
      </c>
      <c r="E826" s="58" t="s">
        <v>605</v>
      </c>
    </row>
    <row r="827" spans="1:5" x14ac:dyDescent="0.2">
      <c r="A827" s="56" t="str">
        <f t="shared" si="26"/>
        <v>IIEE-SJ - 210002</v>
      </c>
      <c r="B827" s="58">
        <v>210002</v>
      </c>
      <c r="E827" s="58" t="s">
        <v>606</v>
      </c>
    </row>
    <row r="828" spans="1:5" x14ac:dyDescent="0.2">
      <c r="A828" s="56" t="str">
        <f t="shared" si="26"/>
        <v>IIEE-SJ - 210003</v>
      </c>
      <c r="B828" s="58">
        <v>210003</v>
      </c>
      <c r="E828" s="58" t="s">
        <v>607</v>
      </c>
    </row>
    <row r="829" spans="1:5" x14ac:dyDescent="0.2">
      <c r="A829" s="56" t="str">
        <f t="shared" si="26"/>
        <v>IIEE-SJ - 210004</v>
      </c>
      <c r="B829" s="58">
        <v>210004</v>
      </c>
      <c r="E829" s="58" t="s">
        <v>608</v>
      </c>
    </row>
    <row r="830" spans="1:5" x14ac:dyDescent="0.2">
      <c r="A830" s="56" t="str">
        <f t="shared" si="26"/>
        <v>IIEE-SJ - 210005</v>
      </c>
      <c r="B830" s="58">
        <v>210005</v>
      </c>
      <c r="E830" s="58" t="s">
        <v>609</v>
      </c>
    </row>
    <row r="831" spans="1:5" x14ac:dyDescent="0.2">
      <c r="A831" s="56" t="str">
        <f t="shared" si="26"/>
        <v>IIEE-SJ - 210006</v>
      </c>
      <c r="B831" s="58">
        <v>210006</v>
      </c>
      <c r="E831" s="58" t="s">
        <v>610</v>
      </c>
    </row>
    <row r="832" spans="1:5" x14ac:dyDescent="0.2">
      <c r="A832" s="56" t="str">
        <f t="shared" si="26"/>
        <v>IIEE-SJ - 210007</v>
      </c>
      <c r="B832" s="58">
        <v>210007</v>
      </c>
      <c r="E832" s="58" t="s">
        <v>611</v>
      </c>
    </row>
    <row r="833" spans="1:5" x14ac:dyDescent="0.2">
      <c r="A833" s="56" t="str">
        <f t="shared" si="26"/>
        <v>IIEE-SJ - 210008</v>
      </c>
      <c r="B833" s="58">
        <v>210008</v>
      </c>
      <c r="E833" s="58" t="s">
        <v>612</v>
      </c>
    </row>
    <row r="834" spans="1:5" x14ac:dyDescent="0.2">
      <c r="A834" s="56"/>
    </row>
    <row r="835" spans="1:5" x14ac:dyDescent="0.2">
      <c r="A835" s="56" t="str">
        <f t="shared" ref="A835:A844" si="27">CONCATENATE("IIEE-SJ - ",B835)</f>
        <v>IIEE-SJ - 211</v>
      </c>
      <c r="B835" s="58">
        <v>211</v>
      </c>
      <c r="E835" s="58" t="s">
        <v>886</v>
      </c>
    </row>
    <row r="836" spans="1:5" x14ac:dyDescent="0.2">
      <c r="A836" s="56" t="str">
        <f t="shared" si="27"/>
        <v>IIEE-SJ - 211001</v>
      </c>
      <c r="B836" s="58">
        <v>211001</v>
      </c>
      <c r="E836" s="58" t="s">
        <v>613</v>
      </c>
    </row>
    <row r="837" spans="1:5" x14ac:dyDescent="0.2">
      <c r="A837" s="56" t="str">
        <f t="shared" si="27"/>
        <v>IIEE-SJ - 211002</v>
      </c>
      <c r="B837" s="58">
        <v>211002</v>
      </c>
      <c r="E837" s="58" t="s">
        <v>614</v>
      </c>
    </row>
    <row r="838" spans="1:5" x14ac:dyDescent="0.2">
      <c r="A838" s="56" t="str">
        <f t="shared" si="27"/>
        <v>IIEE-SJ - 211003</v>
      </c>
      <c r="B838" s="58">
        <v>211003</v>
      </c>
      <c r="E838" s="58" t="s">
        <v>615</v>
      </c>
    </row>
    <row r="839" spans="1:5" x14ac:dyDescent="0.2">
      <c r="A839" s="56" t="str">
        <f t="shared" si="27"/>
        <v>IIEE-SJ - 211004</v>
      </c>
      <c r="B839" s="58">
        <v>211004</v>
      </c>
      <c r="E839" s="58" t="s">
        <v>616</v>
      </c>
    </row>
    <row r="840" spans="1:5" x14ac:dyDescent="0.2">
      <c r="A840" s="56" t="str">
        <f t="shared" si="27"/>
        <v>IIEE-SJ - 211005</v>
      </c>
      <c r="B840" s="58">
        <v>211005</v>
      </c>
      <c r="E840" s="58" t="s">
        <v>617</v>
      </c>
    </row>
    <row r="841" spans="1:5" x14ac:dyDescent="0.2">
      <c r="A841" s="56" t="str">
        <f t="shared" si="27"/>
        <v>IIEE-SJ - 211006</v>
      </c>
      <c r="B841" s="58">
        <v>211006</v>
      </c>
      <c r="E841" s="58" t="s">
        <v>720</v>
      </c>
    </row>
    <row r="842" spans="1:5" x14ac:dyDescent="0.2">
      <c r="A842" s="56" t="str">
        <f t="shared" si="27"/>
        <v>IIEE-SJ - 211007</v>
      </c>
      <c r="B842" s="58">
        <v>211007</v>
      </c>
      <c r="E842" s="58" t="s">
        <v>721</v>
      </c>
    </row>
    <row r="843" spans="1:5" x14ac:dyDescent="0.2">
      <c r="A843" s="56" t="str">
        <f t="shared" si="27"/>
        <v>IIEE-SJ - 211008</v>
      </c>
      <c r="B843" s="58">
        <v>211008</v>
      </c>
      <c r="E843" s="58" t="s">
        <v>887</v>
      </c>
    </row>
    <row r="844" spans="1:5" x14ac:dyDescent="0.2">
      <c r="A844" s="56" t="str">
        <f t="shared" si="27"/>
        <v>IIEE-SJ - 211009</v>
      </c>
      <c r="B844" s="58">
        <v>211009</v>
      </c>
      <c r="E844" s="58" t="s">
        <v>888</v>
      </c>
    </row>
    <row r="845" spans="1:5" x14ac:dyDescent="0.2">
      <c r="A845" s="56"/>
    </row>
    <row r="846" spans="1:5" x14ac:dyDescent="0.2">
      <c r="A846" s="56" t="str">
        <f>CONCATENATE("IIEE-SJ - ",B846)</f>
        <v>IIEE-SJ - 212</v>
      </c>
      <c r="B846" s="58">
        <v>212</v>
      </c>
      <c r="E846" s="58" t="s">
        <v>889</v>
      </c>
    </row>
    <row r="847" spans="1:5" x14ac:dyDescent="0.2">
      <c r="A847" s="56" t="str">
        <f>CONCATENATE("IIEE-SJ - ",B847)</f>
        <v>IIEE-SJ - 212001</v>
      </c>
      <c r="B847" s="58">
        <v>212001</v>
      </c>
      <c r="E847" s="58" t="s">
        <v>618</v>
      </c>
    </row>
    <row r="848" spans="1:5" x14ac:dyDescent="0.2">
      <c r="A848" s="56" t="str">
        <f>CONCATENATE("IIEE-SJ - ",B848)</f>
        <v>IIEE-SJ - 212002</v>
      </c>
      <c r="B848" s="58">
        <v>212002</v>
      </c>
      <c r="E848" s="58" t="s">
        <v>619</v>
      </c>
    </row>
    <row r="849" spans="1:5" x14ac:dyDescent="0.2">
      <c r="A849" s="56" t="str">
        <f>CONCATENATE("IIEE-SJ - ",B849)</f>
        <v>IIEE-SJ - 212003</v>
      </c>
      <c r="B849" s="58">
        <v>212003</v>
      </c>
      <c r="E849" s="58" t="s">
        <v>620</v>
      </c>
    </row>
    <row r="850" spans="1:5" x14ac:dyDescent="0.2">
      <c r="A850" s="56" t="str">
        <f>CONCATENATE("IIEE-SJ - ",B850)</f>
        <v>IIEE-SJ - 212004</v>
      </c>
      <c r="B850" s="58">
        <v>212004</v>
      </c>
      <c r="E850" s="58" t="s">
        <v>621</v>
      </c>
    </row>
    <row r="851" spans="1:5" x14ac:dyDescent="0.2">
      <c r="A851" s="56"/>
    </row>
    <row r="852" spans="1:5" x14ac:dyDescent="0.2">
      <c r="A852" s="56" t="str">
        <f t="shared" ref="A852:A860" si="28">CONCATENATE("IIEE-SJ - ",B852)</f>
        <v>IIEE-SJ - 213</v>
      </c>
      <c r="B852" s="58">
        <v>213</v>
      </c>
      <c r="E852" s="58" t="s">
        <v>890</v>
      </c>
    </row>
    <row r="853" spans="1:5" x14ac:dyDescent="0.2">
      <c r="A853" s="56" t="str">
        <f t="shared" si="28"/>
        <v>IIEE-SJ - 213001</v>
      </c>
      <c r="B853" s="58">
        <v>213001</v>
      </c>
      <c r="E853" s="58" t="s">
        <v>622</v>
      </c>
    </row>
    <row r="854" spans="1:5" x14ac:dyDescent="0.2">
      <c r="A854" s="56" t="str">
        <f t="shared" si="28"/>
        <v>IIEE-SJ - 213002</v>
      </c>
      <c r="B854" s="58">
        <v>213002</v>
      </c>
      <c r="E854" s="58" t="s">
        <v>623</v>
      </c>
    </row>
    <row r="855" spans="1:5" x14ac:dyDescent="0.2">
      <c r="A855" s="56" t="str">
        <f t="shared" si="28"/>
        <v>IIEE-SJ - 213003</v>
      </c>
      <c r="B855" s="58">
        <v>213003</v>
      </c>
      <c r="E855" s="58" t="s">
        <v>624</v>
      </c>
    </row>
    <row r="856" spans="1:5" x14ac:dyDescent="0.2">
      <c r="A856" s="56" t="str">
        <f t="shared" si="28"/>
        <v>IIEE-SJ - 213004</v>
      </c>
      <c r="B856" s="58">
        <v>213004</v>
      </c>
      <c r="E856" s="58" t="s">
        <v>625</v>
      </c>
    </row>
    <row r="857" spans="1:5" x14ac:dyDescent="0.2">
      <c r="A857" s="56" t="str">
        <f t="shared" si="28"/>
        <v>IIEE-SJ - 213005</v>
      </c>
      <c r="B857" s="58">
        <v>213005</v>
      </c>
      <c r="E857" s="58" t="s">
        <v>626</v>
      </c>
    </row>
    <row r="858" spans="1:5" x14ac:dyDescent="0.2">
      <c r="A858" s="56" t="str">
        <f t="shared" si="28"/>
        <v>IIEE-SJ - 213006</v>
      </c>
      <c r="B858" s="58">
        <v>213006</v>
      </c>
      <c r="E858" s="58" t="s">
        <v>627</v>
      </c>
    </row>
    <row r="859" spans="1:5" x14ac:dyDescent="0.2">
      <c r="A859" s="56" t="str">
        <f t="shared" si="28"/>
        <v>IIEE-SJ - 213007</v>
      </c>
      <c r="B859" s="58">
        <v>213007</v>
      </c>
      <c r="E859" s="58" t="s">
        <v>628</v>
      </c>
    </row>
    <row r="860" spans="1:5" x14ac:dyDescent="0.2">
      <c r="A860" s="56" t="str">
        <f t="shared" si="28"/>
        <v>IIEE-SJ - 213008</v>
      </c>
      <c r="B860" s="58">
        <v>213008</v>
      </c>
      <c r="E860" s="58" t="s">
        <v>629</v>
      </c>
    </row>
    <row r="861" spans="1:5" x14ac:dyDescent="0.2">
      <c r="A861" s="56"/>
    </row>
    <row r="862" spans="1:5" x14ac:dyDescent="0.2">
      <c r="A862" s="56" t="str">
        <f t="shared" ref="A862:A868" si="29">CONCATENATE("IIEE-SJ - ",B862)</f>
        <v>IIEE-SJ - 214</v>
      </c>
      <c r="B862" s="58">
        <v>214</v>
      </c>
      <c r="E862" s="58" t="s">
        <v>891</v>
      </c>
    </row>
    <row r="863" spans="1:5" x14ac:dyDescent="0.2">
      <c r="A863" s="56" t="str">
        <f t="shared" si="29"/>
        <v>IIEE-SJ - 214001</v>
      </c>
      <c r="B863" s="58">
        <v>214001</v>
      </c>
      <c r="E863" s="58" t="s">
        <v>1765</v>
      </c>
    </row>
    <row r="864" spans="1:5" x14ac:dyDescent="0.2">
      <c r="A864" s="56" t="str">
        <f t="shared" si="29"/>
        <v>IIEE-SJ - 214002</v>
      </c>
      <c r="B864" s="58">
        <v>214002</v>
      </c>
      <c r="E864" s="58" t="s">
        <v>630</v>
      </c>
    </row>
    <row r="865" spans="1:5" x14ac:dyDescent="0.2">
      <c r="A865" s="56" t="str">
        <f t="shared" si="29"/>
        <v>IIEE-SJ - 214003</v>
      </c>
      <c r="B865" s="58">
        <v>214003</v>
      </c>
      <c r="E865" s="58" t="s">
        <v>631</v>
      </c>
    </row>
    <row r="866" spans="1:5" x14ac:dyDescent="0.2">
      <c r="A866" s="56" t="str">
        <f t="shared" si="29"/>
        <v>IIEE-SJ - 214004</v>
      </c>
      <c r="B866" s="58">
        <v>214004</v>
      </c>
      <c r="E866" s="58" t="s">
        <v>632</v>
      </c>
    </row>
    <row r="867" spans="1:5" x14ac:dyDescent="0.2">
      <c r="A867" s="56" t="str">
        <f t="shared" si="29"/>
        <v>IIEE-SJ - 214005</v>
      </c>
      <c r="B867" s="58">
        <v>214005</v>
      </c>
      <c r="E867" s="58" t="s">
        <v>633</v>
      </c>
    </row>
    <row r="868" spans="1:5" x14ac:dyDescent="0.2">
      <c r="A868" s="56" t="str">
        <f t="shared" si="29"/>
        <v>IIEE-SJ - 214006</v>
      </c>
      <c r="B868" s="58">
        <v>214006</v>
      </c>
      <c r="E868" s="58" t="s">
        <v>634</v>
      </c>
    </row>
    <row r="869" spans="1:5" x14ac:dyDescent="0.2">
      <c r="A869" s="56"/>
    </row>
    <row r="870" spans="1:5" x14ac:dyDescent="0.2">
      <c r="A870" s="56" t="str">
        <f t="shared" ref="A870:A876" si="30">CONCATENATE("IIEE-SJ - ",B870)</f>
        <v>IIEE-SJ - 215</v>
      </c>
      <c r="B870" s="58">
        <v>215</v>
      </c>
      <c r="E870" s="58" t="s">
        <v>892</v>
      </c>
    </row>
    <row r="871" spans="1:5" x14ac:dyDescent="0.2">
      <c r="A871" s="56" t="str">
        <f t="shared" si="30"/>
        <v>IIEE-SJ - 215001</v>
      </c>
      <c r="B871" s="58">
        <v>215001</v>
      </c>
      <c r="E871" s="58" t="s">
        <v>635</v>
      </c>
    </row>
    <row r="872" spans="1:5" x14ac:dyDescent="0.2">
      <c r="A872" s="56" t="str">
        <f t="shared" si="30"/>
        <v>IIEE-SJ - 215002</v>
      </c>
      <c r="B872" s="58">
        <v>215002</v>
      </c>
      <c r="E872" s="58" t="s">
        <v>636</v>
      </c>
    </row>
    <row r="873" spans="1:5" x14ac:dyDescent="0.2">
      <c r="A873" s="56" t="str">
        <f t="shared" si="30"/>
        <v>IIEE-SJ - 215003</v>
      </c>
      <c r="B873" s="58">
        <v>215003</v>
      </c>
      <c r="E873" s="58" t="s">
        <v>637</v>
      </c>
    </row>
    <row r="874" spans="1:5" x14ac:dyDescent="0.2">
      <c r="A874" s="56" t="str">
        <f t="shared" si="30"/>
        <v>IIEE-SJ - 215004</v>
      </c>
      <c r="B874" s="58">
        <v>215004</v>
      </c>
      <c r="E874" s="58" t="s">
        <v>638</v>
      </c>
    </row>
    <row r="875" spans="1:5" x14ac:dyDescent="0.2">
      <c r="A875" s="56" t="str">
        <f t="shared" si="30"/>
        <v>IIEE-SJ - 215005</v>
      </c>
      <c r="B875" s="58">
        <v>215005</v>
      </c>
      <c r="E875" s="58" t="s">
        <v>639</v>
      </c>
    </row>
    <row r="876" spans="1:5" x14ac:dyDescent="0.2">
      <c r="A876" s="56" t="str">
        <f t="shared" si="30"/>
        <v>IIEE-SJ - 215006</v>
      </c>
      <c r="B876" s="58">
        <v>215006</v>
      </c>
      <c r="E876" s="58" t="s">
        <v>640</v>
      </c>
    </row>
    <row r="877" spans="1:5" x14ac:dyDescent="0.2">
      <c r="A877" s="56"/>
    </row>
    <row r="878" spans="1:5" x14ac:dyDescent="0.2">
      <c r="A878" s="56" t="str">
        <f t="shared" ref="A878:A883" si="31">CONCATENATE("IIEE-SJ - ",B878)</f>
        <v>IIEE-SJ - 216</v>
      </c>
      <c r="B878" s="58">
        <v>216</v>
      </c>
      <c r="E878" s="58" t="s">
        <v>893</v>
      </c>
    </row>
    <row r="879" spans="1:5" x14ac:dyDescent="0.2">
      <c r="A879" s="56" t="str">
        <f t="shared" si="31"/>
        <v>IIEE-SJ - 216001</v>
      </c>
      <c r="B879" s="58">
        <v>216001</v>
      </c>
      <c r="E879" s="58" t="s">
        <v>641</v>
      </c>
    </row>
    <row r="880" spans="1:5" x14ac:dyDescent="0.2">
      <c r="A880" s="56" t="str">
        <f t="shared" si="31"/>
        <v>IIEE-SJ - 216002</v>
      </c>
      <c r="B880" s="58">
        <v>216002</v>
      </c>
      <c r="E880" s="58" t="s">
        <v>642</v>
      </c>
    </row>
    <row r="881" spans="1:5" x14ac:dyDescent="0.2">
      <c r="A881" s="56" t="str">
        <f t="shared" si="31"/>
        <v>IIEE-SJ - 216003</v>
      </c>
      <c r="B881" s="58">
        <v>216003</v>
      </c>
      <c r="E881" s="58" t="s">
        <v>643</v>
      </c>
    </row>
    <row r="882" spans="1:5" x14ac:dyDescent="0.2">
      <c r="A882" s="56" t="str">
        <f t="shared" si="31"/>
        <v>IIEE-SJ - 216004</v>
      </c>
      <c r="B882" s="58">
        <v>216004</v>
      </c>
      <c r="E882" s="58" t="s">
        <v>644</v>
      </c>
    </row>
    <row r="883" spans="1:5" x14ac:dyDescent="0.2">
      <c r="A883" s="56" t="str">
        <f t="shared" si="31"/>
        <v>IIEE-SJ - 216005</v>
      </c>
      <c r="B883" s="58">
        <v>216005</v>
      </c>
      <c r="E883" s="58" t="s">
        <v>645</v>
      </c>
    </row>
    <row r="884" spans="1:5" x14ac:dyDescent="0.2">
      <c r="A884" s="56"/>
    </row>
    <row r="885" spans="1:5" x14ac:dyDescent="0.2">
      <c r="A885" s="56" t="str">
        <f>CONCATENATE("IIEE-SJ - ",B885)</f>
        <v>IIEE-SJ - 217</v>
      </c>
      <c r="B885" s="58">
        <v>217</v>
      </c>
      <c r="E885" s="58" t="s">
        <v>894</v>
      </c>
    </row>
    <row r="886" spans="1:5" x14ac:dyDescent="0.2">
      <c r="A886" s="56" t="str">
        <f>CONCATENATE("IIEE-SJ - ",B886)</f>
        <v>IIEE-SJ - 217001</v>
      </c>
      <c r="B886" s="58">
        <v>217001</v>
      </c>
      <c r="E886" s="58" t="s">
        <v>646</v>
      </c>
    </row>
    <row r="887" spans="1:5" x14ac:dyDescent="0.2">
      <c r="A887" s="56" t="str">
        <f>CONCATENATE("IIEE-SJ - ",B887)</f>
        <v>IIEE-SJ - 217002</v>
      </c>
      <c r="B887" s="58">
        <v>217002</v>
      </c>
      <c r="E887" s="58" t="s">
        <v>647</v>
      </c>
    </row>
    <row r="888" spans="1:5" x14ac:dyDescent="0.2">
      <c r="A888" s="56"/>
    </row>
    <row r="889" spans="1:5" x14ac:dyDescent="0.2">
      <c r="A889" s="56" t="str">
        <f>CONCATENATE("IIEE-SJ - ",B889)</f>
        <v>IIEE-SJ - 218</v>
      </c>
      <c r="B889" s="58">
        <v>218</v>
      </c>
      <c r="E889" s="58" t="s">
        <v>842</v>
      </c>
    </row>
    <row r="890" spans="1:5" x14ac:dyDescent="0.2">
      <c r="A890" s="56" t="str">
        <f>CONCATENATE("IIEE-SJ - ",B890)</f>
        <v>IIEE-SJ - 218001</v>
      </c>
      <c r="B890" s="58">
        <v>218001</v>
      </c>
      <c r="E890" s="58" t="s">
        <v>648</v>
      </c>
    </row>
    <row r="891" spans="1:5" x14ac:dyDescent="0.2">
      <c r="A891" s="56" t="str">
        <f>CONCATENATE("IIEE-SJ - ",B891)</f>
        <v>IIEE-SJ - 218002</v>
      </c>
      <c r="B891" s="58">
        <v>218002</v>
      </c>
      <c r="E891" s="58" t="s">
        <v>649</v>
      </c>
    </row>
    <row r="892" spans="1:5" x14ac:dyDescent="0.2">
      <c r="A892" s="56" t="str">
        <f>CONCATENATE("IIEE-SJ - ",B892)</f>
        <v>IIEE-SJ - 218003</v>
      </c>
      <c r="B892" s="58">
        <v>218003</v>
      </c>
      <c r="E892" s="58" t="s">
        <v>650</v>
      </c>
    </row>
    <row r="893" spans="1:5" x14ac:dyDescent="0.2">
      <c r="A893" s="56"/>
    </row>
    <row r="894" spans="1:5" x14ac:dyDescent="0.2">
      <c r="A894" s="56" t="str">
        <f t="shared" ref="A894:A899" si="32">CONCATENATE("IIEE-SJ - ",B894)</f>
        <v>IIEE-SJ - 219</v>
      </c>
      <c r="B894" s="58">
        <v>219</v>
      </c>
      <c r="E894" s="58" t="s">
        <v>895</v>
      </c>
    </row>
    <row r="895" spans="1:5" x14ac:dyDescent="0.2">
      <c r="A895" s="56" t="str">
        <f t="shared" si="32"/>
        <v>IIEE-SJ - 219001</v>
      </c>
      <c r="B895" s="58">
        <v>219001</v>
      </c>
      <c r="E895" s="58" t="s">
        <v>896</v>
      </c>
    </row>
    <row r="896" spans="1:5" x14ac:dyDescent="0.2">
      <c r="A896" s="56" t="str">
        <f t="shared" si="32"/>
        <v>IIEE-SJ - 219002</v>
      </c>
      <c r="B896" s="58">
        <v>219002</v>
      </c>
      <c r="E896" s="58" t="s">
        <v>897</v>
      </c>
    </row>
    <row r="897" spans="1:5" x14ac:dyDescent="0.2">
      <c r="A897" s="56" t="str">
        <f t="shared" si="32"/>
        <v>IIEE-SJ - 219003</v>
      </c>
      <c r="B897" s="58">
        <v>219003</v>
      </c>
      <c r="E897" s="58" t="s">
        <v>898</v>
      </c>
    </row>
    <row r="898" spans="1:5" x14ac:dyDescent="0.2">
      <c r="A898" s="56" t="str">
        <f t="shared" si="32"/>
        <v>IIEE-SJ - 219004</v>
      </c>
      <c r="B898" s="58">
        <v>219004</v>
      </c>
      <c r="E898" s="58" t="s">
        <v>899</v>
      </c>
    </row>
    <row r="899" spans="1:5" x14ac:dyDescent="0.2">
      <c r="A899" s="56" t="str">
        <f t="shared" si="32"/>
        <v>IIEE-SJ - 219005</v>
      </c>
      <c r="B899" s="58">
        <v>219005</v>
      </c>
      <c r="E899" s="58" t="s">
        <v>900</v>
      </c>
    </row>
    <row r="900" spans="1:5" x14ac:dyDescent="0.2">
      <c r="A900" s="56"/>
    </row>
    <row r="901" spans="1:5" x14ac:dyDescent="0.2">
      <c r="A901" s="56" t="str">
        <f t="shared" ref="A901:A907" si="33">CONCATENATE("IIEE-SJ - ",B901)</f>
        <v>IIEE-SJ - 220</v>
      </c>
      <c r="B901" s="58">
        <v>220</v>
      </c>
      <c r="E901" s="58" t="s">
        <v>901</v>
      </c>
    </row>
    <row r="902" spans="1:5" x14ac:dyDescent="0.2">
      <c r="A902" s="56" t="str">
        <f t="shared" si="33"/>
        <v>IIEE-SJ - 220001</v>
      </c>
      <c r="B902" s="58">
        <v>220001</v>
      </c>
      <c r="E902" s="58" t="s">
        <v>651</v>
      </c>
    </row>
    <row r="903" spans="1:5" x14ac:dyDescent="0.2">
      <c r="A903" s="56" t="str">
        <f t="shared" si="33"/>
        <v>IIEE-SJ - 220002</v>
      </c>
      <c r="B903" s="58">
        <v>220002</v>
      </c>
      <c r="E903" s="58" t="s">
        <v>652</v>
      </c>
    </row>
    <row r="904" spans="1:5" x14ac:dyDescent="0.2">
      <c r="A904" s="56" t="str">
        <f t="shared" si="33"/>
        <v>IIEE-SJ - 220003</v>
      </c>
      <c r="B904" s="58">
        <v>220003</v>
      </c>
      <c r="E904" s="58" t="s">
        <v>653</v>
      </c>
    </row>
    <row r="905" spans="1:5" x14ac:dyDescent="0.2">
      <c r="A905" s="56" t="str">
        <f t="shared" si="33"/>
        <v>IIEE-SJ - 220004</v>
      </c>
      <c r="B905" s="58">
        <v>220004</v>
      </c>
      <c r="E905" s="58" t="s">
        <v>654</v>
      </c>
    </row>
    <row r="906" spans="1:5" x14ac:dyDescent="0.2">
      <c r="A906" s="56" t="str">
        <f t="shared" si="33"/>
        <v>IIEE-SJ - 220005</v>
      </c>
      <c r="B906" s="58">
        <v>220005</v>
      </c>
      <c r="E906" s="58" t="s">
        <v>655</v>
      </c>
    </row>
    <row r="907" spans="1:5" x14ac:dyDescent="0.2">
      <c r="A907" s="56" t="str">
        <f t="shared" si="33"/>
        <v>IIEE-SJ - 220006</v>
      </c>
      <c r="B907" s="58">
        <v>220006</v>
      </c>
      <c r="E907" s="58" t="s">
        <v>656</v>
      </c>
    </row>
    <row r="908" spans="1:5" x14ac:dyDescent="0.2">
      <c r="A908" s="56"/>
    </row>
    <row r="909" spans="1:5" x14ac:dyDescent="0.2">
      <c r="A909" s="56" t="str">
        <f t="shared" ref="A909:A915" si="34">CONCATENATE("IIEE-SJ - ",B909)</f>
        <v>IIEE-SJ - 221</v>
      </c>
      <c r="B909" s="58">
        <v>221</v>
      </c>
      <c r="E909" s="58" t="s">
        <v>902</v>
      </c>
    </row>
    <row r="910" spans="1:5" x14ac:dyDescent="0.2">
      <c r="A910" s="56" t="str">
        <f t="shared" si="34"/>
        <v>IIEE-SJ - 221001</v>
      </c>
      <c r="B910" s="58">
        <v>221001</v>
      </c>
      <c r="E910" s="58" t="s">
        <v>657</v>
      </c>
    </row>
    <row r="911" spans="1:5" x14ac:dyDescent="0.2">
      <c r="A911" s="56" t="str">
        <f t="shared" si="34"/>
        <v>IIEE-SJ - 221002</v>
      </c>
      <c r="B911" s="58">
        <v>221002</v>
      </c>
      <c r="E911" s="58" t="s">
        <v>658</v>
      </c>
    </row>
    <row r="912" spans="1:5" x14ac:dyDescent="0.2">
      <c r="A912" s="56" t="str">
        <f t="shared" si="34"/>
        <v>IIEE-SJ - 221003</v>
      </c>
      <c r="B912" s="58">
        <v>221003</v>
      </c>
      <c r="E912" s="58" t="s">
        <v>659</v>
      </c>
    </row>
    <row r="913" spans="1:5" x14ac:dyDescent="0.2">
      <c r="A913" s="56" t="str">
        <f t="shared" si="34"/>
        <v>IIEE-SJ - 221004</v>
      </c>
      <c r="B913" s="58">
        <v>221004</v>
      </c>
      <c r="E913" s="58" t="s">
        <v>660</v>
      </c>
    </row>
    <row r="914" spans="1:5" x14ac:dyDescent="0.2">
      <c r="A914" s="56" t="str">
        <f t="shared" si="34"/>
        <v>IIEE-SJ - 221005</v>
      </c>
      <c r="B914" s="58">
        <v>221005</v>
      </c>
      <c r="E914" s="58" t="s">
        <v>661</v>
      </c>
    </row>
    <row r="915" spans="1:5" x14ac:dyDescent="0.2">
      <c r="A915" s="56" t="str">
        <f t="shared" si="34"/>
        <v>IIEE-SJ - 221006</v>
      </c>
      <c r="B915" s="58">
        <v>221006</v>
      </c>
      <c r="E915" s="58" t="s">
        <v>662</v>
      </c>
    </row>
    <row r="916" spans="1:5" x14ac:dyDescent="0.2">
      <c r="A916" s="56"/>
    </row>
    <row r="917" spans="1:5" x14ac:dyDescent="0.2">
      <c r="A917" s="56" t="str">
        <f t="shared" ref="A917:A933" si="35">CONCATENATE("IIEE-SJ - ",B917)</f>
        <v>IIEE-SJ - 222</v>
      </c>
      <c r="B917" s="58">
        <v>222</v>
      </c>
      <c r="E917" s="58" t="s">
        <v>903</v>
      </c>
    </row>
    <row r="918" spans="1:5" x14ac:dyDescent="0.2">
      <c r="A918" s="56" t="str">
        <f t="shared" si="35"/>
        <v>IIEE-SJ - 222001</v>
      </c>
      <c r="B918" s="58">
        <v>222001</v>
      </c>
      <c r="E918" s="58" t="s">
        <v>663</v>
      </c>
    </row>
    <row r="919" spans="1:5" x14ac:dyDescent="0.2">
      <c r="A919" s="56" t="str">
        <f t="shared" si="35"/>
        <v>IIEE-SJ - 222002</v>
      </c>
      <c r="B919" s="58">
        <v>222002</v>
      </c>
      <c r="E919" s="58" t="s">
        <v>664</v>
      </c>
    </row>
    <row r="920" spans="1:5" x14ac:dyDescent="0.2">
      <c r="A920" s="56" t="str">
        <f t="shared" si="35"/>
        <v>IIEE-SJ - 222003</v>
      </c>
      <c r="B920" s="58">
        <v>222003</v>
      </c>
      <c r="E920" s="58" t="s">
        <v>665</v>
      </c>
    </row>
    <row r="921" spans="1:5" x14ac:dyDescent="0.2">
      <c r="A921" s="56" t="str">
        <f t="shared" si="35"/>
        <v>IIEE-SJ - 222004</v>
      </c>
      <c r="B921" s="58">
        <v>222004</v>
      </c>
      <c r="E921" s="58" t="s">
        <v>666</v>
      </c>
    </row>
    <row r="922" spans="1:5" x14ac:dyDescent="0.2">
      <c r="A922" s="56" t="str">
        <f t="shared" si="35"/>
        <v>IIEE-SJ - 222005</v>
      </c>
      <c r="B922" s="58">
        <v>222005</v>
      </c>
      <c r="E922" s="58" t="s">
        <v>667</v>
      </c>
    </row>
    <row r="923" spans="1:5" x14ac:dyDescent="0.2">
      <c r="A923" s="56" t="str">
        <f t="shared" si="35"/>
        <v>IIEE-SJ - 222006</v>
      </c>
      <c r="B923" s="58">
        <v>222006</v>
      </c>
      <c r="E923" s="58" t="s">
        <v>668</v>
      </c>
    </row>
    <row r="924" spans="1:5" x14ac:dyDescent="0.2">
      <c r="A924" s="56" t="str">
        <f t="shared" si="35"/>
        <v>IIEE-SJ - 222007</v>
      </c>
      <c r="B924" s="58">
        <v>222007</v>
      </c>
      <c r="E924" s="58" t="s">
        <v>669</v>
      </c>
    </row>
    <row r="925" spans="1:5" x14ac:dyDescent="0.2">
      <c r="A925" s="56" t="str">
        <f t="shared" si="35"/>
        <v>IIEE-SJ - 222008</v>
      </c>
      <c r="B925" s="58">
        <v>222008</v>
      </c>
      <c r="E925" s="58" t="s">
        <v>670</v>
      </c>
    </row>
    <row r="926" spans="1:5" x14ac:dyDescent="0.2">
      <c r="A926" s="56" t="str">
        <f t="shared" si="35"/>
        <v>IIEE-SJ - 222009</v>
      </c>
      <c r="B926" s="58">
        <v>222009</v>
      </c>
      <c r="E926" s="58" t="s">
        <v>671</v>
      </c>
    </row>
    <row r="927" spans="1:5" x14ac:dyDescent="0.2">
      <c r="A927" s="56" t="str">
        <f t="shared" si="35"/>
        <v>IIEE-SJ - 222010</v>
      </c>
      <c r="B927" s="58">
        <v>222010</v>
      </c>
      <c r="E927" s="58" t="s">
        <v>672</v>
      </c>
    </row>
    <row r="928" spans="1:5" x14ac:dyDescent="0.2">
      <c r="A928" s="56" t="str">
        <f t="shared" si="35"/>
        <v>IIEE-SJ - 222011</v>
      </c>
      <c r="B928" s="58">
        <v>222011</v>
      </c>
      <c r="E928" s="58" t="s">
        <v>673</v>
      </c>
    </row>
    <row r="929" spans="1:5" x14ac:dyDescent="0.2">
      <c r="A929" s="56" t="str">
        <f t="shared" si="35"/>
        <v>IIEE-SJ - 222012</v>
      </c>
      <c r="B929" s="58">
        <v>222012</v>
      </c>
      <c r="E929" s="58" t="s">
        <v>674</v>
      </c>
    </row>
    <row r="930" spans="1:5" x14ac:dyDescent="0.2">
      <c r="A930" s="56" t="str">
        <f t="shared" si="35"/>
        <v>IIEE-SJ - 222013</v>
      </c>
      <c r="B930" s="58">
        <v>222013</v>
      </c>
      <c r="E930" s="58" t="s">
        <v>675</v>
      </c>
    </row>
    <row r="931" spans="1:5" x14ac:dyDescent="0.2">
      <c r="A931" s="56" t="str">
        <f t="shared" si="35"/>
        <v>IIEE-SJ - 222014</v>
      </c>
      <c r="B931" s="58">
        <v>222014</v>
      </c>
      <c r="E931" s="58" t="s">
        <v>676</v>
      </c>
    </row>
    <row r="932" spans="1:5" x14ac:dyDescent="0.2">
      <c r="A932" s="56" t="str">
        <f t="shared" si="35"/>
        <v>IIEE-SJ - 222015</v>
      </c>
      <c r="B932" s="58">
        <v>222015</v>
      </c>
      <c r="E932" s="58" t="s">
        <v>677</v>
      </c>
    </row>
    <row r="933" spans="1:5" x14ac:dyDescent="0.2">
      <c r="A933" s="56" t="str">
        <f t="shared" si="35"/>
        <v>IIEE-SJ - 222016</v>
      </c>
      <c r="B933" s="58">
        <v>222016</v>
      </c>
      <c r="E933" s="58" t="s">
        <v>678</v>
      </c>
    </row>
    <row r="934" spans="1:5" x14ac:dyDescent="0.2">
      <c r="A934" s="56"/>
    </row>
    <row r="935" spans="1:5" x14ac:dyDescent="0.2">
      <c r="A935" s="56" t="str">
        <f t="shared" ref="A935:A945" si="36">CONCATENATE("IIEE-SJ - ",B935)</f>
        <v>IIEE-SJ - 223</v>
      </c>
      <c r="B935" s="58">
        <v>223</v>
      </c>
      <c r="E935" s="58" t="s">
        <v>904</v>
      </c>
    </row>
    <row r="936" spans="1:5" x14ac:dyDescent="0.2">
      <c r="A936" s="56" t="str">
        <f t="shared" si="36"/>
        <v>IIEE-SJ - 223001</v>
      </c>
      <c r="B936" s="58">
        <v>223001</v>
      </c>
      <c r="E936" s="58" t="s">
        <v>679</v>
      </c>
    </row>
    <row r="937" spans="1:5" x14ac:dyDescent="0.2">
      <c r="A937" s="56" t="str">
        <f t="shared" si="36"/>
        <v>IIEE-SJ - 223002</v>
      </c>
      <c r="B937" s="58">
        <v>223002</v>
      </c>
      <c r="E937" s="58" t="s">
        <v>680</v>
      </c>
    </row>
    <row r="938" spans="1:5" x14ac:dyDescent="0.2">
      <c r="A938" s="56" t="str">
        <f t="shared" si="36"/>
        <v>IIEE-SJ - 223003</v>
      </c>
      <c r="B938" s="58">
        <v>223003</v>
      </c>
      <c r="E938" s="58" t="s">
        <v>681</v>
      </c>
    </row>
    <row r="939" spans="1:5" x14ac:dyDescent="0.2">
      <c r="A939" s="56" t="str">
        <f t="shared" si="36"/>
        <v>IIEE-SJ - 223004</v>
      </c>
      <c r="B939" s="58">
        <v>223004</v>
      </c>
      <c r="E939" s="58" t="s">
        <v>682</v>
      </c>
    </row>
    <row r="940" spans="1:5" x14ac:dyDescent="0.2">
      <c r="A940" s="56" t="str">
        <f t="shared" si="36"/>
        <v>IIEE-SJ - 223005</v>
      </c>
      <c r="B940" s="58">
        <v>223005</v>
      </c>
      <c r="E940" s="58" t="s">
        <v>683</v>
      </c>
    </row>
    <row r="941" spans="1:5" x14ac:dyDescent="0.2">
      <c r="A941" s="56" t="str">
        <f t="shared" si="36"/>
        <v>IIEE-SJ - 223006</v>
      </c>
      <c r="B941" s="58">
        <v>223006</v>
      </c>
      <c r="E941" s="58" t="s">
        <v>684</v>
      </c>
    </row>
    <row r="942" spans="1:5" x14ac:dyDescent="0.2">
      <c r="A942" s="56" t="str">
        <f t="shared" si="36"/>
        <v>IIEE-SJ - 223007</v>
      </c>
      <c r="B942" s="58">
        <v>223007</v>
      </c>
      <c r="E942" s="58" t="s">
        <v>685</v>
      </c>
    </row>
    <row r="943" spans="1:5" x14ac:dyDescent="0.2">
      <c r="A943" s="56" t="str">
        <f t="shared" si="36"/>
        <v>IIEE-SJ - 223008</v>
      </c>
      <c r="B943" s="58">
        <v>223008</v>
      </c>
      <c r="E943" s="58" t="s">
        <v>686</v>
      </c>
    </row>
    <row r="944" spans="1:5" x14ac:dyDescent="0.2">
      <c r="A944" s="56" t="str">
        <f t="shared" si="36"/>
        <v>IIEE-SJ - 223009</v>
      </c>
      <c r="B944" s="58">
        <v>223009</v>
      </c>
      <c r="E944" s="58" t="s">
        <v>687</v>
      </c>
    </row>
    <row r="945" spans="1:5" x14ac:dyDescent="0.2">
      <c r="A945" s="56" t="str">
        <f t="shared" si="36"/>
        <v>IIEE-SJ - 223010</v>
      </c>
      <c r="B945" s="58">
        <v>223010</v>
      </c>
      <c r="E945" s="58" t="s">
        <v>688</v>
      </c>
    </row>
    <row r="946" spans="1:5" x14ac:dyDescent="0.2">
      <c r="A946" s="56"/>
    </row>
    <row r="947" spans="1:5" x14ac:dyDescent="0.2">
      <c r="A947" s="56" t="str">
        <f>CONCATENATE("IIEE-SJ - ",B947)</f>
        <v>IIEE-SJ - 224</v>
      </c>
      <c r="B947" s="58">
        <v>224</v>
      </c>
      <c r="E947" s="58" t="s">
        <v>310</v>
      </c>
    </row>
    <row r="948" spans="1:5" x14ac:dyDescent="0.2">
      <c r="A948" s="56" t="str">
        <f>CONCATENATE("IIEE-SJ - ",B948)</f>
        <v>IIEE-SJ - 224001</v>
      </c>
      <c r="B948" s="58">
        <v>224001</v>
      </c>
      <c r="E948" s="58" t="s">
        <v>693</v>
      </c>
    </row>
    <row r="949" spans="1:5" x14ac:dyDescent="0.2">
      <c r="A949" s="56" t="str">
        <f>CONCATENATE("IIEE-SJ - ",B949)</f>
        <v>IIEE-SJ - 224002</v>
      </c>
      <c r="B949" s="58">
        <v>224002</v>
      </c>
      <c r="E949" s="58" t="s">
        <v>694</v>
      </c>
    </row>
    <row r="950" spans="1:5" x14ac:dyDescent="0.2">
      <c r="A950" s="56"/>
    </row>
    <row r="951" spans="1:5" x14ac:dyDescent="0.2">
      <c r="A951" s="56" t="str">
        <f>CONCATENATE("IIEE-SJ - ",B951)</f>
        <v>IIEE-SJ - 225</v>
      </c>
      <c r="B951" s="58">
        <v>225</v>
      </c>
      <c r="E951" s="58" t="s">
        <v>905</v>
      </c>
    </row>
    <row r="952" spans="1:5" x14ac:dyDescent="0.2">
      <c r="A952" s="56" t="str">
        <f>CONCATENATE("IIEE-SJ - ",B952)</f>
        <v>IIEE-SJ - 225001</v>
      </c>
      <c r="B952" s="58">
        <v>225001</v>
      </c>
      <c r="E952" s="58" t="s">
        <v>715</v>
      </c>
    </row>
    <row r="953" spans="1:5" x14ac:dyDescent="0.2">
      <c r="A953" s="56" t="str">
        <f>CONCATENATE("IIEE-SJ - ",B953)</f>
        <v>IIEE-SJ - 225002</v>
      </c>
      <c r="B953" s="58">
        <v>225002</v>
      </c>
      <c r="E953" s="58" t="s">
        <v>716</v>
      </c>
    </row>
    <row r="954" spans="1:5" x14ac:dyDescent="0.2">
      <c r="A954" s="56"/>
    </row>
    <row r="955" spans="1:5" x14ac:dyDescent="0.2">
      <c r="A955" s="56" t="str">
        <f t="shared" ref="A955:A960" si="37">CONCATENATE("IIEE-SJ - ",B955)</f>
        <v>IIEE-SJ - 226</v>
      </c>
      <c r="B955" s="58">
        <v>226</v>
      </c>
      <c r="E955" s="58" t="s">
        <v>906</v>
      </c>
    </row>
    <row r="956" spans="1:5" x14ac:dyDescent="0.2">
      <c r="A956" s="56" t="str">
        <f t="shared" si="37"/>
        <v>IIEE-SJ - 226001</v>
      </c>
      <c r="B956" s="58">
        <v>226001</v>
      </c>
      <c r="E956" s="58" t="s">
        <v>701</v>
      </c>
    </row>
    <row r="957" spans="1:5" x14ac:dyDescent="0.2">
      <c r="A957" s="56" t="str">
        <f t="shared" si="37"/>
        <v>IIEE-SJ - 226002</v>
      </c>
      <c r="B957" s="58">
        <v>226002</v>
      </c>
      <c r="E957" s="58" t="s">
        <v>702</v>
      </c>
    </row>
    <row r="958" spans="1:5" x14ac:dyDescent="0.2">
      <c r="A958" s="56" t="str">
        <f t="shared" si="37"/>
        <v>IIEE-SJ - 226003</v>
      </c>
      <c r="B958" s="58">
        <v>226003</v>
      </c>
      <c r="E958" s="58" t="s">
        <v>703</v>
      </c>
    </row>
    <row r="959" spans="1:5" x14ac:dyDescent="0.2">
      <c r="A959" s="56" t="str">
        <f t="shared" si="37"/>
        <v>IIEE-SJ - 226004</v>
      </c>
      <c r="B959" s="58">
        <v>226004</v>
      </c>
      <c r="E959" s="58" t="s">
        <v>717</v>
      </c>
    </row>
    <row r="960" spans="1:5" x14ac:dyDescent="0.2">
      <c r="A960" s="56" t="str">
        <f t="shared" si="37"/>
        <v>IIEE-SJ - 226005</v>
      </c>
      <c r="B960" s="58">
        <v>226005</v>
      </c>
      <c r="E960" s="58" t="s">
        <v>718</v>
      </c>
    </row>
    <row r="961" spans="1:5" x14ac:dyDescent="0.2">
      <c r="A961" s="56"/>
    </row>
    <row r="962" spans="1:5" x14ac:dyDescent="0.2">
      <c r="A962" s="56" t="str">
        <f t="shared" ref="A962:A969" si="38">CONCATENATE("IIEE-SJ - ",B962)</f>
        <v>IIEE-SJ - 227</v>
      </c>
      <c r="B962" s="58">
        <v>227</v>
      </c>
      <c r="E962" s="58" t="s">
        <v>907</v>
      </c>
    </row>
    <row r="963" spans="1:5" x14ac:dyDescent="0.2">
      <c r="A963" s="56" t="str">
        <f t="shared" si="38"/>
        <v>IIEE-SJ - 227001</v>
      </c>
      <c r="B963" s="58">
        <v>227001</v>
      </c>
      <c r="E963" s="58" t="s">
        <v>709</v>
      </c>
    </row>
    <row r="964" spans="1:5" x14ac:dyDescent="0.2">
      <c r="A964" s="56" t="str">
        <f t="shared" si="38"/>
        <v>IIEE-SJ - 227002</v>
      </c>
      <c r="B964" s="58">
        <v>227002</v>
      </c>
      <c r="E964" s="58" t="s">
        <v>710</v>
      </c>
    </row>
    <row r="965" spans="1:5" x14ac:dyDescent="0.2">
      <c r="A965" s="56" t="str">
        <f t="shared" si="38"/>
        <v>IIEE-SJ - 227003</v>
      </c>
      <c r="B965" s="58">
        <v>227003</v>
      </c>
      <c r="E965" s="58" t="s">
        <v>711</v>
      </c>
    </row>
    <row r="966" spans="1:5" x14ac:dyDescent="0.2">
      <c r="A966" s="56" t="str">
        <f t="shared" si="38"/>
        <v>IIEE-SJ - 227004</v>
      </c>
      <c r="B966" s="58">
        <v>227004</v>
      </c>
      <c r="E966" s="58" t="s">
        <v>712</v>
      </c>
    </row>
    <row r="967" spans="1:5" x14ac:dyDescent="0.2">
      <c r="A967" s="56" t="str">
        <f t="shared" si="38"/>
        <v>IIEE-SJ - 227005</v>
      </c>
      <c r="B967" s="58">
        <v>227005</v>
      </c>
      <c r="E967" s="58" t="s">
        <v>713</v>
      </c>
    </row>
    <row r="968" spans="1:5" x14ac:dyDescent="0.2">
      <c r="A968" s="56" t="str">
        <f t="shared" si="38"/>
        <v>IIEE-SJ - 227006</v>
      </c>
      <c r="B968" s="58">
        <v>227006</v>
      </c>
      <c r="E968" s="58" t="s">
        <v>714</v>
      </c>
    </row>
    <row r="969" spans="1:5" x14ac:dyDescent="0.2">
      <c r="A969" s="56" t="str">
        <f t="shared" si="38"/>
        <v>IIEE-SJ - 227007</v>
      </c>
      <c r="B969" s="58">
        <v>227007</v>
      </c>
      <c r="E969" s="58" t="s">
        <v>708</v>
      </c>
    </row>
  </sheetData>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3225"/>
  <sheetViews>
    <sheetView showZeros="0" topLeftCell="A82" workbookViewId="0">
      <selection activeCell="C30" sqref="C30"/>
    </sheetView>
  </sheetViews>
  <sheetFormatPr baseColWidth="10" defaultRowHeight="12.75" x14ac:dyDescent="0.2"/>
  <cols>
    <col min="1" max="1" width="15.7109375" customWidth="1"/>
    <col min="2" max="2" width="20.7109375" customWidth="1"/>
    <col min="3" max="3" width="40.7109375" customWidth="1"/>
    <col min="4" max="4" width="10.7109375" customWidth="1"/>
    <col min="5" max="5" width="12.7109375" customWidth="1"/>
    <col min="6" max="7" width="15.7109375" customWidth="1"/>
  </cols>
  <sheetData>
    <row r="1" spans="1:7" ht="13.5" thickTop="1" x14ac:dyDescent="0.2">
      <c r="A1" s="772" t="s">
        <v>39</v>
      </c>
      <c r="B1" s="773"/>
      <c r="C1" s="773"/>
      <c r="D1" s="773"/>
      <c r="E1" s="773"/>
      <c r="F1" s="773"/>
      <c r="G1" s="774"/>
    </row>
    <row r="2" spans="1:7" x14ac:dyDescent="0.2">
      <c r="A2" s="129" t="s">
        <v>726</v>
      </c>
      <c r="B2" s="130" t="str">
        <f>Comitente</f>
        <v>DIRECCIÓN PROVINCIAL DE VIALIDAD</v>
      </c>
      <c r="C2" s="131"/>
      <c r="D2" s="207"/>
      <c r="E2" s="207"/>
      <c r="F2" s="133"/>
      <c r="G2" s="134"/>
    </row>
    <row r="3" spans="1:7" x14ac:dyDescent="0.2">
      <c r="A3" s="129" t="s">
        <v>727</v>
      </c>
      <c r="B3" s="130">
        <f>Contratista</f>
        <v>0</v>
      </c>
      <c r="C3" s="135"/>
      <c r="D3" s="135"/>
      <c r="E3" s="135"/>
      <c r="F3" s="130"/>
      <c r="G3" s="136"/>
    </row>
    <row r="4" spans="1:7" x14ac:dyDescent="0.2">
      <c r="A4" s="129" t="s">
        <v>27</v>
      </c>
      <c r="B4" s="130" t="str">
        <f>Obra</f>
        <v>SEÑALIZACION HORIZONTAL - PROVISION Y COLOCACION DE TACHAS REFLECTIVAS Y SEÑALAMIENTO VERTICAL</v>
      </c>
      <c r="C4" s="135"/>
      <c r="D4" s="135"/>
      <c r="E4" s="135"/>
      <c r="F4" s="130" t="s">
        <v>40</v>
      </c>
      <c r="G4" s="136">
        <f>Fecha_Base</f>
        <v>43145</v>
      </c>
    </row>
    <row r="5" spans="1:7" x14ac:dyDescent="0.2">
      <c r="A5" s="137" t="s">
        <v>725</v>
      </c>
      <c r="B5" s="138" t="str">
        <f>Ubicación</f>
        <v>DEPARTAMENTOS VARIOS</v>
      </c>
      <c r="C5" s="138"/>
      <c r="D5" s="139"/>
      <c r="E5" s="140"/>
      <c r="F5" s="141"/>
      <c r="G5" s="142"/>
    </row>
    <row r="6" spans="1:7" x14ac:dyDescent="0.2">
      <c r="A6" s="137" t="s">
        <v>41</v>
      </c>
      <c r="B6" s="537">
        <v>39</v>
      </c>
      <c r="C6" s="143" t="e">
        <f>IF(B6="","",VLOOKUP(B6,Computo_Presupuesto,2,FALSE))</f>
        <v>#NAME?</v>
      </c>
      <c r="D6" s="423"/>
      <c r="E6" s="140"/>
      <c r="F6" s="141"/>
      <c r="G6" s="142"/>
    </row>
    <row r="7" spans="1:7" x14ac:dyDescent="0.2">
      <c r="A7" s="137" t="s">
        <v>28</v>
      </c>
      <c r="B7" s="537" t="s">
        <v>1648</v>
      </c>
      <c r="C7" s="143" t="e">
        <f>IF(B7=0,"",VLOOKUP(B7,Computo_Presupuesto,2,FALSE))</f>
        <v>#NAME?</v>
      </c>
      <c r="D7" s="139"/>
      <c r="E7" s="140"/>
      <c r="F7" s="138" t="s">
        <v>29</v>
      </c>
      <c r="G7" s="144" t="e">
        <f>IF(B7=0,"",VLOOKUP(B7,Computo_Presupuesto,4,FALSE))</f>
        <v>#NAME?</v>
      </c>
    </row>
    <row r="8" spans="1:7" x14ac:dyDescent="0.2">
      <c r="A8" s="137"/>
      <c r="B8" s="138"/>
      <c r="C8" s="143"/>
      <c r="D8" s="139"/>
      <c r="E8" s="140"/>
      <c r="F8" s="143"/>
      <c r="G8" s="145"/>
    </row>
    <row r="9" spans="1:7" x14ac:dyDescent="0.2">
      <c r="A9" s="396"/>
      <c r="B9" s="132"/>
      <c r="C9" s="397" t="s">
        <v>1602</v>
      </c>
      <c r="D9" s="132"/>
      <c r="E9" s="132"/>
      <c r="F9" s="132"/>
      <c r="G9" s="398"/>
    </row>
    <row r="10" spans="1:7" x14ac:dyDescent="0.2">
      <c r="A10" s="137"/>
      <c r="B10" s="199"/>
      <c r="C10" s="143"/>
      <c r="D10" s="139"/>
      <c r="E10" s="140"/>
      <c r="F10" s="138"/>
      <c r="G10" s="144"/>
    </row>
    <row r="11" spans="1:7" x14ac:dyDescent="0.2">
      <c r="A11" s="137"/>
      <c r="B11" s="199"/>
      <c r="C11" s="399" t="s">
        <v>1603</v>
      </c>
      <c r="D11" s="400" t="s">
        <v>31</v>
      </c>
      <c r="E11" s="400" t="s">
        <v>1604</v>
      </c>
      <c r="F11" s="400" t="s">
        <v>1605</v>
      </c>
      <c r="G11" s="401" t="s">
        <v>1606</v>
      </c>
    </row>
    <row r="12" spans="1:7" x14ac:dyDescent="0.2">
      <c r="A12" s="137"/>
      <c r="B12" s="199"/>
      <c r="C12" s="408" t="s">
        <v>1636</v>
      </c>
      <c r="D12" s="413">
        <v>0.2</v>
      </c>
      <c r="E12" s="448">
        <v>100</v>
      </c>
      <c r="F12" s="414">
        <v>313120</v>
      </c>
      <c r="G12" s="404">
        <f>ROUND(D12*F12,2)</f>
        <v>62624</v>
      </c>
    </row>
    <row r="13" spans="1:7" x14ac:dyDescent="0.2">
      <c r="A13" s="137"/>
      <c r="B13" s="199"/>
      <c r="C13" s="408" t="s">
        <v>1628</v>
      </c>
      <c r="D13" s="413">
        <v>0.5</v>
      </c>
      <c r="E13" s="448">
        <v>380</v>
      </c>
      <c r="F13" s="414">
        <v>2560000</v>
      </c>
      <c r="G13" s="404">
        <f>ROUND(D13*F13,2)</f>
        <v>1280000</v>
      </c>
    </row>
    <row r="14" spans="1:7" x14ac:dyDescent="0.2">
      <c r="A14" s="137"/>
      <c r="B14" s="199"/>
      <c r="C14" s="408" t="s">
        <v>1639</v>
      </c>
      <c r="D14" s="413">
        <v>1</v>
      </c>
      <c r="E14" s="448">
        <v>74</v>
      </c>
      <c r="F14" s="414">
        <v>1236000</v>
      </c>
      <c r="G14" s="404">
        <f>ROUND(D14*F14,2)</f>
        <v>1236000</v>
      </c>
    </row>
    <row r="15" spans="1:7" x14ac:dyDescent="0.2">
      <c r="A15" s="137"/>
      <c r="B15" s="199"/>
      <c r="C15" s="408"/>
      <c r="D15" s="413"/>
      <c r="E15" s="448"/>
      <c r="F15" s="414"/>
      <c r="G15" s="404">
        <f>ROUND(D15*F15,2)</f>
        <v>0</v>
      </c>
    </row>
    <row r="16" spans="1:7" x14ac:dyDescent="0.2">
      <c r="A16" s="137"/>
      <c r="B16" s="199"/>
      <c r="C16" s="408"/>
      <c r="D16" s="413"/>
      <c r="E16" s="448"/>
      <c r="F16" s="414"/>
      <c r="G16" s="404">
        <f t="shared" ref="G16:G21" si="0">ROUND(D16*F16,2)</f>
        <v>0</v>
      </c>
    </row>
    <row r="17" spans="1:7" x14ac:dyDescent="0.2">
      <c r="A17" s="137"/>
      <c r="B17" s="199"/>
      <c r="C17" s="408"/>
      <c r="D17" s="413"/>
      <c r="E17" s="448"/>
      <c r="F17" s="414"/>
      <c r="G17" s="404">
        <f t="shared" si="0"/>
        <v>0</v>
      </c>
    </row>
    <row r="18" spans="1:7" x14ac:dyDescent="0.2">
      <c r="A18" s="137"/>
      <c r="B18" s="199"/>
      <c r="C18" s="408"/>
      <c r="D18" s="413"/>
      <c r="E18" s="448"/>
      <c r="F18" s="414"/>
      <c r="G18" s="404">
        <f t="shared" si="0"/>
        <v>0</v>
      </c>
    </row>
    <row r="19" spans="1:7" x14ac:dyDescent="0.2">
      <c r="A19" s="137"/>
      <c r="B19" s="199"/>
      <c r="C19" s="408"/>
      <c r="D19" s="413"/>
      <c r="E19" s="448"/>
      <c r="F19" s="414"/>
      <c r="G19" s="404">
        <f t="shared" si="0"/>
        <v>0</v>
      </c>
    </row>
    <row r="20" spans="1:7" x14ac:dyDescent="0.2">
      <c r="A20" s="137"/>
      <c r="B20" s="199"/>
      <c r="C20" s="408"/>
      <c r="D20" s="413"/>
      <c r="E20" s="448"/>
      <c r="F20" s="414"/>
      <c r="G20" s="404">
        <f t="shared" si="0"/>
        <v>0</v>
      </c>
    </row>
    <row r="21" spans="1:7" x14ac:dyDescent="0.2">
      <c r="A21" s="137"/>
      <c r="B21" s="199"/>
      <c r="C21" s="408"/>
      <c r="D21" s="413"/>
      <c r="E21" s="448"/>
      <c r="F21" s="414"/>
      <c r="G21" s="404">
        <f t="shared" si="0"/>
        <v>0</v>
      </c>
    </row>
    <row r="22" spans="1:7" ht="13.5" thickBot="1" x14ac:dyDescent="0.25">
      <c r="A22" s="137"/>
      <c r="B22" s="199"/>
      <c r="C22" s="143"/>
      <c r="D22" s="423"/>
      <c r="E22" s="206"/>
      <c r="F22" s="138"/>
      <c r="G22" s="144"/>
    </row>
    <row r="23" spans="1:7" ht="13.5" thickBot="1" x14ac:dyDescent="0.25">
      <c r="A23" s="137"/>
      <c r="B23" s="199"/>
      <c r="C23" s="405" t="s">
        <v>1607</v>
      </c>
      <c r="D23" s="423"/>
      <c r="E23" s="206">
        <f>SUMPRODUCT(D12:D21,E12:E21)</f>
        <v>284</v>
      </c>
      <c r="F23" s="138" t="s">
        <v>1608</v>
      </c>
      <c r="G23" s="406">
        <f>SUM(G12:G21)</f>
        <v>2578624</v>
      </c>
    </row>
    <row r="24" spans="1:7" x14ac:dyDescent="0.2">
      <c r="A24" s="137"/>
      <c r="B24" s="199"/>
      <c r="C24" s="405"/>
      <c r="D24" s="206"/>
      <c r="E24" s="140"/>
      <c r="F24" s="138"/>
      <c r="G24" s="208"/>
    </row>
    <row r="25" spans="1:7" x14ac:dyDescent="0.2">
      <c r="A25" s="137"/>
      <c r="B25" s="199"/>
      <c r="C25" s="138" t="s">
        <v>1609</v>
      </c>
      <c r="D25" s="451">
        <v>0.36372700190064</v>
      </c>
      <c r="E25" s="534" t="e">
        <f>CONCATENATE(G7,"/día")</f>
        <v>#NAME?</v>
      </c>
      <c r="F25" s="138"/>
      <c r="G25" s="144"/>
    </row>
    <row r="26" spans="1:7" x14ac:dyDescent="0.2">
      <c r="A26" s="137"/>
      <c r="B26" s="199"/>
      <c r="C26" s="143"/>
      <c r="D26" s="139"/>
      <c r="E26" s="140"/>
      <c r="F26" s="138"/>
      <c r="G26" s="144"/>
    </row>
    <row r="27" spans="1:7" x14ac:dyDescent="0.2">
      <c r="A27" s="748" t="s">
        <v>589</v>
      </c>
      <c r="B27" s="749"/>
      <c r="C27" s="744" t="s">
        <v>0</v>
      </c>
      <c r="D27" s="750" t="s">
        <v>1610</v>
      </c>
      <c r="E27" s="750" t="s">
        <v>1621</v>
      </c>
      <c r="F27" s="752" t="s">
        <v>961</v>
      </c>
      <c r="G27" s="746" t="s">
        <v>33</v>
      </c>
    </row>
    <row r="28" spans="1:7" x14ac:dyDescent="0.2">
      <c r="A28" s="146" t="s">
        <v>590</v>
      </c>
      <c r="B28" s="147" t="s">
        <v>591</v>
      </c>
      <c r="C28" s="745"/>
      <c r="D28" s="751"/>
      <c r="E28" s="751"/>
      <c r="F28" s="753"/>
      <c r="G28" s="747"/>
    </row>
    <row r="29" spans="1:7" x14ac:dyDescent="0.2">
      <c r="A29" s="148"/>
      <c r="B29" s="143"/>
      <c r="C29" s="150" t="s">
        <v>1611</v>
      </c>
      <c r="D29" s="140"/>
      <c r="E29" s="140"/>
      <c r="F29" s="143"/>
      <c r="G29" s="151"/>
    </row>
    <row r="30" spans="1:7" x14ac:dyDescent="0.2">
      <c r="A30" s="407"/>
      <c r="B30" s="402">
        <f t="shared" ref="B30:B39" si="1">IF(A30=0,0,VLOOKUP(A30,T_Indices,2,FALSE))</f>
        <v>0</v>
      </c>
      <c r="C30" s="408" t="s">
        <v>1629</v>
      </c>
      <c r="D30" s="452">
        <v>9.6000000000000002E-4</v>
      </c>
      <c r="E30" s="453">
        <v>2475.4790400000002</v>
      </c>
      <c r="F30" s="449">
        <f>D25</f>
        <v>0.36372700190064</v>
      </c>
      <c r="G30" s="410">
        <f>IF(F30=0,0,ROUND(E30/F30,2))</f>
        <v>6805.87</v>
      </c>
    </row>
    <row r="31" spans="1:7" x14ac:dyDescent="0.2">
      <c r="A31" s="407"/>
      <c r="B31" s="402">
        <f t="shared" si="1"/>
        <v>0</v>
      </c>
      <c r="C31" s="412" t="s">
        <v>1630</v>
      </c>
      <c r="D31" s="452">
        <v>5.7600000000000001E-4</v>
      </c>
      <c r="E31" s="453">
        <v>1485.2874240000001</v>
      </c>
      <c r="F31" s="449">
        <f>D25</f>
        <v>0.36372700190064</v>
      </c>
      <c r="G31" s="410">
        <f t="shared" ref="G31:G39" si="2">IF(F31=0,0,ROUND(E31/F31,2))</f>
        <v>4083.52</v>
      </c>
    </row>
    <row r="32" spans="1:7" x14ac:dyDescent="0.2">
      <c r="A32" s="407"/>
      <c r="B32" s="402">
        <f t="shared" si="1"/>
        <v>0</v>
      </c>
      <c r="C32" s="412" t="s">
        <v>1631</v>
      </c>
      <c r="D32" s="452">
        <v>21.159600000000001</v>
      </c>
      <c r="E32" s="453">
        <v>6009.326</v>
      </c>
      <c r="F32" s="449">
        <f>D25</f>
        <v>0.36372700190064</v>
      </c>
      <c r="G32" s="410">
        <f t="shared" si="2"/>
        <v>16521.53</v>
      </c>
    </row>
    <row r="33" spans="1:7" x14ac:dyDescent="0.2">
      <c r="A33" s="407"/>
      <c r="B33" s="402">
        <f t="shared" si="1"/>
        <v>0</v>
      </c>
      <c r="C33" s="412"/>
      <c r="D33" s="452"/>
      <c r="E33" s="453"/>
      <c r="F33" s="449">
        <f>D25</f>
        <v>0.36372700190064</v>
      </c>
      <c r="G33" s="410">
        <f t="shared" si="2"/>
        <v>0</v>
      </c>
    </row>
    <row r="34" spans="1:7" x14ac:dyDescent="0.2">
      <c r="A34" s="407"/>
      <c r="B34" s="402">
        <f t="shared" si="1"/>
        <v>0</v>
      </c>
      <c r="C34" s="412"/>
      <c r="D34" s="452"/>
      <c r="E34" s="453"/>
      <c r="F34" s="449">
        <f>D25</f>
        <v>0.36372700190064</v>
      </c>
      <c r="G34" s="410">
        <f t="shared" si="2"/>
        <v>0</v>
      </c>
    </row>
    <row r="35" spans="1:7" x14ac:dyDescent="0.2">
      <c r="A35" s="407"/>
      <c r="B35" s="402">
        <f t="shared" si="1"/>
        <v>0</v>
      </c>
      <c r="C35" s="412"/>
      <c r="D35" s="452"/>
      <c r="E35" s="414"/>
      <c r="F35" s="449">
        <f>D25</f>
        <v>0.36372700190064</v>
      </c>
      <c r="G35" s="410">
        <f t="shared" si="2"/>
        <v>0</v>
      </c>
    </row>
    <row r="36" spans="1:7" x14ac:dyDescent="0.2">
      <c r="A36" s="407"/>
      <c r="B36" s="402">
        <f t="shared" si="1"/>
        <v>0</v>
      </c>
      <c r="C36" s="412"/>
      <c r="D36" s="409"/>
      <c r="E36" s="452"/>
      <c r="F36" s="449">
        <f>D25</f>
        <v>0.36372700190064</v>
      </c>
      <c r="G36" s="410">
        <f t="shared" si="2"/>
        <v>0</v>
      </c>
    </row>
    <row r="37" spans="1:7" x14ac:dyDescent="0.2">
      <c r="A37" s="407"/>
      <c r="B37" s="402">
        <f t="shared" si="1"/>
        <v>0</v>
      </c>
      <c r="C37" s="412"/>
      <c r="D37" s="409"/>
      <c r="E37" s="452"/>
      <c r="F37" s="449">
        <f>D25</f>
        <v>0.36372700190064</v>
      </c>
      <c r="G37" s="410">
        <f t="shared" si="2"/>
        <v>0</v>
      </c>
    </row>
    <row r="38" spans="1:7" x14ac:dyDescent="0.2">
      <c r="A38" s="407"/>
      <c r="B38" s="402">
        <f t="shared" si="1"/>
        <v>0</v>
      </c>
      <c r="C38" s="412"/>
      <c r="D38" s="409"/>
      <c r="E38" s="413"/>
      <c r="F38" s="449">
        <f>D25</f>
        <v>0.36372700190064</v>
      </c>
      <c r="G38" s="410">
        <f t="shared" si="2"/>
        <v>0</v>
      </c>
    </row>
    <row r="39" spans="1:7" x14ac:dyDescent="0.2">
      <c r="A39" s="407"/>
      <c r="B39" s="402">
        <f t="shared" si="1"/>
        <v>0</v>
      </c>
      <c r="C39" s="408"/>
      <c r="D39" s="409"/>
      <c r="E39" s="413"/>
      <c r="F39" s="449">
        <f>D25</f>
        <v>0.36372700190064</v>
      </c>
      <c r="G39" s="410">
        <f t="shared" si="2"/>
        <v>0</v>
      </c>
    </row>
    <row r="40" spans="1:7" x14ac:dyDescent="0.2">
      <c r="A40" s="152"/>
      <c r="B40" s="139"/>
      <c r="C40" s="143"/>
      <c r="D40" s="139"/>
      <c r="E40" s="140"/>
      <c r="F40" s="149" t="s">
        <v>34</v>
      </c>
      <c r="G40" s="415">
        <f>SUBTOTAL(9,G30:G39)</f>
        <v>27410.92</v>
      </c>
    </row>
    <row r="41" spans="1:7" x14ac:dyDescent="0.2">
      <c r="A41" s="148"/>
      <c r="B41" s="143"/>
      <c r="C41" s="150" t="s">
        <v>728</v>
      </c>
      <c r="D41" s="139"/>
      <c r="E41" s="140"/>
      <c r="F41" s="141"/>
      <c r="G41" s="151"/>
    </row>
    <row r="42" spans="1:7" x14ac:dyDescent="0.2">
      <c r="A42" s="748" t="s">
        <v>589</v>
      </c>
      <c r="B42" s="749"/>
      <c r="C42" s="744" t="s">
        <v>0</v>
      </c>
      <c r="D42" s="750" t="s">
        <v>31</v>
      </c>
      <c r="E42" s="750" t="s">
        <v>1621</v>
      </c>
      <c r="F42" s="752" t="s">
        <v>961</v>
      </c>
      <c r="G42" s="746" t="s">
        <v>33</v>
      </c>
    </row>
    <row r="43" spans="1:7" x14ac:dyDescent="0.2">
      <c r="A43" s="146" t="s">
        <v>590</v>
      </c>
      <c r="B43" s="147" t="s">
        <v>591</v>
      </c>
      <c r="C43" s="745"/>
      <c r="D43" s="751"/>
      <c r="E43" s="751"/>
      <c r="F43" s="753"/>
      <c r="G43" s="747"/>
    </row>
    <row r="44" spans="1:7" x14ac:dyDescent="0.2">
      <c r="A44" s="407"/>
      <c r="B44" s="402">
        <f t="shared" ref="B44:B50" si="3">IF(A44=0,0,VLOOKUP(A44,T_Indices,2,FALSE))</f>
        <v>0</v>
      </c>
      <c r="C44" s="411" t="s">
        <v>1632</v>
      </c>
      <c r="D44" s="409">
        <v>2</v>
      </c>
      <c r="E44" s="413">
        <v>1374.84</v>
      </c>
      <c r="F44" s="403">
        <f>D25</f>
        <v>0.36372700190064</v>
      </c>
      <c r="G44" s="416">
        <f>IF(F44=0,0,ROUND(D44*E44/F44,2))</f>
        <v>7559.74</v>
      </c>
    </row>
    <row r="45" spans="1:7" x14ac:dyDescent="0.2">
      <c r="A45" s="407"/>
      <c r="B45" s="402">
        <f t="shared" si="3"/>
        <v>0</v>
      </c>
      <c r="C45" s="408" t="s">
        <v>1633</v>
      </c>
      <c r="D45" s="409">
        <v>2</v>
      </c>
      <c r="E45" s="413">
        <v>1174.99</v>
      </c>
      <c r="F45" s="403">
        <f>D25</f>
        <v>0.36372700190064</v>
      </c>
      <c r="G45" s="416">
        <f t="shared" ref="G45:G50" si="4">IF(F45=0,0,ROUND(D45*E45/F45,2))</f>
        <v>6460.83</v>
      </c>
    </row>
    <row r="46" spans="1:7" x14ac:dyDescent="0.2">
      <c r="A46" s="407"/>
      <c r="B46" s="402">
        <f t="shared" si="3"/>
        <v>0</v>
      </c>
      <c r="C46" s="408" t="s">
        <v>1634</v>
      </c>
      <c r="D46" s="409"/>
      <c r="E46" s="413">
        <v>1080</v>
      </c>
      <c r="F46" s="403">
        <f>D25</f>
        <v>0.36372700190064</v>
      </c>
      <c r="G46" s="416">
        <f t="shared" si="4"/>
        <v>0</v>
      </c>
    </row>
    <row r="47" spans="1:7" x14ac:dyDescent="0.2">
      <c r="A47" s="407"/>
      <c r="B47" s="402">
        <f t="shared" si="3"/>
        <v>0</v>
      </c>
      <c r="C47" s="408" t="s">
        <v>732</v>
      </c>
      <c r="D47" s="409">
        <v>4</v>
      </c>
      <c r="E47" s="413">
        <v>994.52</v>
      </c>
      <c r="F47" s="403">
        <f>D25</f>
        <v>0.36372700190064</v>
      </c>
      <c r="G47" s="416">
        <f t="shared" si="4"/>
        <v>10936.99</v>
      </c>
    </row>
    <row r="48" spans="1:7" x14ac:dyDescent="0.2">
      <c r="A48" s="407"/>
      <c r="B48" s="402">
        <f t="shared" si="3"/>
        <v>0</v>
      </c>
      <c r="C48" s="408"/>
      <c r="D48" s="409"/>
      <c r="E48" s="413"/>
      <c r="F48" s="403">
        <f>D25</f>
        <v>0.36372700190064</v>
      </c>
      <c r="G48" s="416">
        <f t="shared" si="4"/>
        <v>0</v>
      </c>
    </row>
    <row r="49" spans="1:7" x14ac:dyDescent="0.2">
      <c r="A49" s="407"/>
      <c r="B49" s="402">
        <f t="shared" si="3"/>
        <v>0</v>
      </c>
      <c r="C49" s="408" t="s">
        <v>1635</v>
      </c>
      <c r="D49" s="417">
        <v>0.1</v>
      </c>
      <c r="E49" s="538">
        <f>SUMPRODUCT(D44:D47,E44:E47)</f>
        <v>9077.74</v>
      </c>
      <c r="F49" s="403">
        <f>D25</f>
        <v>0.36372700190064</v>
      </c>
      <c r="G49" s="416">
        <f t="shared" si="4"/>
        <v>2495.7600000000002</v>
      </c>
    </row>
    <row r="50" spans="1:7" x14ac:dyDescent="0.2">
      <c r="A50" s="407"/>
      <c r="B50" s="402">
        <f t="shared" si="3"/>
        <v>0</v>
      </c>
      <c r="C50" s="402"/>
      <c r="D50" s="450"/>
      <c r="E50" s="403"/>
      <c r="F50" s="403">
        <f>D25</f>
        <v>0.36372700190064</v>
      </c>
      <c r="G50" s="416">
        <f t="shared" si="4"/>
        <v>0</v>
      </c>
    </row>
    <row r="51" spans="1:7" x14ac:dyDescent="0.2">
      <c r="A51" s="152"/>
      <c r="B51" s="139"/>
      <c r="C51" s="143"/>
      <c r="D51" s="139"/>
      <c r="E51" s="140"/>
      <c r="F51" s="149" t="s">
        <v>35</v>
      </c>
      <c r="G51" s="418">
        <f>SUBTOTAL(9,G44:G50)</f>
        <v>27453.32</v>
      </c>
    </row>
    <row r="52" spans="1:7" x14ac:dyDescent="0.2">
      <c r="A52" s="148"/>
      <c r="B52" s="143"/>
      <c r="C52" s="150" t="s">
        <v>1612</v>
      </c>
      <c r="D52" s="139"/>
      <c r="E52" s="140"/>
      <c r="F52" s="141"/>
      <c r="G52" s="151"/>
    </row>
    <row r="53" spans="1:7" x14ac:dyDescent="0.2">
      <c r="A53" s="748" t="s">
        <v>589</v>
      </c>
      <c r="B53" s="749"/>
      <c r="C53" s="744" t="s">
        <v>0</v>
      </c>
      <c r="D53" s="744" t="s">
        <v>30</v>
      </c>
      <c r="E53" s="750" t="s">
        <v>31</v>
      </c>
      <c r="F53" s="752" t="s">
        <v>32</v>
      </c>
      <c r="G53" s="746" t="s">
        <v>33</v>
      </c>
    </row>
    <row r="54" spans="1:7" x14ac:dyDescent="0.2">
      <c r="A54" s="146" t="s">
        <v>590</v>
      </c>
      <c r="B54" s="147" t="s">
        <v>591</v>
      </c>
      <c r="C54" s="745"/>
      <c r="D54" s="745"/>
      <c r="E54" s="751"/>
      <c r="F54" s="753"/>
      <c r="G54" s="747"/>
    </row>
    <row r="55" spans="1:7" x14ac:dyDescent="0.2">
      <c r="A55" s="407"/>
      <c r="B55" s="402">
        <f t="shared" ref="B55:B65" si="5">IF(A55=0,0,VLOOKUP(A55,T_Indices,2,FALSE))</f>
        <v>0</v>
      </c>
      <c r="C55" s="408" t="s">
        <v>1643</v>
      </c>
      <c r="D55" s="409" t="s">
        <v>1626</v>
      </c>
      <c r="E55" s="413">
        <v>1.6</v>
      </c>
      <c r="F55" s="414">
        <v>1236</v>
      </c>
      <c r="G55" s="416">
        <f>ROUND(E55*F55,2)</f>
        <v>1977.6</v>
      </c>
    </row>
    <row r="56" spans="1:7" x14ac:dyDescent="0.2">
      <c r="A56" s="407"/>
      <c r="B56" s="402">
        <f t="shared" si="5"/>
        <v>0</v>
      </c>
      <c r="C56" s="408" t="s">
        <v>1640</v>
      </c>
      <c r="D56" s="409" t="s">
        <v>1641</v>
      </c>
      <c r="E56" s="413">
        <v>80</v>
      </c>
      <c r="F56" s="414">
        <v>17.96</v>
      </c>
      <c r="G56" s="416">
        <f t="shared" ref="G56:G65" si="6">ROUND(E56*F56,2)</f>
        <v>1436.8</v>
      </c>
    </row>
    <row r="57" spans="1:7" x14ac:dyDescent="0.2">
      <c r="A57" s="407"/>
      <c r="B57" s="402">
        <f t="shared" si="5"/>
        <v>0</v>
      </c>
      <c r="C57" s="408" t="s">
        <v>1647</v>
      </c>
      <c r="D57" s="409" t="s">
        <v>1642</v>
      </c>
      <c r="E57" s="413">
        <v>2</v>
      </c>
      <c r="F57" s="414">
        <v>350.2</v>
      </c>
      <c r="G57" s="416">
        <f t="shared" si="6"/>
        <v>700.4</v>
      </c>
    </row>
    <row r="58" spans="1:7" x14ac:dyDescent="0.2">
      <c r="A58" s="407"/>
      <c r="B58" s="402">
        <f t="shared" si="5"/>
        <v>0</v>
      </c>
      <c r="C58" s="408" t="s">
        <v>1646</v>
      </c>
      <c r="D58" s="409" t="s">
        <v>7</v>
      </c>
      <c r="E58" s="413">
        <v>1</v>
      </c>
      <c r="F58" s="414">
        <v>131.94</v>
      </c>
      <c r="G58" s="416">
        <f t="shared" si="6"/>
        <v>131.94</v>
      </c>
    </row>
    <row r="59" spans="1:7" x14ac:dyDescent="0.2">
      <c r="A59" s="407"/>
      <c r="B59" s="402">
        <f t="shared" si="5"/>
        <v>0</v>
      </c>
      <c r="C59" s="408" t="s">
        <v>1644</v>
      </c>
      <c r="D59" s="409" t="s">
        <v>7</v>
      </c>
      <c r="E59" s="413">
        <v>4</v>
      </c>
      <c r="F59" s="414">
        <v>154.91999999999999</v>
      </c>
      <c r="G59" s="416">
        <f t="shared" si="6"/>
        <v>619.67999999999995</v>
      </c>
    </row>
    <row r="60" spans="1:7" x14ac:dyDescent="0.2">
      <c r="A60" s="407"/>
      <c r="B60" s="402">
        <f t="shared" si="5"/>
        <v>0</v>
      </c>
      <c r="C60" s="408" t="s">
        <v>1645</v>
      </c>
      <c r="D60" s="409" t="s">
        <v>729</v>
      </c>
      <c r="E60" s="413">
        <v>4</v>
      </c>
      <c r="F60" s="414">
        <v>20.309999999999999</v>
      </c>
      <c r="G60" s="416">
        <f t="shared" si="6"/>
        <v>81.239999999999995</v>
      </c>
    </row>
    <row r="61" spans="1:7" x14ac:dyDescent="0.2">
      <c r="A61" s="407"/>
      <c r="B61" s="402">
        <f t="shared" si="5"/>
        <v>0</v>
      </c>
      <c r="C61" s="408"/>
      <c r="D61" s="409"/>
      <c r="E61" s="413"/>
      <c r="F61" s="414"/>
      <c r="G61" s="416">
        <f t="shared" si="6"/>
        <v>0</v>
      </c>
    </row>
    <row r="62" spans="1:7" x14ac:dyDescent="0.2">
      <c r="A62" s="407"/>
      <c r="B62" s="402">
        <f t="shared" si="5"/>
        <v>0</v>
      </c>
      <c r="C62" s="408"/>
      <c r="D62" s="409"/>
      <c r="E62" s="413"/>
      <c r="F62" s="414"/>
      <c r="G62" s="416">
        <f t="shared" si="6"/>
        <v>0</v>
      </c>
    </row>
    <row r="63" spans="1:7" x14ac:dyDescent="0.2">
      <c r="A63" s="407"/>
      <c r="B63" s="402">
        <f t="shared" si="5"/>
        <v>0</v>
      </c>
      <c r="C63" s="408"/>
      <c r="D63" s="409"/>
      <c r="E63" s="413"/>
      <c r="F63" s="414"/>
      <c r="G63" s="416">
        <f t="shared" si="6"/>
        <v>0</v>
      </c>
    </row>
    <row r="64" spans="1:7" x14ac:dyDescent="0.2">
      <c r="A64" s="407"/>
      <c r="B64" s="402">
        <f t="shared" si="5"/>
        <v>0</v>
      </c>
      <c r="C64" s="408"/>
      <c r="D64" s="409"/>
      <c r="E64" s="413"/>
      <c r="F64" s="414"/>
      <c r="G64" s="416">
        <f t="shared" si="6"/>
        <v>0</v>
      </c>
    </row>
    <row r="65" spans="1:7" x14ac:dyDescent="0.2">
      <c r="A65" s="407"/>
      <c r="B65" s="402">
        <f t="shared" si="5"/>
        <v>0</v>
      </c>
      <c r="C65" s="408"/>
      <c r="D65" s="409"/>
      <c r="E65" s="413"/>
      <c r="F65" s="414"/>
      <c r="G65" s="416">
        <f t="shared" si="6"/>
        <v>0</v>
      </c>
    </row>
    <row r="66" spans="1:7" x14ac:dyDescent="0.2">
      <c r="A66" s="148"/>
      <c r="B66" s="143"/>
      <c r="C66" s="143"/>
      <c r="D66" s="139"/>
      <c r="E66" s="140"/>
      <c r="F66" s="149" t="s">
        <v>36</v>
      </c>
      <c r="G66" s="420">
        <f>SUBTOTAL(9,G55:G65)</f>
        <v>4947.6599999999989</v>
      </c>
    </row>
    <row r="67" spans="1:7" x14ac:dyDescent="0.2">
      <c r="A67" s="148"/>
      <c r="B67" s="143"/>
      <c r="C67" s="150" t="s">
        <v>1613</v>
      </c>
      <c r="D67" s="139"/>
      <c r="E67" s="140"/>
      <c r="F67" s="141"/>
      <c r="G67" s="151"/>
    </row>
    <row r="68" spans="1:7" x14ac:dyDescent="0.2">
      <c r="A68" s="748" t="s">
        <v>589</v>
      </c>
      <c r="B68" s="749"/>
      <c r="C68" s="744" t="s">
        <v>0</v>
      </c>
      <c r="D68" s="744" t="s">
        <v>30</v>
      </c>
      <c r="E68" s="750" t="s">
        <v>31</v>
      </c>
      <c r="F68" s="752" t="s">
        <v>32</v>
      </c>
      <c r="G68" s="746" t="s">
        <v>33</v>
      </c>
    </row>
    <row r="69" spans="1:7" x14ac:dyDescent="0.2">
      <c r="A69" s="146" t="s">
        <v>590</v>
      </c>
      <c r="B69" s="147" t="s">
        <v>591</v>
      </c>
      <c r="C69" s="745"/>
      <c r="D69" s="745"/>
      <c r="E69" s="751"/>
      <c r="F69" s="753"/>
      <c r="G69" s="747"/>
    </row>
    <row r="70" spans="1:7" x14ac:dyDescent="0.2">
      <c r="A70" s="407"/>
      <c r="B70" s="402">
        <f>IF(A70=0,0,VLOOKUP(A70,T_Indices,2,FALSE))</f>
        <v>0</v>
      </c>
      <c r="C70" s="408"/>
      <c r="D70" s="409"/>
      <c r="E70" s="413"/>
      <c r="F70" s="414"/>
      <c r="G70" s="416">
        <f>ROUND(E70*F70,2)</f>
        <v>0</v>
      </c>
    </row>
    <row r="71" spans="1:7" x14ac:dyDescent="0.2">
      <c r="A71" s="407"/>
      <c r="B71" s="402">
        <f>IF(A71=0,0,VLOOKUP(A71,T_Indices,2,FALSE))</f>
        <v>0</v>
      </c>
      <c r="C71" s="408"/>
      <c r="D71" s="409"/>
      <c r="E71" s="419"/>
      <c r="F71" s="414"/>
      <c r="G71" s="416">
        <f t="shared" ref="G71" si="7">ROUND(E71*F71,2)</f>
        <v>0</v>
      </c>
    </row>
    <row r="72" spans="1:7" x14ac:dyDescent="0.2">
      <c r="A72" s="148"/>
      <c r="B72" s="143"/>
      <c r="C72" s="143"/>
      <c r="D72" s="139"/>
      <c r="E72" s="140"/>
      <c r="F72" s="149" t="s">
        <v>1614</v>
      </c>
      <c r="G72" s="420">
        <f>SUBTOTAL(9,G70:G71)</f>
        <v>0</v>
      </c>
    </row>
    <row r="73" spans="1:7" ht="13.5" thickBot="1" x14ac:dyDescent="0.25">
      <c r="A73" s="153"/>
      <c r="B73" s="154"/>
      <c r="C73" s="155"/>
      <c r="D73" s="154"/>
      <c r="E73" s="156"/>
      <c r="F73" s="157"/>
      <c r="G73" s="158"/>
    </row>
    <row r="74" spans="1:7" ht="13.5" thickBot="1" x14ac:dyDescent="0.25">
      <c r="A74" s="187" t="str">
        <f>B7</f>
        <v>39-1.1</v>
      </c>
      <c r="B74" s="186" t="e">
        <f>C7</f>
        <v>#NAME?</v>
      </c>
      <c r="C74" s="209"/>
      <c r="D74" s="209" t="s">
        <v>37</v>
      </c>
      <c r="E74" s="210"/>
      <c r="F74" s="421" t="e">
        <f>CONCATENATE("$/",G7)</f>
        <v>#NAME?</v>
      </c>
      <c r="G74" s="422">
        <f>SUBTOTAL(9,G30:G73)</f>
        <v>59811.9</v>
      </c>
    </row>
    <row r="75" spans="1:7" ht="14.25" thickTop="1" thickBot="1" x14ac:dyDescent="0.25">
      <c r="A75" s="423"/>
      <c r="B75" s="423"/>
      <c r="C75" s="423"/>
      <c r="D75" s="423"/>
      <c r="E75" s="423"/>
      <c r="F75" s="423"/>
      <c r="G75" s="423"/>
    </row>
    <row r="76" spans="1:7" ht="13.5" thickTop="1" x14ac:dyDescent="0.2">
      <c r="A76" s="772" t="s">
        <v>39</v>
      </c>
      <c r="B76" s="773"/>
      <c r="C76" s="773"/>
      <c r="D76" s="773"/>
      <c r="E76" s="773"/>
      <c r="F76" s="773"/>
      <c r="G76" s="774"/>
    </row>
    <row r="77" spans="1:7" x14ac:dyDescent="0.2">
      <c r="A77" s="129" t="s">
        <v>726</v>
      </c>
      <c r="B77" s="130" t="str">
        <f>Comitente</f>
        <v>DIRECCIÓN PROVINCIAL DE VIALIDAD</v>
      </c>
      <c r="C77" s="131"/>
      <c r="D77" s="207"/>
      <c r="E77" s="207"/>
      <c r="F77" s="133"/>
      <c r="G77" s="134"/>
    </row>
    <row r="78" spans="1:7" x14ac:dyDescent="0.2">
      <c r="A78" s="129" t="s">
        <v>727</v>
      </c>
      <c r="B78" s="130">
        <f>Contratista</f>
        <v>0</v>
      </c>
      <c r="C78" s="135"/>
      <c r="D78" s="135"/>
      <c r="E78" s="135"/>
      <c r="F78" s="130"/>
      <c r="G78" s="136"/>
    </row>
    <row r="79" spans="1:7" x14ac:dyDescent="0.2">
      <c r="A79" s="129" t="s">
        <v>27</v>
      </c>
      <c r="B79" s="130" t="str">
        <f>Obra</f>
        <v>SEÑALIZACION HORIZONTAL - PROVISION Y COLOCACION DE TACHAS REFLECTIVAS Y SEÑALAMIENTO VERTICAL</v>
      </c>
      <c r="C79" s="135"/>
      <c r="D79" s="135"/>
      <c r="E79" s="135"/>
      <c r="F79" s="130" t="s">
        <v>40</v>
      </c>
      <c r="G79" s="136">
        <f>Fecha_Base</f>
        <v>43145</v>
      </c>
    </row>
    <row r="80" spans="1:7" x14ac:dyDescent="0.2">
      <c r="A80" s="137" t="s">
        <v>725</v>
      </c>
      <c r="B80" s="138" t="str">
        <f>Ubicación</f>
        <v>DEPARTAMENTOS VARIOS</v>
      </c>
      <c r="C80" s="138"/>
      <c r="D80" s="139"/>
      <c r="E80" s="140"/>
      <c r="F80" s="141"/>
      <c r="G80" s="142"/>
    </row>
    <row r="81" spans="1:7" x14ac:dyDescent="0.2">
      <c r="A81" s="137" t="s">
        <v>41</v>
      </c>
      <c r="B81" s="537" t="s">
        <v>1649</v>
      </c>
      <c r="C81" s="143" t="e">
        <f>IF(B81="","",VLOOKUP(B81,Computo_Presupuesto,2,FALSE))</f>
        <v>#NAME?</v>
      </c>
      <c r="D81" s="423"/>
      <c r="E81" s="140"/>
      <c r="F81" s="141"/>
      <c r="G81" s="142"/>
    </row>
    <row r="82" spans="1:7" x14ac:dyDescent="0.2">
      <c r="A82" s="137" t="s">
        <v>28</v>
      </c>
      <c r="B82" s="537" t="s">
        <v>1650</v>
      </c>
      <c r="C82" s="143" t="e">
        <f>IF(B82=0,"",VLOOKUP(B82,Computo_Presupuesto,2,FALSE))</f>
        <v>#NAME?</v>
      </c>
      <c r="D82" s="139"/>
      <c r="E82" s="140"/>
      <c r="F82" s="138" t="s">
        <v>29</v>
      </c>
      <c r="G82" s="144" t="e">
        <f>IF(B82=0,"",VLOOKUP(B82,Computo_Presupuesto,4,FALSE))</f>
        <v>#NAME?</v>
      </c>
    </row>
    <row r="83" spans="1:7" x14ac:dyDescent="0.2">
      <c r="A83" s="137"/>
      <c r="B83" s="138"/>
      <c r="C83" s="143"/>
      <c r="D83" s="139"/>
      <c r="E83" s="140"/>
      <c r="F83" s="143"/>
      <c r="G83" s="145"/>
    </row>
    <row r="84" spans="1:7" x14ac:dyDescent="0.2">
      <c r="A84" s="396"/>
      <c r="B84" s="132"/>
      <c r="C84" s="397" t="s">
        <v>1602</v>
      </c>
      <c r="D84" s="132"/>
      <c r="E84" s="132"/>
      <c r="F84" s="132"/>
      <c r="G84" s="398"/>
    </row>
    <row r="85" spans="1:7" x14ac:dyDescent="0.2">
      <c r="A85" s="137"/>
      <c r="B85" s="199"/>
      <c r="C85" s="143"/>
      <c r="D85" s="139"/>
      <c r="E85" s="140"/>
      <c r="F85" s="138"/>
      <c r="G85" s="144"/>
    </row>
    <row r="86" spans="1:7" x14ac:dyDescent="0.2">
      <c r="A86" s="137"/>
      <c r="B86" s="199"/>
      <c r="C86" s="399" t="s">
        <v>1603</v>
      </c>
      <c r="D86" s="400" t="s">
        <v>31</v>
      </c>
      <c r="E86" s="400" t="s">
        <v>1604</v>
      </c>
      <c r="F86" s="400" t="s">
        <v>1605</v>
      </c>
      <c r="G86" s="401" t="s">
        <v>1606</v>
      </c>
    </row>
    <row r="87" spans="1:7" x14ac:dyDescent="0.2">
      <c r="A87" s="137"/>
      <c r="B87" s="199"/>
      <c r="C87" s="408"/>
      <c r="D87" s="413"/>
      <c r="E87" s="448"/>
      <c r="F87" s="414"/>
      <c r="G87" s="404">
        <f>ROUND(D87*F87,2)</f>
        <v>0</v>
      </c>
    </row>
    <row r="88" spans="1:7" x14ac:dyDescent="0.2">
      <c r="A88" s="137"/>
      <c r="B88" s="199"/>
      <c r="C88" s="408"/>
      <c r="D88" s="413"/>
      <c r="E88" s="448"/>
      <c r="F88" s="414"/>
      <c r="G88" s="404">
        <f>ROUND(D88*F88,2)</f>
        <v>0</v>
      </c>
    </row>
    <row r="89" spans="1:7" x14ac:dyDescent="0.2">
      <c r="A89" s="137"/>
      <c r="B89" s="199"/>
      <c r="C89" s="408"/>
      <c r="D89" s="413"/>
      <c r="E89" s="448"/>
      <c r="F89" s="414"/>
      <c r="G89" s="404">
        <f>ROUND(D89*F89,2)</f>
        <v>0</v>
      </c>
    </row>
    <row r="90" spans="1:7" x14ac:dyDescent="0.2">
      <c r="A90" s="137"/>
      <c r="B90" s="199"/>
      <c r="C90" s="408"/>
      <c r="D90" s="413"/>
      <c r="E90" s="448"/>
      <c r="F90" s="414"/>
      <c r="G90" s="404">
        <f>ROUND(D90*F90,2)</f>
        <v>0</v>
      </c>
    </row>
    <row r="91" spans="1:7" x14ac:dyDescent="0.2">
      <c r="A91" s="137"/>
      <c r="B91" s="199"/>
      <c r="C91" s="408"/>
      <c r="D91" s="413"/>
      <c r="E91" s="448"/>
      <c r="F91" s="414"/>
      <c r="G91" s="404">
        <f t="shared" ref="G91:G96" si="8">ROUND(D91*F91,2)</f>
        <v>0</v>
      </c>
    </row>
    <row r="92" spans="1:7" x14ac:dyDescent="0.2">
      <c r="A92" s="137"/>
      <c r="B92" s="199"/>
      <c r="C92" s="408"/>
      <c r="D92" s="413"/>
      <c r="E92" s="448"/>
      <c r="F92" s="414"/>
      <c r="G92" s="404">
        <f t="shared" si="8"/>
        <v>0</v>
      </c>
    </row>
    <row r="93" spans="1:7" x14ac:dyDescent="0.2">
      <c r="A93" s="137"/>
      <c r="B93" s="199"/>
      <c r="C93" s="408"/>
      <c r="D93" s="413"/>
      <c r="E93" s="448"/>
      <c r="F93" s="414"/>
      <c r="G93" s="404">
        <f t="shared" si="8"/>
        <v>0</v>
      </c>
    </row>
    <row r="94" spans="1:7" x14ac:dyDescent="0.2">
      <c r="A94" s="137"/>
      <c r="B94" s="199"/>
      <c r="C94" s="408"/>
      <c r="D94" s="413"/>
      <c r="E94" s="448"/>
      <c r="F94" s="414"/>
      <c r="G94" s="404">
        <f t="shared" si="8"/>
        <v>0</v>
      </c>
    </row>
    <row r="95" spans="1:7" x14ac:dyDescent="0.2">
      <c r="A95" s="137"/>
      <c r="B95" s="199"/>
      <c r="C95" s="408"/>
      <c r="D95" s="413"/>
      <c r="E95" s="448"/>
      <c r="F95" s="414"/>
      <c r="G95" s="404">
        <f t="shared" si="8"/>
        <v>0</v>
      </c>
    </row>
    <row r="96" spans="1:7" x14ac:dyDescent="0.2">
      <c r="A96" s="137"/>
      <c r="B96" s="199"/>
      <c r="C96" s="408"/>
      <c r="D96" s="413"/>
      <c r="E96" s="448"/>
      <c r="F96" s="414"/>
      <c r="G96" s="404">
        <f t="shared" si="8"/>
        <v>0</v>
      </c>
    </row>
    <row r="97" spans="1:7" ht="13.5" thickBot="1" x14ac:dyDescent="0.25">
      <c r="A97" s="137"/>
      <c r="B97" s="199"/>
      <c r="C97" s="143"/>
      <c r="D97" s="423"/>
      <c r="E97" s="206"/>
      <c r="F97" s="138"/>
      <c r="G97" s="144"/>
    </row>
    <row r="98" spans="1:7" ht="13.5" thickBot="1" x14ac:dyDescent="0.25">
      <c r="A98" s="137"/>
      <c r="B98" s="199"/>
      <c r="C98" s="405" t="s">
        <v>1607</v>
      </c>
      <c r="D98" s="423"/>
      <c r="E98" s="206">
        <f>SUMPRODUCT(D87:D96,E87:E96)</f>
        <v>0</v>
      </c>
      <c r="F98" s="138" t="s">
        <v>1608</v>
      </c>
      <c r="G98" s="406">
        <f>SUM(G87:G96)</f>
        <v>0</v>
      </c>
    </row>
    <row r="99" spans="1:7" x14ac:dyDescent="0.2">
      <c r="A99" s="137"/>
      <c r="B99" s="199"/>
      <c r="C99" s="405"/>
      <c r="D99" s="206"/>
      <c r="E99" s="140"/>
      <c r="F99" s="138"/>
      <c r="G99" s="208"/>
    </row>
    <row r="100" spans="1:7" x14ac:dyDescent="0.2">
      <c r="A100" s="137"/>
      <c r="B100" s="199"/>
      <c r="C100" s="138" t="s">
        <v>1609</v>
      </c>
      <c r="D100" s="451"/>
      <c r="E100" s="534" t="e">
        <f>CONCATENATE(G82,"/día")</f>
        <v>#NAME?</v>
      </c>
      <c r="F100" s="138"/>
      <c r="G100" s="144"/>
    </row>
    <row r="101" spans="1:7" x14ac:dyDescent="0.2">
      <c r="A101" s="137"/>
      <c r="B101" s="199"/>
      <c r="C101" s="143"/>
      <c r="D101" s="139"/>
      <c r="E101" s="140"/>
      <c r="F101" s="138"/>
      <c r="G101" s="144"/>
    </row>
    <row r="102" spans="1:7" x14ac:dyDescent="0.2">
      <c r="A102" s="748" t="s">
        <v>589</v>
      </c>
      <c r="B102" s="749"/>
      <c r="C102" s="744" t="s">
        <v>0</v>
      </c>
      <c r="D102" s="750" t="s">
        <v>1610</v>
      </c>
      <c r="E102" s="750" t="s">
        <v>1621</v>
      </c>
      <c r="F102" s="752" t="s">
        <v>961</v>
      </c>
      <c r="G102" s="746" t="s">
        <v>33</v>
      </c>
    </row>
    <row r="103" spans="1:7" x14ac:dyDescent="0.2">
      <c r="A103" s="146" t="s">
        <v>590</v>
      </c>
      <c r="B103" s="147" t="s">
        <v>591</v>
      </c>
      <c r="C103" s="745"/>
      <c r="D103" s="751"/>
      <c r="E103" s="751"/>
      <c r="F103" s="753"/>
      <c r="G103" s="747"/>
    </row>
    <row r="104" spans="1:7" x14ac:dyDescent="0.2">
      <c r="A104" s="148"/>
      <c r="B104" s="143"/>
      <c r="C104" s="150" t="s">
        <v>1611</v>
      </c>
      <c r="D104" s="140"/>
      <c r="E104" s="140"/>
      <c r="F104" s="143"/>
      <c r="G104" s="151"/>
    </row>
    <row r="105" spans="1:7" x14ac:dyDescent="0.2">
      <c r="A105" s="407"/>
      <c r="B105" s="402">
        <f t="shared" ref="B105:B114" si="9">IF(A105=0,0,VLOOKUP(A105,T_Indices,2,FALSE))</f>
        <v>0</v>
      </c>
      <c r="C105" s="408" t="s">
        <v>1629</v>
      </c>
      <c r="D105" s="452"/>
      <c r="E105" s="453"/>
      <c r="F105" s="449">
        <f>D100</f>
        <v>0</v>
      </c>
      <c r="G105" s="410">
        <f>IF(F105=0,0,ROUND(E105/F105,2))</f>
        <v>0</v>
      </c>
    </row>
    <row r="106" spans="1:7" x14ac:dyDescent="0.2">
      <c r="A106" s="407"/>
      <c r="B106" s="402">
        <f t="shared" si="9"/>
        <v>0</v>
      </c>
      <c r="C106" s="412" t="s">
        <v>1630</v>
      </c>
      <c r="D106" s="452"/>
      <c r="E106" s="453"/>
      <c r="F106" s="449">
        <f>D100</f>
        <v>0</v>
      </c>
      <c r="G106" s="410">
        <f t="shared" ref="G106:G114" si="10">IF(F106=0,0,ROUND(E106/F106,2))</f>
        <v>0</v>
      </c>
    </row>
    <row r="107" spans="1:7" x14ac:dyDescent="0.2">
      <c r="A107" s="407"/>
      <c r="B107" s="402">
        <f t="shared" si="9"/>
        <v>0</v>
      </c>
      <c r="C107" s="412" t="s">
        <v>1631</v>
      </c>
      <c r="D107" s="452"/>
      <c r="E107" s="453"/>
      <c r="F107" s="449">
        <f>D100</f>
        <v>0</v>
      </c>
      <c r="G107" s="410">
        <f t="shared" si="10"/>
        <v>0</v>
      </c>
    </row>
    <row r="108" spans="1:7" x14ac:dyDescent="0.2">
      <c r="A108" s="407"/>
      <c r="B108" s="402">
        <f t="shared" si="9"/>
        <v>0</v>
      </c>
      <c r="C108" s="412"/>
      <c r="D108" s="452"/>
      <c r="E108" s="453"/>
      <c r="F108" s="449">
        <f>D100</f>
        <v>0</v>
      </c>
      <c r="G108" s="410">
        <f t="shared" si="10"/>
        <v>0</v>
      </c>
    </row>
    <row r="109" spans="1:7" x14ac:dyDescent="0.2">
      <c r="A109" s="407"/>
      <c r="B109" s="402">
        <f t="shared" si="9"/>
        <v>0</v>
      </c>
      <c r="C109" s="412"/>
      <c r="D109" s="452"/>
      <c r="E109" s="453"/>
      <c r="F109" s="449">
        <f>D100</f>
        <v>0</v>
      </c>
      <c r="G109" s="410">
        <f t="shared" si="10"/>
        <v>0</v>
      </c>
    </row>
    <row r="110" spans="1:7" x14ac:dyDescent="0.2">
      <c r="A110" s="407"/>
      <c r="B110" s="402">
        <f t="shared" si="9"/>
        <v>0</v>
      </c>
      <c r="C110" s="412"/>
      <c r="D110" s="452"/>
      <c r="E110" s="414"/>
      <c r="F110" s="449">
        <f>D100</f>
        <v>0</v>
      </c>
      <c r="G110" s="410">
        <f t="shared" si="10"/>
        <v>0</v>
      </c>
    </row>
    <row r="111" spans="1:7" x14ac:dyDescent="0.2">
      <c r="A111" s="407"/>
      <c r="B111" s="402">
        <f t="shared" si="9"/>
        <v>0</v>
      </c>
      <c r="C111" s="412"/>
      <c r="D111" s="409"/>
      <c r="E111" s="452"/>
      <c r="F111" s="449">
        <f>D100</f>
        <v>0</v>
      </c>
      <c r="G111" s="410">
        <f t="shared" si="10"/>
        <v>0</v>
      </c>
    </row>
    <row r="112" spans="1:7" x14ac:dyDescent="0.2">
      <c r="A112" s="407"/>
      <c r="B112" s="402">
        <f t="shared" si="9"/>
        <v>0</v>
      </c>
      <c r="C112" s="412"/>
      <c r="D112" s="409"/>
      <c r="E112" s="452"/>
      <c r="F112" s="449">
        <f>D100</f>
        <v>0</v>
      </c>
      <c r="G112" s="410">
        <f t="shared" si="10"/>
        <v>0</v>
      </c>
    </row>
    <row r="113" spans="1:7" x14ac:dyDescent="0.2">
      <c r="A113" s="407"/>
      <c r="B113" s="402">
        <f t="shared" si="9"/>
        <v>0</v>
      </c>
      <c r="C113" s="412"/>
      <c r="D113" s="409"/>
      <c r="E113" s="413"/>
      <c r="F113" s="449">
        <f>D100</f>
        <v>0</v>
      </c>
      <c r="G113" s="410">
        <f t="shared" si="10"/>
        <v>0</v>
      </c>
    </row>
    <row r="114" spans="1:7" x14ac:dyDescent="0.2">
      <c r="A114" s="407"/>
      <c r="B114" s="402">
        <f t="shared" si="9"/>
        <v>0</v>
      </c>
      <c r="C114" s="408"/>
      <c r="D114" s="409"/>
      <c r="E114" s="413"/>
      <c r="F114" s="449">
        <f>D100</f>
        <v>0</v>
      </c>
      <c r="G114" s="410">
        <f t="shared" si="10"/>
        <v>0</v>
      </c>
    </row>
    <row r="115" spans="1:7" x14ac:dyDescent="0.2">
      <c r="A115" s="152"/>
      <c r="B115" s="139"/>
      <c r="C115" s="143"/>
      <c r="D115" s="139"/>
      <c r="E115" s="140"/>
      <c r="F115" s="149" t="s">
        <v>34</v>
      </c>
      <c r="G115" s="415">
        <f>SUBTOTAL(9,G105:G114)</f>
        <v>0</v>
      </c>
    </row>
    <row r="116" spans="1:7" x14ac:dyDescent="0.2">
      <c r="A116" s="148"/>
      <c r="B116" s="143"/>
      <c r="C116" s="150" t="s">
        <v>728</v>
      </c>
      <c r="D116" s="139"/>
      <c r="E116" s="140"/>
      <c r="F116" s="141"/>
      <c r="G116" s="151"/>
    </row>
    <row r="117" spans="1:7" x14ac:dyDescent="0.2">
      <c r="A117" s="748" t="s">
        <v>589</v>
      </c>
      <c r="B117" s="749"/>
      <c r="C117" s="744" t="s">
        <v>0</v>
      </c>
      <c r="D117" s="750" t="s">
        <v>31</v>
      </c>
      <c r="E117" s="750" t="s">
        <v>1621</v>
      </c>
      <c r="F117" s="752" t="s">
        <v>961</v>
      </c>
      <c r="G117" s="746" t="s">
        <v>33</v>
      </c>
    </row>
    <row r="118" spans="1:7" x14ac:dyDescent="0.2">
      <c r="A118" s="146" t="s">
        <v>590</v>
      </c>
      <c r="B118" s="147" t="s">
        <v>591</v>
      </c>
      <c r="C118" s="745"/>
      <c r="D118" s="751"/>
      <c r="E118" s="751"/>
      <c r="F118" s="753"/>
      <c r="G118" s="747"/>
    </row>
    <row r="119" spans="1:7" x14ac:dyDescent="0.2">
      <c r="A119" s="407"/>
      <c r="B119" s="402">
        <f t="shared" ref="B119:B125" si="11">IF(A119=0,0,VLOOKUP(A119,T_Indices,2,FALSE))</f>
        <v>0</v>
      </c>
      <c r="C119" s="411" t="s">
        <v>1632</v>
      </c>
      <c r="D119" s="409"/>
      <c r="E119" s="413">
        <v>1374.84</v>
      </c>
      <c r="F119" s="403">
        <f>D100</f>
        <v>0</v>
      </c>
      <c r="G119" s="416">
        <f>IF(F119=0,0,ROUND(D119*E119/F119,2))</f>
        <v>0</v>
      </c>
    </row>
    <row r="120" spans="1:7" x14ac:dyDescent="0.2">
      <c r="A120" s="407"/>
      <c r="B120" s="402">
        <f t="shared" si="11"/>
        <v>0</v>
      </c>
      <c r="C120" s="408" t="s">
        <v>1633</v>
      </c>
      <c r="D120" s="409"/>
      <c r="E120" s="413">
        <v>1174.99</v>
      </c>
      <c r="F120" s="403">
        <f>D100</f>
        <v>0</v>
      </c>
      <c r="G120" s="416">
        <f t="shared" ref="G120:G125" si="12">IF(F120=0,0,ROUND(D120*E120/F120,2))</f>
        <v>0</v>
      </c>
    </row>
    <row r="121" spans="1:7" x14ac:dyDescent="0.2">
      <c r="A121" s="407"/>
      <c r="B121" s="402">
        <f t="shared" si="11"/>
        <v>0</v>
      </c>
      <c r="C121" s="408" t="s">
        <v>1634</v>
      </c>
      <c r="D121" s="409"/>
      <c r="E121" s="413">
        <v>1080</v>
      </c>
      <c r="F121" s="403">
        <f>D100</f>
        <v>0</v>
      </c>
      <c r="G121" s="416">
        <f t="shared" si="12"/>
        <v>0</v>
      </c>
    </row>
    <row r="122" spans="1:7" x14ac:dyDescent="0.2">
      <c r="A122" s="407"/>
      <c r="B122" s="402">
        <f t="shared" si="11"/>
        <v>0</v>
      </c>
      <c r="C122" s="408" t="s">
        <v>732</v>
      </c>
      <c r="D122" s="409"/>
      <c r="E122" s="413">
        <v>994.52</v>
      </c>
      <c r="F122" s="403">
        <f>D100</f>
        <v>0</v>
      </c>
      <c r="G122" s="416">
        <f t="shared" si="12"/>
        <v>0</v>
      </c>
    </row>
    <row r="123" spans="1:7" x14ac:dyDescent="0.2">
      <c r="A123" s="407"/>
      <c r="B123" s="402">
        <f t="shared" si="11"/>
        <v>0</v>
      </c>
      <c r="C123" s="408"/>
      <c r="D123" s="409"/>
      <c r="E123" s="413"/>
      <c r="F123" s="403">
        <f>D100</f>
        <v>0</v>
      </c>
      <c r="G123" s="416">
        <f t="shared" si="12"/>
        <v>0</v>
      </c>
    </row>
    <row r="124" spans="1:7" x14ac:dyDescent="0.2">
      <c r="A124" s="407"/>
      <c r="B124" s="402">
        <f t="shared" si="11"/>
        <v>0</v>
      </c>
      <c r="C124" s="408" t="s">
        <v>1635</v>
      </c>
      <c r="D124" s="417">
        <v>0.1</v>
      </c>
      <c r="E124" s="538">
        <f>SUMPRODUCT(D119:D122,E119:E122)</f>
        <v>0</v>
      </c>
      <c r="F124" s="403">
        <f>D100</f>
        <v>0</v>
      </c>
      <c r="G124" s="416">
        <f t="shared" si="12"/>
        <v>0</v>
      </c>
    </row>
    <row r="125" spans="1:7" x14ac:dyDescent="0.2">
      <c r="A125" s="407"/>
      <c r="B125" s="402">
        <f t="shared" si="11"/>
        <v>0</v>
      </c>
      <c r="C125" s="402"/>
      <c r="D125" s="450"/>
      <c r="E125" s="403"/>
      <c r="F125" s="403">
        <f>D100</f>
        <v>0</v>
      </c>
      <c r="G125" s="416">
        <f t="shared" si="12"/>
        <v>0</v>
      </c>
    </row>
    <row r="126" spans="1:7" x14ac:dyDescent="0.2">
      <c r="A126" s="152"/>
      <c r="B126" s="139"/>
      <c r="C126" s="143"/>
      <c r="D126" s="139"/>
      <c r="E126" s="140"/>
      <c r="F126" s="149" t="s">
        <v>35</v>
      </c>
      <c r="G126" s="418">
        <f>SUBTOTAL(9,G119:G125)</f>
        <v>0</v>
      </c>
    </row>
    <row r="127" spans="1:7" x14ac:dyDescent="0.2">
      <c r="A127" s="148"/>
      <c r="B127" s="143"/>
      <c r="C127" s="150" t="s">
        <v>1612</v>
      </c>
      <c r="D127" s="139"/>
      <c r="E127" s="140"/>
      <c r="F127" s="141"/>
      <c r="G127" s="151"/>
    </row>
    <row r="128" spans="1:7" x14ac:dyDescent="0.2">
      <c r="A128" s="748" t="s">
        <v>589</v>
      </c>
      <c r="B128" s="749"/>
      <c r="C128" s="744" t="s">
        <v>0</v>
      </c>
      <c r="D128" s="744" t="s">
        <v>30</v>
      </c>
      <c r="E128" s="750" t="s">
        <v>31</v>
      </c>
      <c r="F128" s="752" t="s">
        <v>32</v>
      </c>
      <c r="G128" s="746" t="s">
        <v>33</v>
      </c>
    </row>
    <row r="129" spans="1:7" x14ac:dyDescent="0.2">
      <c r="A129" s="146" t="s">
        <v>590</v>
      </c>
      <c r="B129" s="147" t="s">
        <v>591</v>
      </c>
      <c r="C129" s="745"/>
      <c r="D129" s="745"/>
      <c r="E129" s="751"/>
      <c r="F129" s="753"/>
      <c r="G129" s="747"/>
    </row>
    <row r="130" spans="1:7" x14ac:dyDescent="0.2">
      <c r="A130" s="407"/>
      <c r="B130" s="402">
        <f t="shared" ref="B130:B140" si="13">IF(A130=0,0,VLOOKUP(A130,T_Indices,2,FALSE))</f>
        <v>0</v>
      </c>
      <c r="C130" s="408"/>
      <c r="D130" s="409"/>
      <c r="E130" s="413"/>
      <c r="F130" s="414"/>
      <c r="G130" s="416">
        <f>ROUND(E130*F130,2)</f>
        <v>0</v>
      </c>
    </row>
    <row r="131" spans="1:7" x14ac:dyDescent="0.2">
      <c r="A131" s="407"/>
      <c r="B131" s="402">
        <f t="shared" si="13"/>
        <v>0</v>
      </c>
      <c r="C131" s="408"/>
      <c r="D131" s="409"/>
      <c r="E131" s="413"/>
      <c r="F131" s="414"/>
      <c r="G131" s="416">
        <f t="shared" ref="G131:G140" si="14">ROUND(E131*F131,2)</f>
        <v>0</v>
      </c>
    </row>
    <row r="132" spans="1:7" x14ac:dyDescent="0.2">
      <c r="A132" s="407"/>
      <c r="B132" s="402">
        <f t="shared" si="13"/>
        <v>0</v>
      </c>
      <c r="C132" s="408"/>
      <c r="D132" s="409"/>
      <c r="E132" s="413"/>
      <c r="F132" s="414"/>
      <c r="G132" s="416">
        <f t="shared" si="14"/>
        <v>0</v>
      </c>
    </row>
    <row r="133" spans="1:7" x14ac:dyDescent="0.2">
      <c r="A133" s="407"/>
      <c r="B133" s="402">
        <f t="shared" si="13"/>
        <v>0</v>
      </c>
      <c r="C133" s="408"/>
      <c r="D133" s="409"/>
      <c r="E133" s="413"/>
      <c r="F133" s="414"/>
      <c r="G133" s="416">
        <f t="shared" si="14"/>
        <v>0</v>
      </c>
    </row>
    <row r="134" spans="1:7" x14ac:dyDescent="0.2">
      <c r="A134" s="407"/>
      <c r="B134" s="402">
        <f t="shared" si="13"/>
        <v>0</v>
      </c>
      <c r="C134" s="408"/>
      <c r="D134" s="409"/>
      <c r="E134" s="413"/>
      <c r="F134" s="414"/>
      <c r="G134" s="416">
        <f t="shared" si="14"/>
        <v>0</v>
      </c>
    </row>
    <row r="135" spans="1:7" x14ac:dyDescent="0.2">
      <c r="A135" s="407"/>
      <c r="B135" s="402">
        <f t="shared" si="13"/>
        <v>0</v>
      </c>
      <c r="C135" s="408"/>
      <c r="D135" s="409"/>
      <c r="E135" s="413"/>
      <c r="F135" s="414"/>
      <c r="G135" s="416">
        <f t="shared" si="14"/>
        <v>0</v>
      </c>
    </row>
    <row r="136" spans="1:7" x14ac:dyDescent="0.2">
      <c r="A136" s="407"/>
      <c r="B136" s="402">
        <f t="shared" si="13"/>
        <v>0</v>
      </c>
      <c r="C136" s="408"/>
      <c r="D136" s="409"/>
      <c r="E136" s="413"/>
      <c r="F136" s="414"/>
      <c r="G136" s="416">
        <f t="shared" si="14"/>
        <v>0</v>
      </c>
    </row>
    <row r="137" spans="1:7" x14ac:dyDescent="0.2">
      <c r="A137" s="407"/>
      <c r="B137" s="402">
        <f t="shared" si="13"/>
        <v>0</v>
      </c>
      <c r="C137" s="408"/>
      <c r="D137" s="409"/>
      <c r="E137" s="413"/>
      <c r="F137" s="414"/>
      <c r="G137" s="416">
        <f t="shared" si="14"/>
        <v>0</v>
      </c>
    </row>
    <row r="138" spans="1:7" x14ac:dyDescent="0.2">
      <c r="A138" s="407"/>
      <c r="B138" s="402">
        <f t="shared" si="13"/>
        <v>0</v>
      </c>
      <c r="C138" s="408"/>
      <c r="D138" s="409"/>
      <c r="E138" s="413"/>
      <c r="F138" s="414"/>
      <c r="G138" s="416">
        <f t="shared" si="14"/>
        <v>0</v>
      </c>
    </row>
    <row r="139" spans="1:7" x14ac:dyDescent="0.2">
      <c r="A139" s="407"/>
      <c r="B139" s="402">
        <f t="shared" si="13"/>
        <v>0</v>
      </c>
      <c r="C139" s="408"/>
      <c r="D139" s="409"/>
      <c r="E139" s="413"/>
      <c r="F139" s="414"/>
      <c r="G139" s="416">
        <f t="shared" si="14"/>
        <v>0</v>
      </c>
    </row>
    <row r="140" spans="1:7" x14ac:dyDescent="0.2">
      <c r="A140" s="407"/>
      <c r="B140" s="402">
        <f t="shared" si="13"/>
        <v>0</v>
      </c>
      <c r="C140" s="408"/>
      <c r="D140" s="409"/>
      <c r="E140" s="413"/>
      <c r="F140" s="414"/>
      <c r="G140" s="416">
        <f t="shared" si="14"/>
        <v>0</v>
      </c>
    </row>
    <row r="141" spans="1:7" x14ac:dyDescent="0.2">
      <c r="A141" s="148"/>
      <c r="B141" s="143"/>
      <c r="C141" s="143"/>
      <c r="D141" s="139"/>
      <c r="E141" s="140"/>
      <c r="F141" s="149" t="s">
        <v>36</v>
      </c>
      <c r="G141" s="420">
        <f>SUBTOTAL(9,G130:G140)</f>
        <v>0</v>
      </c>
    </row>
    <row r="142" spans="1:7" x14ac:dyDescent="0.2">
      <c r="A142" s="148"/>
      <c r="B142" s="143"/>
      <c r="C142" s="150" t="s">
        <v>1613</v>
      </c>
      <c r="D142" s="139"/>
      <c r="E142" s="140"/>
      <c r="F142" s="141"/>
      <c r="G142" s="151"/>
    </row>
    <row r="143" spans="1:7" x14ac:dyDescent="0.2">
      <c r="A143" s="748" t="s">
        <v>589</v>
      </c>
      <c r="B143" s="749"/>
      <c r="C143" s="744" t="s">
        <v>0</v>
      </c>
      <c r="D143" s="744" t="s">
        <v>30</v>
      </c>
      <c r="E143" s="750" t="s">
        <v>31</v>
      </c>
      <c r="F143" s="752" t="s">
        <v>32</v>
      </c>
      <c r="G143" s="746" t="s">
        <v>33</v>
      </c>
    </row>
    <row r="144" spans="1:7" x14ac:dyDescent="0.2">
      <c r="A144" s="146" t="s">
        <v>590</v>
      </c>
      <c r="B144" s="147" t="s">
        <v>591</v>
      </c>
      <c r="C144" s="745"/>
      <c r="D144" s="745"/>
      <c r="E144" s="751"/>
      <c r="F144" s="753"/>
      <c r="G144" s="747"/>
    </row>
    <row r="145" spans="1:7" x14ac:dyDescent="0.2">
      <c r="A145" s="407"/>
      <c r="B145" s="402">
        <f>IF(A145=0,0,VLOOKUP(A145,T_Indices,2,FALSE))</f>
        <v>0</v>
      </c>
      <c r="C145" s="408"/>
      <c r="D145" s="409"/>
      <c r="E145" s="413"/>
      <c r="F145" s="414"/>
      <c r="G145" s="416">
        <f>ROUND(E145*F145,2)</f>
        <v>0</v>
      </c>
    </row>
    <row r="146" spans="1:7" x14ac:dyDescent="0.2">
      <c r="A146" s="407"/>
      <c r="B146" s="402">
        <f>IF(A146=0,0,VLOOKUP(A146,T_Indices,2,FALSE))</f>
        <v>0</v>
      </c>
      <c r="C146" s="408"/>
      <c r="D146" s="409"/>
      <c r="E146" s="419"/>
      <c r="F146" s="414"/>
      <c r="G146" s="416">
        <f t="shared" ref="G146" si="15">ROUND(E146*F146,2)</f>
        <v>0</v>
      </c>
    </row>
    <row r="147" spans="1:7" x14ac:dyDescent="0.2">
      <c r="A147" s="148"/>
      <c r="B147" s="143"/>
      <c r="C147" s="143"/>
      <c r="D147" s="139"/>
      <c r="E147" s="140"/>
      <c r="F147" s="149" t="s">
        <v>1614</v>
      </c>
      <c r="G147" s="420">
        <f>SUBTOTAL(9,G145:G146)</f>
        <v>0</v>
      </c>
    </row>
    <row r="148" spans="1:7" ht="13.5" thickBot="1" x14ac:dyDescent="0.25">
      <c r="A148" s="153"/>
      <c r="B148" s="154"/>
      <c r="C148" s="155"/>
      <c r="D148" s="154"/>
      <c r="E148" s="156"/>
      <c r="F148" s="157"/>
      <c r="G148" s="158"/>
    </row>
    <row r="149" spans="1:7" ht="13.5" thickBot="1" x14ac:dyDescent="0.25">
      <c r="A149" s="187" t="str">
        <f>B82</f>
        <v>39-2.1</v>
      </c>
      <c r="B149" s="186" t="e">
        <f>C82</f>
        <v>#NAME?</v>
      </c>
      <c r="C149" s="209"/>
      <c r="D149" s="209" t="s">
        <v>37</v>
      </c>
      <c r="E149" s="210"/>
      <c r="F149" s="421" t="e">
        <f>CONCATENATE("$/",G82)</f>
        <v>#NAME?</v>
      </c>
      <c r="G149" s="422">
        <f>SUBTOTAL(9,G105:G148)</f>
        <v>0</v>
      </c>
    </row>
    <row r="150" spans="1:7" ht="14.25" thickTop="1" thickBot="1" x14ac:dyDescent="0.25">
      <c r="A150" s="423"/>
      <c r="B150" s="423"/>
      <c r="C150" s="423"/>
      <c r="D150" s="423"/>
      <c r="E150" s="423"/>
      <c r="F150" s="423"/>
      <c r="G150" s="423"/>
    </row>
    <row r="151" spans="1:7" ht="13.5" thickTop="1" x14ac:dyDescent="0.2">
      <c r="A151" s="772" t="s">
        <v>39</v>
      </c>
      <c r="B151" s="773"/>
      <c r="C151" s="773"/>
      <c r="D151" s="773"/>
      <c r="E151" s="773"/>
      <c r="F151" s="773"/>
      <c r="G151" s="774"/>
    </row>
    <row r="152" spans="1:7" x14ac:dyDescent="0.2">
      <c r="A152" s="129" t="s">
        <v>726</v>
      </c>
      <c r="B152" s="130" t="str">
        <f>Comitente</f>
        <v>DIRECCIÓN PROVINCIAL DE VIALIDAD</v>
      </c>
      <c r="C152" s="131"/>
      <c r="D152" s="207"/>
      <c r="E152" s="207"/>
      <c r="F152" s="133"/>
      <c r="G152" s="134"/>
    </row>
    <row r="153" spans="1:7" x14ac:dyDescent="0.2">
      <c r="A153" s="129" t="s">
        <v>727</v>
      </c>
      <c r="B153" s="130">
        <f>Contratista</f>
        <v>0</v>
      </c>
      <c r="C153" s="135"/>
      <c r="D153" s="135"/>
      <c r="E153" s="135"/>
      <c r="F153" s="130"/>
      <c r="G153" s="136"/>
    </row>
    <row r="154" spans="1:7" x14ac:dyDescent="0.2">
      <c r="A154" s="129" t="s">
        <v>27</v>
      </c>
      <c r="B154" s="130" t="str">
        <f>Obra</f>
        <v>SEÑALIZACION HORIZONTAL - PROVISION Y COLOCACION DE TACHAS REFLECTIVAS Y SEÑALAMIENTO VERTICAL</v>
      </c>
      <c r="C154" s="135"/>
      <c r="D154" s="135"/>
      <c r="E154" s="135"/>
      <c r="F154" s="130" t="s">
        <v>40</v>
      </c>
      <c r="G154" s="136">
        <f>Fecha_Base</f>
        <v>43145</v>
      </c>
    </row>
    <row r="155" spans="1:7" x14ac:dyDescent="0.2">
      <c r="A155" s="137" t="s">
        <v>725</v>
      </c>
      <c r="B155" s="138" t="str">
        <f>Ubicación</f>
        <v>DEPARTAMENTOS VARIOS</v>
      </c>
      <c r="C155" s="138"/>
      <c r="D155" s="139"/>
      <c r="E155" s="140"/>
      <c r="F155" s="141"/>
      <c r="G155" s="142"/>
    </row>
    <row r="156" spans="1:7" x14ac:dyDescent="0.2">
      <c r="A156" s="137" t="s">
        <v>41</v>
      </c>
      <c r="B156" s="537" t="s">
        <v>1651</v>
      </c>
      <c r="C156" s="143" t="e">
        <f>IF(B156="","",VLOOKUP(B156,Computo_Presupuesto,2,FALSE))</f>
        <v>#NAME?</v>
      </c>
      <c r="D156" s="423"/>
      <c r="E156" s="140"/>
      <c r="F156" s="141"/>
      <c r="G156" s="142"/>
    </row>
    <row r="157" spans="1:7" x14ac:dyDescent="0.2">
      <c r="A157" s="137" t="s">
        <v>28</v>
      </c>
      <c r="B157" s="537" t="s">
        <v>1652</v>
      </c>
      <c r="C157" s="143" t="e">
        <f>IF(B157=0,"",VLOOKUP(B157,Computo_Presupuesto,2,FALSE))</f>
        <v>#NAME?</v>
      </c>
      <c r="D157" s="139"/>
      <c r="E157" s="140"/>
      <c r="F157" s="138" t="s">
        <v>29</v>
      </c>
      <c r="G157" s="144" t="e">
        <f>IF(B157=0,"",VLOOKUP(B157,Computo_Presupuesto,4,FALSE))</f>
        <v>#NAME?</v>
      </c>
    </row>
    <row r="158" spans="1:7" x14ac:dyDescent="0.2">
      <c r="A158" s="137"/>
      <c r="B158" s="138"/>
      <c r="C158" s="143"/>
      <c r="D158" s="139"/>
      <c r="E158" s="140"/>
      <c r="F158" s="143"/>
      <c r="G158" s="145"/>
    </row>
    <row r="159" spans="1:7" x14ac:dyDescent="0.2">
      <c r="A159" s="396"/>
      <c r="B159" s="132"/>
      <c r="C159" s="397" t="s">
        <v>1602</v>
      </c>
      <c r="D159" s="132"/>
      <c r="E159" s="132"/>
      <c r="F159" s="132"/>
      <c r="G159" s="398"/>
    </row>
    <row r="160" spans="1:7" x14ac:dyDescent="0.2">
      <c r="A160" s="137"/>
      <c r="B160" s="199"/>
      <c r="C160" s="143"/>
      <c r="D160" s="139"/>
      <c r="E160" s="140"/>
      <c r="F160" s="138"/>
      <c r="G160" s="144"/>
    </row>
    <row r="161" spans="1:7" x14ac:dyDescent="0.2">
      <c r="A161" s="137"/>
      <c r="B161" s="199"/>
      <c r="C161" s="399" t="s">
        <v>1603</v>
      </c>
      <c r="D161" s="400" t="s">
        <v>31</v>
      </c>
      <c r="E161" s="400" t="s">
        <v>1604</v>
      </c>
      <c r="F161" s="400" t="s">
        <v>1605</v>
      </c>
      <c r="G161" s="401" t="s">
        <v>1606</v>
      </c>
    </row>
    <row r="162" spans="1:7" x14ac:dyDescent="0.2">
      <c r="A162" s="137"/>
      <c r="B162" s="199"/>
      <c r="C162" s="408"/>
      <c r="D162" s="413"/>
      <c r="E162" s="448"/>
      <c r="F162" s="414"/>
      <c r="G162" s="404">
        <f>ROUND(D162*F162,2)</f>
        <v>0</v>
      </c>
    </row>
    <row r="163" spans="1:7" x14ac:dyDescent="0.2">
      <c r="A163" s="137"/>
      <c r="B163" s="199"/>
      <c r="C163" s="408"/>
      <c r="D163" s="413"/>
      <c r="E163" s="448"/>
      <c r="F163" s="414"/>
      <c r="G163" s="404">
        <f>ROUND(D163*F163,2)</f>
        <v>0</v>
      </c>
    </row>
    <row r="164" spans="1:7" x14ac:dyDescent="0.2">
      <c r="A164" s="137"/>
      <c r="B164" s="199"/>
      <c r="C164" s="408"/>
      <c r="D164" s="413"/>
      <c r="E164" s="448"/>
      <c r="F164" s="414"/>
      <c r="G164" s="404">
        <f>ROUND(D164*F164,2)</f>
        <v>0</v>
      </c>
    </row>
    <row r="165" spans="1:7" x14ac:dyDescent="0.2">
      <c r="A165" s="137"/>
      <c r="B165" s="199"/>
      <c r="C165" s="408"/>
      <c r="D165" s="413"/>
      <c r="E165" s="448"/>
      <c r="F165" s="414"/>
      <c r="G165" s="404">
        <f>ROUND(D165*F165,2)</f>
        <v>0</v>
      </c>
    </row>
    <row r="166" spans="1:7" x14ac:dyDescent="0.2">
      <c r="A166" s="137"/>
      <c r="B166" s="199"/>
      <c r="C166" s="408"/>
      <c r="D166" s="413"/>
      <c r="E166" s="448"/>
      <c r="F166" s="414"/>
      <c r="G166" s="404">
        <f t="shared" ref="G166:G171" si="16">ROUND(D166*F166,2)</f>
        <v>0</v>
      </c>
    </row>
    <row r="167" spans="1:7" x14ac:dyDescent="0.2">
      <c r="A167" s="137"/>
      <c r="B167" s="199"/>
      <c r="C167" s="408"/>
      <c r="D167" s="413"/>
      <c r="E167" s="448"/>
      <c r="F167" s="414"/>
      <c r="G167" s="404">
        <f t="shared" si="16"/>
        <v>0</v>
      </c>
    </row>
    <row r="168" spans="1:7" x14ac:dyDescent="0.2">
      <c r="A168" s="137"/>
      <c r="B168" s="199"/>
      <c r="C168" s="408"/>
      <c r="D168" s="413"/>
      <c r="E168" s="448"/>
      <c r="F168" s="414"/>
      <c r="G168" s="404">
        <f t="shared" si="16"/>
        <v>0</v>
      </c>
    </row>
    <row r="169" spans="1:7" x14ac:dyDescent="0.2">
      <c r="A169" s="137"/>
      <c r="B169" s="199"/>
      <c r="C169" s="408"/>
      <c r="D169" s="413"/>
      <c r="E169" s="448"/>
      <c r="F169" s="414"/>
      <c r="G169" s="404">
        <f t="shared" si="16"/>
        <v>0</v>
      </c>
    </row>
    <row r="170" spans="1:7" x14ac:dyDescent="0.2">
      <c r="A170" s="137"/>
      <c r="B170" s="199"/>
      <c r="C170" s="408"/>
      <c r="D170" s="413"/>
      <c r="E170" s="448"/>
      <c r="F170" s="414"/>
      <c r="G170" s="404">
        <f t="shared" si="16"/>
        <v>0</v>
      </c>
    </row>
    <row r="171" spans="1:7" x14ac:dyDescent="0.2">
      <c r="A171" s="137"/>
      <c r="B171" s="199"/>
      <c r="C171" s="408"/>
      <c r="D171" s="413"/>
      <c r="E171" s="448"/>
      <c r="F171" s="414"/>
      <c r="G171" s="404">
        <f t="shared" si="16"/>
        <v>0</v>
      </c>
    </row>
    <row r="172" spans="1:7" ht="13.5" thickBot="1" x14ac:dyDescent="0.25">
      <c r="A172" s="137"/>
      <c r="B172" s="199"/>
      <c r="C172" s="143"/>
      <c r="D172" s="423"/>
      <c r="E172" s="206"/>
      <c r="F172" s="138"/>
      <c r="G172" s="144"/>
    </row>
    <row r="173" spans="1:7" ht="13.5" thickBot="1" x14ac:dyDescent="0.25">
      <c r="A173" s="137"/>
      <c r="B173" s="199"/>
      <c r="C173" s="405" t="s">
        <v>1607</v>
      </c>
      <c r="D173" s="423"/>
      <c r="E173" s="206">
        <f>SUMPRODUCT(D162:D171,E162:E171)</f>
        <v>0</v>
      </c>
      <c r="F173" s="138" t="s">
        <v>1608</v>
      </c>
      <c r="G173" s="406">
        <f>SUM(G162:G171)</f>
        <v>0</v>
      </c>
    </row>
    <row r="174" spans="1:7" x14ac:dyDescent="0.2">
      <c r="A174" s="137"/>
      <c r="B174" s="199"/>
      <c r="C174" s="405"/>
      <c r="D174" s="206"/>
      <c r="E174" s="140"/>
      <c r="F174" s="138"/>
      <c r="G174" s="208"/>
    </row>
    <row r="175" spans="1:7" x14ac:dyDescent="0.2">
      <c r="A175" s="137"/>
      <c r="B175" s="199"/>
      <c r="C175" s="138" t="s">
        <v>1609</v>
      </c>
      <c r="D175" s="451"/>
      <c r="E175" s="534" t="e">
        <f>CONCATENATE(G157,"/día")</f>
        <v>#NAME?</v>
      </c>
      <c r="F175" s="138"/>
      <c r="G175" s="144"/>
    </row>
    <row r="176" spans="1:7" x14ac:dyDescent="0.2">
      <c r="A176" s="137"/>
      <c r="B176" s="199"/>
      <c r="C176" s="143"/>
      <c r="D176" s="139"/>
      <c r="E176" s="140"/>
      <c r="F176" s="138"/>
      <c r="G176" s="144"/>
    </row>
    <row r="177" spans="1:7" x14ac:dyDescent="0.2">
      <c r="A177" s="748" t="s">
        <v>589</v>
      </c>
      <c r="B177" s="749"/>
      <c r="C177" s="744" t="s">
        <v>0</v>
      </c>
      <c r="D177" s="750" t="s">
        <v>1610</v>
      </c>
      <c r="E177" s="750" t="s">
        <v>1621</v>
      </c>
      <c r="F177" s="752" t="s">
        <v>961</v>
      </c>
      <c r="G177" s="746" t="s">
        <v>33</v>
      </c>
    </row>
    <row r="178" spans="1:7" x14ac:dyDescent="0.2">
      <c r="A178" s="146" t="s">
        <v>590</v>
      </c>
      <c r="B178" s="147" t="s">
        <v>591</v>
      </c>
      <c r="C178" s="745"/>
      <c r="D178" s="751"/>
      <c r="E178" s="751"/>
      <c r="F178" s="753"/>
      <c r="G178" s="747"/>
    </row>
    <row r="179" spans="1:7" x14ac:dyDescent="0.2">
      <c r="A179" s="148"/>
      <c r="B179" s="143"/>
      <c r="C179" s="150" t="s">
        <v>1611</v>
      </c>
      <c r="D179" s="140"/>
      <c r="E179" s="140"/>
      <c r="F179" s="143"/>
      <c r="G179" s="151"/>
    </row>
    <row r="180" spans="1:7" x14ac:dyDescent="0.2">
      <c r="A180" s="407"/>
      <c r="B180" s="402">
        <f t="shared" ref="B180:B189" si="17">IF(A180=0,0,VLOOKUP(A180,T_Indices,2,FALSE))</f>
        <v>0</v>
      </c>
      <c r="C180" s="408" t="s">
        <v>1629</v>
      </c>
      <c r="D180" s="452"/>
      <c r="E180" s="453"/>
      <c r="F180" s="449">
        <f>D175</f>
        <v>0</v>
      </c>
      <c r="G180" s="410">
        <f>IF(F180=0,0,ROUND(E180/F180,2))</f>
        <v>0</v>
      </c>
    </row>
    <row r="181" spans="1:7" x14ac:dyDescent="0.2">
      <c r="A181" s="407"/>
      <c r="B181" s="402">
        <f t="shared" si="17"/>
        <v>0</v>
      </c>
      <c r="C181" s="412" t="s">
        <v>1630</v>
      </c>
      <c r="D181" s="452"/>
      <c r="E181" s="453"/>
      <c r="F181" s="449">
        <f>D175</f>
        <v>0</v>
      </c>
      <c r="G181" s="410">
        <f t="shared" ref="G181:G189" si="18">IF(F181=0,0,ROUND(E181/F181,2))</f>
        <v>0</v>
      </c>
    </row>
    <row r="182" spans="1:7" x14ac:dyDescent="0.2">
      <c r="A182" s="407"/>
      <c r="B182" s="402">
        <f t="shared" si="17"/>
        <v>0</v>
      </c>
      <c r="C182" s="412" t="s">
        <v>1631</v>
      </c>
      <c r="D182" s="452"/>
      <c r="E182" s="453"/>
      <c r="F182" s="449">
        <f>D175</f>
        <v>0</v>
      </c>
      <c r="G182" s="410">
        <f t="shared" si="18"/>
        <v>0</v>
      </c>
    </row>
    <row r="183" spans="1:7" x14ac:dyDescent="0.2">
      <c r="A183" s="407"/>
      <c r="B183" s="402">
        <f t="shared" si="17"/>
        <v>0</v>
      </c>
      <c r="C183" s="412"/>
      <c r="D183" s="452"/>
      <c r="E183" s="453"/>
      <c r="F183" s="449">
        <f>D175</f>
        <v>0</v>
      </c>
      <c r="G183" s="410">
        <f t="shared" si="18"/>
        <v>0</v>
      </c>
    </row>
    <row r="184" spans="1:7" x14ac:dyDescent="0.2">
      <c r="A184" s="407"/>
      <c r="B184" s="402">
        <f t="shared" si="17"/>
        <v>0</v>
      </c>
      <c r="C184" s="412"/>
      <c r="D184" s="452"/>
      <c r="E184" s="453"/>
      <c r="F184" s="449">
        <f>D175</f>
        <v>0</v>
      </c>
      <c r="G184" s="410">
        <f t="shared" si="18"/>
        <v>0</v>
      </c>
    </row>
    <row r="185" spans="1:7" x14ac:dyDescent="0.2">
      <c r="A185" s="407"/>
      <c r="B185" s="402">
        <f t="shared" si="17"/>
        <v>0</v>
      </c>
      <c r="C185" s="412"/>
      <c r="D185" s="452"/>
      <c r="E185" s="414"/>
      <c r="F185" s="449">
        <f>D175</f>
        <v>0</v>
      </c>
      <c r="G185" s="410">
        <f t="shared" si="18"/>
        <v>0</v>
      </c>
    </row>
    <row r="186" spans="1:7" x14ac:dyDescent="0.2">
      <c r="A186" s="407"/>
      <c r="B186" s="402">
        <f t="shared" si="17"/>
        <v>0</v>
      </c>
      <c r="C186" s="412"/>
      <c r="D186" s="409"/>
      <c r="E186" s="452"/>
      <c r="F186" s="449">
        <f>D175</f>
        <v>0</v>
      </c>
      <c r="G186" s="410">
        <f t="shared" si="18"/>
        <v>0</v>
      </c>
    </row>
    <row r="187" spans="1:7" x14ac:dyDescent="0.2">
      <c r="A187" s="407"/>
      <c r="B187" s="402">
        <f t="shared" si="17"/>
        <v>0</v>
      </c>
      <c r="C187" s="412"/>
      <c r="D187" s="409"/>
      <c r="E187" s="452"/>
      <c r="F187" s="449">
        <f>D175</f>
        <v>0</v>
      </c>
      <c r="G187" s="410">
        <f t="shared" si="18"/>
        <v>0</v>
      </c>
    </row>
    <row r="188" spans="1:7" x14ac:dyDescent="0.2">
      <c r="A188" s="407"/>
      <c r="B188" s="402">
        <f t="shared" si="17"/>
        <v>0</v>
      </c>
      <c r="C188" s="412"/>
      <c r="D188" s="409"/>
      <c r="E188" s="413"/>
      <c r="F188" s="449">
        <f>D175</f>
        <v>0</v>
      </c>
      <c r="G188" s="410">
        <f t="shared" si="18"/>
        <v>0</v>
      </c>
    </row>
    <row r="189" spans="1:7" x14ac:dyDescent="0.2">
      <c r="A189" s="407"/>
      <c r="B189" s="402">
        <f t="shared" si="17"/>
        <v>0</v>
      </c>
      <c r="C189" s="408"/>
      <c r="D189" s="409"/>
      <c r="E189" s="413"/>
      <c r="F189" s="449">
        <f>D175</f>
        <v>0</v>
      </c>
      <c r="G189" s="410">
        <f t="shared" si="18"/>
        <v>0</v>
      </c>
    </row>
    <row r="190" spans="1:7" x14ac:dyDescent="0.2">
      <c r="A190" s="152"/>
      <c r="B190" s="139"/>
      <c r="C190" s="143"/>
      <c r="D190" s="139"/>
      <c r="E190" s="140"/>
      <c r="F190" s="149" t="s">
        <v>34</v>
      </c>
      <c r="G190" s="415">
        <f>SUBTOTAL(9,G180:G189)</f>
        <v>0</v>
      </c>
    </row>
    <row r="191" spans="1:7" x14ac:dyDescent="0.2">
      <c r="A191" s="148"/>
      <c r="B191" s="143"/>
      <c r="C191" s="150" t="s">
        <v>728</v>
      </c>
      <c r="D191" s="139"/>
      <c r="E191" s="140"/>
      <c r="F191" s="141"/>
      <c r="G191" s="151"/>
    </row>
    <row r="192" spans="1:7" x14ac:dyDescent="0.2">
      <c r="A192" s="748" t="s">
        <v>589</v>
      </c>
      <c r="B192" s="749"/>
      <c r="C192" s="744" t="s">
        <v>0</v>
      </c>
      <c r="D192" s="750" t="s">
        <v>31</v>
      </c>
      <c r="E192" s="750" t="s">
        <v>1621</v>
      </c>
      <c r="F192" s="752" t="s">
        <v>961</v>
      </c>
      <c r="G192" s="746" t="s">
        <v>33</v>
      </c>
    </row>
    <row r="193" spans="1:7" x14ac:dyDescent="0.2">
      <c r="A193" s="146" t="s">
        <v>590</v>
      </c>
      <c r="B193" s="147" t="s">
        <v>591</v>
      </c>
      <c r="C193" s="745"/>
      <c r="D193" s="751"/>
      <c r="E193" s="751"/>
      <c r="F193" s="753"/>
      <c r="G193" s="747"/>
    </row>
    <row r="194" spans="1:7" x14ac:dyDescent="0.2">
      <c r="A194" s="407"/>
      <c r="B194" s="402">
        <f t="shared" ref="B194:B200" si="19">IF(A194=0,0,VLOOKUP(A194,T_Indices,2,FALSE))</f>
        <v>0</v>
      </c>
      <c r="C194" s="411" t="s">
        <v>1632</v>
      </c>
      <c r="D194" s="409"/>
      <c r="E194" s="413">
        <v>1374.84</v>
      </c>
      <c r="F194" s="403">
        <f>D175</f>
        <v>0</v>
      </c>
      <c r="G194" s="416">
        <f>IF(F194=0,0,ROUND(D194*E194/F194,2))</f>
        <v>0</v>
      </c>
    </row>
    <row r="195" spans="1:7" x14ac:dyDescent="0.2">
      <c r="A195" s="407"/>
      <c r="B195" s="402">
        <f t="shared" si="19"/>
        <v>0</v>
      </c>
      <c r="C195" s="408" t="s">
        <v>1633</v>
      </c>
      <c r="D195" s="409"/>
      <c r="E195" s="413">
        <v>1174.99</v>
      </c>
      <c r="F195" s="403">
        <f>D175</f>
        <v>0</v>
      </c>
      <c r="G195" s="416">
        <f t="shared" ref="G195:G200" si="20">IF(F195=0,0,ROUND(D195*E195/F195,2))</f>
        <v>0</v>
      </c>
    </row>
    <row r="196" spans="1:7" x14ac:dyDescent="0.2">
      <c r="A196" s="407"/>
      <c r="B196" s="402">
        <f t="shared" si="19"/>
        <v>0</v>
      </c>
      <c r="C196" s="408" t="s">
        <v>1634</v>
      </c>
      <c r="D196" s="409"/>
      <c r="E196" s="413">
        <v>1080</v>
      </c>
      <c r="F196" s="403">
        <f>D175</f>
        <v>0</v>
      </c>
      <c r="G196" s="416">
        <f t="shared" si="20"/>
        <v>0</v>
      </c>
    </row>
    <row r="197" spans="1:7" x14ac:dyDescent="0.2">
      <c r="A197" s="407"/>
      <c r="B197" s="402">
        <f t="shared" si="19"/>
        <v>0</v>
      </c>
      <c r="C197" s="408" t="s">
        <v>732</v>
      </c>
      <c r="D197" s="409"/>
      <c r="E197" s="413">
        <v>994.52</v>
      </c>
      <c r="F197" s="403">
        <f>D175</f>
        <v>0</v>
      </c>
      <c r="G197" s="416">
        <f t="shared" si="20"/>
        <v>0</v>
      </c>
    </row>
    <row r="198" spans="1:7" x14ac:dyDescent="0.2">
      <c r="A198" s="407"/>
      <c r="B198" s="402">
        <f t="shared" si="19"/>
        <v>0</v>
      </c>
      <c r="C198" s="408"/>
      <c r="D198" s="409"/>
      <c r="E198" s="413"/>
      <c r="F198" s="403">
        <f>D175</f>
        <v>0</v>
      </c>
      <c r="G198" s="416">
        <f t="shared" si="20"/>
        <v>0</v>
      </c>
    </row>
    <row r="199" spans="1:7" x14ac:dyDescent="0.2">
      <c r="A199" s="407"/>
      <c r="B199" s="402">
        <f t="shared" si="19"/>
        <v>0</v>
      </c>
      <c r="C199" s="408" t="s">
        <v>1635</v>
      </c>
      <c r="D199" s="417">
        <v>0.1</v>
      </c>
      <c r="E199" s="538">
        <f>SUMPRODUCT(D194:D197,E194:E197)</f>
        <v>0</v>
      </c>
      <c r="F199" s="403">
        <f>D175</f>
        <v>0</v>
      </c>
      <c r="G199" s="416">
        <f t="shared" si="20"/>
        <v>0</v>
      </c>
    </row>
    <row r="200" spans="1:7" x14ac:dyDescent="0.2">
      <c r="A200" s="407"/>
      <c r="B200" s="402">
        <f t="shared" si="19"/>
        <v>0</v>
      </c>
      <c r="C200" s="402"/>
      <c r="D200" s="450"/>
      <c r="E200" s="403"/>
      <c r="F200" s="403">
        <f>D175</f>
        <v>0</v>
      </c>
      <c r="G200" s="416">
        <f t="shared" si="20"/>
        <v>0</v>
      </c>
    </row>
    <row r="201" spans="1:7" x14ac:dyDescent="0.2">
      <c r="A201" s="152"/>
      <c r="B201" s="139"/>
      <c r="C201" s="143"/>
      <c r="D201" s="139"/>
      <c r="E201" s="140"/>
      <c r="F201" s="149" t="s">
        <v>35</v>
      </c>
      <c r="G201" s="418">
        <f>SUBTOTAL(9,G194:G200)</f>
        <v>0</v>
      </c>
    </row>
    <row r="202" spans="1:7" x14ac:dyDescent="0.2">
      <c r="A202" s="148"/>
      <c r="B202" s="143"/>
      <c r="C202" s="150" t="s">
        <v>1612</v>
      </c>
      <c r="D202" s="139"/>
      <c r="E202" s="140"/>
      <c r="F202" s="141"/>
      <c r="G202" s="151"/>
    </row>
    <row r="203" spans="1:7" x14ac:dyDescent="0.2">
      <c r="A203" s="748" t="s">
        <v>589</v>
      </c>
      <c r="B203" s="749"/>
      <c r="C203" s="744" t="s">
        <v>0</v>
      </c>
      <c r="D203" s="744" t="s">
        <v>30</v>
      </c>
      <c r="E203" s="750" t="s">
        <v>31</v>
      </c>
      <c r="F203" s="752" t="s">
        <v>32</v>
      </c>
      <c r="G203" s="746" t="s">
        <v>33</v>
      </c>
    </row>
    <row r="204" spans="1:7" x14ac:dyDescent="0.2">
      <c r="A204" s="146" t="s">
        <v>590</v>
      </c>
      <c r="B204" s="147" t="s">
        <v>591</v>
      </c>
      <c r="C204" s="745"/>
      <c r="D204" s="745"/>
      <c r="E204" s="751"/>
      <c r="F204" s="753"/>
      <c r="G204" s="747"/>
    </row>
    <row r="205" spans="1:7" x14ac:dyDescent="0.2">
      <c r="A205" s="407"/>
      <c r="B205" s="402">
        <f t="shared" ref="B205:B215" si="21">IF(A205=0,0,VLOOKUP(A205,T_Indices,2,FALSE))</f>
        <v>0</v>
      </c>
      <c r="C205" s="408"/>
      <c r="D205" s="409"/>
      <c r="E205" s="413"/>
      <c r="F205" s="414"/>
      <c r="G205" s="416">
        <f>ROUND(E205*F205,2)</f>
        <v>0</v>
      </c>
    </row>
    <row r="206" spans="1:7" x14ac:dyDescent="0.2">
      <c r="A206" s="407"/>
      <c r="B206" s="402">
        <f t="shared" si="21"/>
        <v>0</v>
      </c>
      <c r="C206" s="408"/>
      <c r="D206" s="409"/>
      <c r="E206" s="413"/>
      <c r="F206" s="414"/>
      <c r="G206" s="416">
        <f t="shared" ref="G206:G215" si="22">ROUND(E206*F206,2)</f>
        <v>0</v>
      </c>
    </row>
    <row r="207" spans="1:7" x14ac:dyDescent="0.2">
      <c r="A207" s="407"/>
      <c r="B207" s="402">
        <f t="shared" si="21"/>
        <v>0</v>
      </c>
      <c r="C207" s="408"/>
      <c r="D207" s="409"/>
      <c r="E207" s="413"/>
      <c r="F207" s="414"/>
      <c r="G207" s="416">
        <f t="shared" si="22"/>
        <v>0</v>
      </c>
    </row>
    <row r="208" spans="1:7" x14ac:dyDescent="0.2">
      <c r="A208" s="407"/>
      <c r="B208" s="402">
        <f t="shared" si="21"/>
        <v>0</v>
      </c>
      <c r="C208" s="408"/>
      <c r="D208" s="409"/>
      <c r="E208" s="413"/>
      <c r="F208" s="414"/>
      <c r="G208" s="416">
        <f t="shared" si="22"/>
        <v>0</v>
      </c>
    </row>
    <row r="209" spans="1:7" x14ac:dyDescent="0.2">
      <c r="A209" s="407"/>
      <c r="B209" s="402">
        <f t="shared" si="21"/>
        <v>0</v>
      </c>
      <c r="C209" s="408"/>
      <c r="D209" s="409"/>
      <c r="E209" s="413"/>
      <c r="F209" s="414"/>
      <c r="G209" s="416">
        <f t="shared" si="22"/>
        <v>0</v>
      </c>
    </row>
    <row r="210" spans="1:7" x14ac:dyDescent="0.2">
      <c r="A210" s="407"/>
      <c r="B210" s="402">
        <f t="shared" si="21"/>
        <v>0</v>
      </c>
      <c r="C210" s="408"/>
      <c r="D210" s="409"/>
      <c r="E210" s="413"/>
      <c r="F210" s="414"/>
      <c r="G210" s="416">
        <f t="shared" si="22"/>
        <v>0</v>
      </c>
    </row>
    <row r="211" spans="1:7" x14ac:dyDescent="0.2">
      <c r="A211" s="407"/>
      <c r="B211" s="402">
        <f t="shared" si="21"/>
        <v>0</v>
      </c>
      <c r="C211" s="408"/>
      <c r="D211" s="409"/>
      <c r="E211" s="413"/>
      <c r="F211" s="414"/>
      <c r="G211" s="416">
        <f t="shared" si="22"/>
        <v>0</v>
      </c>
    </row>
    <row r="212" spans="1:7" x14ac:dyDescent="0.2">
      <c r="A212" s="407"/>
      <c r="B212" s="402">
        <f t="shared" si="21"/>
        <v>0</v>
      </c>
      <c r="C212" s="408"/>
      <c r="D212" s="409"/>
      <c r="E212" s="413"/>
      <c r="F212" s="414"/>
      <c r="G212" s="416">
        <f t="shared" si="22"/>
        <v>0</v>
      </c>
    </row>
    <row r="213" spans="1:7" x14ac:dyDescent="0.2">
      <c r="A213" s="407"/>
      <c r="B213" s="402">
        <f t="shared" si="21"/>
        <v>0</v>
      </c>
      <c r="C213" s="408"/>
      <c r="D213" s="409"/>
      <c r="E213" s="413"/>
      <c r="F213" s="414"/>
      <c r="G213" s="416">
        <f t="shared" si="22"/>
        <v>0</v>
      </c>
    </row>
    <row r="214" spans="1:7" x14ac:dyDescent="0.2">
      <c r="A214" s="407"/>
      <c r="B214" s="402">
        <f t="shared" si="21"/>
        <v>0</v>
      </c>
      <c r="C214" s="408"/>
      <c r="D214" s="409"/>
      <c r="E214" s="413"/>
      <c r="F214" s="414"/>
      <c r="G214" s="416">
        <f t="shared" si="22"/>
        <v>0</v>
      </c>
    </row>
    <row r="215" spans="1:7" x14ac:dyDescent="0.2">
      <c r="A215" s="407"/>
      <c r="B215" s="402">
        <f t="shared" si="21"/>
        <v>0</v>
      </c>
      <c r="C215" s="408"/>
      <c r="D215" s="409"/>
      <c r="E215" s="413"/>
      <c r="F215" s="414"/>
      <c r="G215" s="416">
        <f t="shared" si="22"/>
        <v>0</v>
      </c>
    </row>
    <row r="216" spans="1:7" x14ac:dyDescent="0.2">
      <c r="A216" s="148"/>
      <c r="B216" s="143"/>
      <c r="C216" s="143"/>
      <c r="D216" s="139"/>
      <c r="E216" s="140"/>
      <c r="F216" s="149" t="s">
        <v>36</v>
      </c>
      <c r="G216" s="420">
        <f>SUBTOTAL(9,G205:G215)</f>
        <v>0</v>
      </c>
    </row>
    <row r="217" spans="1:7" x14ac:dyDescent="0.2">
      <c r="A217" s="148"/>
      <c r="B217" s="143"/>
      <c r="C217" s="150" t="s">
        <v>1613</v>
      </c>
      <c r="D217" s="139"/>
      <c r="E217" s="140"/>
      <c r="F217" s="141"/>
      <c r="G217" s="151"/>
    </row>
    <row r="218" spans="1:7" x14ac:dyDescent="0.2">
      <c r="A218" s="748" t="s">
        <v>589</v>
      </c>
      <c r="B218" s="749"/>
      <c r="C218" s="744" t="s">
        <v>0</v>
      </c>
      <c r="D218" s="744" t="s">
        <v>30</v>
      </c>
      <c r="E218" s="750" t="s">
        <v>31</v>
      </c>
      <c r="F218" s="752" t="s">
        <v>32</v>
      </c>
      <c r="G218" s="746" t="s">
        <v>33</v>
      </c>
    </row>
    <row r="219" spans="1:7" x14ac:dyDescent="0.2">
      <c r="A219" s="146" t="s">
        <v>590</v>
      </c>
      <c r="B219" s="147" t="s">
        <v>591</v>
      </c>
      <c r="C219" s="745"/>
      <c r="D219" s="745"/>
      <c r="E219" s="751"/>
      <c r="F219" s="753"/>
      <c r="G219" s="747"/>
    </row>
    <row r="220" spans="1:7" x14ac:dyDescent="0.2">
      <c r="A220" s="407"/>
      <c r="B220" s="402">
        <f>IF(A220=0,0,VLOOKUP(A220,T_Indices,2,FALSE))</f>
        <v>0</v>
      </c>
      <c r="C220" s="408"/>
      <c r="D220" s="409"/>
      <c r="E220" s="413"/>
      <c r="F220" s="414"/>
      <c r="G220" s="416">
        <f>ROUND(E220*F220,2)</f>
        <v>0</v>
      </c>
    </row>
    <row r="221" spans="1:7" x14ac:dyDescent="0.2">
      <c r="A221" s="407"/>
      <c r="B221" s="402">
        <f>IF(A221=0,0,VLOOKUP(A221,T_Indices,2,FALSE))</f>
        <v>0</v>
      </c>
      <c r="C221" s="408"/>
      <c r="D221" s="409"/>
      <c r="E221" s="419"/>
      <c r="F221" s="414"/>
      <c r="G221" s="416">
        <f t="shared" ref="G221" si="23">ROUND(E221*F221,2)</f>
        <v>0</v>
      </c>
    </row>
    <row r="222" spans="1:7" x14ac:dyDescent="0.2">
      <c r="A222" s="148"/>
      <c r="B222" s="143"/>
      <c r="C222" s="143"/>
      <c r="D222" s="139"/>
      <c r="E222" s="140"/>
      <c r="F222" s="149" t="s">
        <v>1614</v>
      </c>
      <c r="G222" s="420">
        <f>SUBTOTAL(9,G220:G221)</f>
        <v>0</v>
      </c>
    </row>
    <row r="223" spans="1:7" ht="13.5" thickBot="1" x14ac:dyDescent="0.25">
      <c r="A223" s="153"/>
      <c r="B223" s="154"/>
      <c r="C223" s="155"/>
      <c r="D223" s="154"/>
      <c r="E223" s="156"/>
      <c r="F223" s="157"/>
      <c r="G223" s="158"/>
    </row>
    <row r="224" spans="1:7" ht="13.5" thickBot="1" x14ac:dyDescent="0.25">
      <c r="A224" s="187" t="str">
        <f>B157</f>
        <v>39-3.1</v>
      </c>
      <c r="B224" s="186" t="e">
        <f>C157</f>
        <v>#NAME?</v>
      </c>
      <c r="C224" s="209"/>
      <c r="D224" s="209" t="s">
        <v>37</v>
      </c>
      <c r="E224" s="210"/>
      <c r="F224" s="421" t="e">
        <f>CONCATENATE("$/",G157)</f>
        <v>#NAME?</v>
      </c>
      <c r="G224" s="422">
        <f>SUBTOTAL(9,G180:G223)</f>
        <v>0</v>
      </c>
    </row>
    <row r="225" spans="1:7" ht="14.25" thickTop="1" thickBot="1" x14ac:dyDescent="0.25">
      <c r="A225" s="423"/>
      <c r="B225" s="423"/>
      <c r="C225" s="423"/>
      <c r="D225" s="423"/>
      <c r="E225" s="423"/>
      <c r="F225" s="423"/>
      <c r="G225" s="423"/>
    </row>
    <row r="226" spans="1:7" ht="13.5" thickTop="1" x14ac:dyDescent="0.2">
      <c r="A226" s="772" t="s">
        <v>39</v>
      </c>
      <c r="B226" s="773"/>
      <c r="C226" s="773"/>
      <c r="D226" s="773"/>
      <c r="E226" s="773"/>
      <c r="F226" s="773"/>
      <c r="G226" s="774"/>
    </row>
    <row r="227" spans="1:7" x14ac:dyDescent="0.2">
      <c r="A227" s="129" t="s">
        <v>726</v>
      </c>
      <c r="B227" s="130" t="str">
        <f>Comitente</f>
        <v>DIRECCIÓN PROVINCIAL DE VIALIDAD</v>
      </c>
      <c r="C227" s="131"/>
      <c r="D227" s="207"/>
      <c r="E227" s="207"/>
      <c r="F227" s="133"/>
      <c r="G227" s="134"/>
    </row>
    <row r="228" spans="1:7" x14ac:dyDescent="0.2">
      <c r="A228" s="129" t="s">
        <v>727</v>
      </c>
      <c r="B228" s="130">
        <f>Contratista</f>
        <v>0</v>
      </c>
      <c r="C228" s="135"/>
      <c r="D228" s="135"/>
      <c r="E228" s="135"/>
      <c r="F228" s="130"/>
      <c r="G228" s="136"/>
    </row>
    <row r="229" spans="1:7" x14ac:dyDescent="0.2">
      <c r="A229" s="129" t="s">
        <v>27</v>
      </c>
      <c r="B229" s="130" t="str">
        <f>Obra</f>
        <v>SEÑALIZACION HORIZONTAL - PROVISION Y COLOCACION DE TACHAS REFLECTIVAS Y SEÑALAMIENTO VERTICAL</v>
      </c>
      <c r="C229" s="135"/>
      <c r="D229" s="135"/>
      <c r="E229" s="135"/>
      <c r="F229" s="130" t="s">
        <v>40</v>
      </c>
      <c r="G229" s="136">
        <f>Fecha_Base</f>
        <v>43145</v>
      </c>
    </row>
    <row r="230" spans="1:7" x14ac:dyDescent="0.2">
      <c r="A230" s="137" t="s">
        <v>725</v>
      </c>
      <c r="B230" s="138" t="str">
        <f>Ubicación</f>
        <v>DEPARTAMENTOS VARIOS</v>
      </c>
      <c r="C230" s="138"/>
      <c r="D230" s="139"/>
      <c r="E230" s="140"/>
      <c r="F230" s="141"/>
      <c r="G230" s="142"/>
    </row>
    <row r="231" spans="1:7" x14ac:dyDescent="0.2">
      <c r="A231" s="137" t="s">
        <v>41</v>
      </c>
      <c r="B231" s="537" t="s">
        <v>1651</v>
      </c>
      <c r="C231" s="143" t="e">
        <f>IF(B231="","",VLOOKUP(B231,Computo_Presupuesto,2,FALSE))</f>
        <v>#NAME?</v>
      </c>
      <c r="D231" s="423"/>
      <c r="E231" s="140"/>
      <c r="F231" s="141"/>
      <c r="G231" s="142"/>
    </row>
    <row r="232" spans="1:7" x14ac:dyDescent="0.2">
      <c r="A232" s="137" t="s">
        <v>28</v>
      </c>
      <c r="B232" s="537" t="s">
        <v>1653</v>
      </c>
      <c r="C232" s="143" t="e">
        <f>IF(B232=0,"",VLOOKUP(B232,Computo_Presupuesto,2,FALSE))</f>
        <v>#NAME?</v>
      </c>
      <c r="D232" s="139"/>
      <c r="E232" s="140"/>
      <c r="F232" s="138" t="s">
        <v>29</v>
      </c>
      <c r="G232" s="144" t="e">
        <f>IF(B232=0,"",VLOOKUP(B232,Computo_Presupuesto,4,FALSE))</f>
        <v>#NAME?</v>
      </c>
    </row>
    <row r="233" spans="1:7" x14ac:dyDescent="0.2">
      <c r="A233" s="137"/>
      <c r="B233" s="138"/>
      <c r="C233" s="143"/>
      <c r="D233" s="139"/>
      <c r="E233" s="140"/>
      <c r="F233" s="143"/>
      <c r="G233" s="145"/>
    </row>
    <row r="234" spans="1:7" x14ac:dyDescent="0.2">
      <c r="A234" s="396"/>
      <c r="B234" s="132"/>
      <c r="C234" s="397" t="s">
        <v>1602</v>
      </c>
      <c r="D234" s="132"/>
      <c r="E234" s="132"/>
      <c r="F234" s="132"/>
      <c r="G234" s="398"/>
    </row>
    <row r="235" spans="1:7" x14ac:dyDescent="0.2">
      <c r="A235" s="137"/>
      <c r="B235" s="199"/>
      <c r="C235" s="143"/>
      <c r="D235" s="139"/>
      <c r="E235" s="140"/>
      <c r="F235" s="138"/>
      <c r="G235" s="144"/>
    </row>
    <row r="236" spans="1:7" x14ac:dyDescent="0.2">
      <c r="A236" s="137"/>
      <c r="B236" s="199"/>
      <c r="C236" s="399" t="s">
        <v>1603</v>
      </c>
      <c r="D236" s="400" t="s">
        <v>31</v>
      </c>
      <c r="E236" s="400" t="s">
        <v>1604</v>
      </c>
      <c r="F236" s="400" t="s">
        <v>1605</v>
      </c>
      <c r="G236" s="401" t="s">
        <v>1606</v>
      </c>
    </row>
    <row r="237" spans="1:7" x14ac:dyDescent="0.2">
      <c r="A237" s="137"/>
      <c r="B237" s="199"/>
      <c r="C237" s="408"/>
      <c r="D237" s="413"/>
      <c r="E237" s="448"/>
      <c r="F237" s="414"/>
      <c r="G237" s="404">
        <f>ROUND(D237*F237,2)</f>
        <v>0</v>
      </c>
    </row>
    <row r="238" spans="1:7" x14ac:dyDescent="0.2">
      <c r="A238" s="137"/>
      <c r="B238" s="199"/>
      <c r="C238" s="408"/>
      <c r="D238" s="413"/>
      <c r="E238" s="448"/>
      <c r="F238" s="414"/>
      <c r="G238" s="404">
        <f>ROUND(D238*F238,2)</f>
        <v>0</v>
      </c>
    </row>
    <row r="239" spans="1:7" x14ac:dyDescent="0.2">
      <c r="A239" s="137"/>
      <c r="B239" s="199"/>
      <c r="C239" s="408"/>
      <c r="D239" s="413"/>
      <c r="E239" s="448"/>
      <c r="F239" s="414"/>
      <c r="G239" s="404">
        <f>ROUND(D239*F239,2)</f>
        <v>0</v>
      </c>
    </row>
    <row r="240" spans="1:7" x14ac:dyDescent="0.2">
      <c r="A240" s="137"/>
      <c r="B240" s="199"/>
      <c r="C240" s="408"/>
      <c r="D240" s="413"/>
      <c r="E240" s="448"/>
      <c r="F240" s="414"/>
      <c r="G240" s="404">
        <f>ROUND(D240*F240,2)</f>
        <v>0</v>
      </c>
    </row>
    <row r="241" spans="1:7" x14ac:dyDescent="0.2">
      <c r="A241" s="137"/>
      <c r="B241" s="199"/>
      <c r="C241" s="408"/>
      <c r="D241" s="413"/>
      <c r="E241" s="448"/>
      <c r="F241" s="414"/>
      <c r="G241" s="404">
        <f t="shared" ref="G241:G246" si="24">ROUND(D241*F241,2)</f>
        <v>0</v>
      </c>
    </row>
    <row r="242" spans="1:7" x14ac:dyDescent="0.2">
      <c r="A242" s="137"/>
      <c r="B242" s="199"/>
      <c r="C242" s="408"/>
      <c r="D242" s="413"/>
      <c r="E242" s="448"/>
      <c r="F242" s="414"/>
      <c r="G242" s="404">
        <f t="shared" si="24"/>
        <v>0</v>
      </c>
    </row>
    <row r="243" spans="1:7" x14ac:dyDescent="0.2">
      <c r="A243" s="137"/>
      <c r="B243" s="199"/>
      <c r="C243" s="408"/>
      <c r="D243" s="413"/>
      <c r="E243" s="448"/>
      <c r="F243" s="414"/>
      <c r="G243" s="404">
        <f t="shared" si="24"/>
        <v>0</v>
      </c>
    </row>
    <row r="244" spans="1:7" x14ac:dyDescent="0.2">
      <c r="A244" s="137"/>
      <c r="B244" s="199"/>
      <c r="C244" s="408"/>
      <c r="D244" s="413"/>
      <c r="E244" s="448"/>
      <c r="F244" s="414"/>
      <c r="G244" s="404">
        <f t="shared" si="24"/>
        <v>0</v>
      </c>
    </row>
    <row r="245" spans="1:7" x14ac:dyDescent="0.2">
      <c r="A245" s="137"/>
      <c r="B245" s="199"/>
      <c r="C245" s="408"/>
      <c r="D245" s="413"/>
      <c r="E245" s="448"/>
      <c r="F245" s="414"/>
      <c r="G245" s="404">
        <f t="shared" si="24"/>
        <v>0</v>
      </c>
    </row>
    <row r="246" spans="1:7" x14ac:dyDescent="0.2">
      <c r="A246" s="137"/>
      <c r="B246" s="199"/>
      <c r="C246" s="408"/>
      <c r="D246" s="413"/>
      <c r="E246" s="448"/>
      <c r="F246" s="414"/>
      <c r="G246" s="404">
        <f t="shared" si="24"/>
        <v>0</v>
      </c>
    </row>
    <row r="247" spans="1:7" ht="13.5" thickBot="1" x14ac:dyDescent="0.25">
      <c r="A247" s="137"/>
      <c r="B247" s="199"/>
      <c r="C247" s="143"/>
      <c r="D247" s="423"/>
      <c r="E247" s="206"/>
      <c r="F247" s="138"/>
      <c r="G247" s="144"/>
    </row>
    <row r="248" spans="1:7" ht="13.5" thickBot="1" x14ac:dyDescent="0.25">
      <c r="A248" s="137"/>
      <c r="B248" s="199"/>
      <c r="C248" s="405" t="s">
        <v>1607</v>
      </c>
      <c r="D248" s="423"/>
      <c r="E248" s="206">
        <f>SUMPRODUCT(D237:D246,E237:E246)</f>
        <v>0</v>
      </c>
      <c r="F248" s="138" t="s">
        <v>1608</v>
      </c>
      <c r="G248" s="406">
        <f>SUM(G237:G246)</f>
        <v>0</v>
      </c>
    </row>
    <row r="249" spans="1:7" x14ac:dyDescent="0.2">
      <c r="A249" s="137"/>
      <c r="B249" s="199"/>
      <c r="C249" s="405"/>
      <c r="D249" s="206"/>
      <c r="E249" s="140"/>
      <c r="F249" s="138"/>
      <c r="G249" s="208"/>
    </row>
    <row r="250" spans="1:7" x14ac:dyDescent="0.2">
      <c r="A250" s="137"/>
      <c r="B250" s="199"/>
      <c r="C250" s="138" t="s">
        <v>1609</v>
      </c>
      <c r="D250" s="451"/>
      <c r="E250" s="534" t="e">
        <f>CONCATENATE(G232,"/día")</f>
        <v>#NAME?</v>
      </c>
      <c r="F250" s="138"/>
      <c r="G250" s="144"/>
    </row>
    <row r="251" spans="1:7" x14ac:dyDescent="0.2">
      <c r="A251" s="137"/>
      <c r="B251" s="199"/>
      <c r="C251" s="143"/>
      <c r="D251" s="139"/>
      <c r="E251" s="140"/>
      <c r="F251" s="138"/>
      <c r="G251" s="144"/>
    </row>
    <row r="252" spans="1:7" x14ac:dyDescent="0.2">
      <c r="A252" s="748" t="s">
        <v>589</v>
      </c>
      <c r="B252" s="749"/>
      <c r="C252" s="744" t="s">
        <v>0</v>
      </c>
      <c r="D252" s="750" t="s">
        <v>1610</v>
      </c>
      <c r="E252" s="750" t="s">
        <v>1621</v>
      </c>
      <c r="F252" s="752" t="s">
        <v>961</v>
      </c>
      <c r="G252" s="746" t="s">
        <v>33</v>
      </c>
    </row>
    <row r="253" spans="1:7" x14ac:dyDescent="0.2">
      <c r="A253" s="146" t="s">
        <v>590</v>
      </c>
      <c r="B253" s="147" t="s">
        <v>591</v>
      </c>
      <c r="C253" s="745"/>
      <c r="D253" s="751"/>
      <c r="E253" s="751"/>
      <c r="F253" s="753"/>
      <c r="G253" s="747"/>
    </row>
    <row r="254" spans="1:7" x14ac:dyDescent="0.2">
      <c r="A254" s="148"/>
      <c r="B254" s="143"/>
      <c r="C254" s="150" t="s">
        <v>1611</v>
      </c>
      <c r="D254" s="140"/>
      <c r="E254" s="140"/>
      <c r="F254" s="143"/>
      <c r="G254" s="151"/>
    </row>
    <row r="255" spans="1:7" x14ac:dyDescent="0.2">
      <c r="A255" s="407"/>
      <c r="B255" s="402">
        <f t="shared" ref="B255:B264" si="25">IF(A255=0,0,VLOOKUP(A255,T_Indices,2,FALSE))</f>
        <v>0</v>
      </c>
      <c r="C255" s="408" t="s">
        <v>1629</v>
      </c>
      <c r="D255" s="452"/>
      <c r="E255" s="453"/>
      <c r="F255" s="449">
        <f>D250</f>
        <v>0</v>
      </c>
      <c r="G255" s="410">
        <f>IF(F255=0,0,ROUND(E255/F255,2))</f>
        <v>0</v>
      </c>
    </row>
    <row r="256" spans="1:7" x14ac:dyDescent="0.2">
      <c r="A256" s="407"/>
      <c r="B256" s="402">
        <f t="shared" si="25"/>
        <v>0</v>
      </c>
      <c r="C256" s="412" t="s">
        <v>1630</v>
      </c>
      <c r="D256" s="452"/>
      <c r="E256" s="453"/>
      <c r="F256" s="449">
        <f>D250</f>
        <v>0</v>
      </c>
      <c r="G256" s="410">
        <f t="shared" ref="G256:G264" si="26">IF(F256=0,0,ROUND(E256/F256,2))</f>
        <v>0</v>
      </c>
    </row>
    <row r="257" spans="1:7" x14ac:dyDescent="0.2">
      <c r="A257" s="407"/>
      <c r="B257" s="402">
        <f t="shared" si="25"/>
        <v>0</v>
      </c>
      <c r="C257" s="412" t="s">
        <v>1631</v>
      </c>
      <c r="D257" s="452"/>
      <c r="E257" s="453"/>
      <c r="F257" s="449">
        <f>D250</f>
        <v>0</v>
      </c>
      <c r="G257" s="410">
        <f t="shared" si="26"/>
        <v>0</v>
      </c>
    </row>
    <row r="258" spans="1:7" x14ac:dyDescent="0.2">
      <c r="A258" s="407"/>
      <c r="B258" s="402">
        <f t="shared" si="25"/>
        <v>0</v>
      </c>
      <c r="C258" s="412"/>
      <c r="D258" s="452"/>
      <c r="E258" s="453"/>
      <c r="F258" s="449">
        <f>D250</f>
        <v>0</v>
      </c>
      <c r="G258" s="410">
        <f t="shared" si="26"/>
        <v>0</v>
      </c>
    </row>
    <row r="259" spans="1:7" x14ac:dyDescent="0.2">
      <c r="A259" s="407"/>
      <c r="B259" s="402">
        <f t="shared" si="25"/>
        <v>0</v>
      </c>
      <c r="C259" s="412"/>
      <c r="D259" s="452"/>
      <c r="E259" s="453"/>
      <c r="F259" s="449">
        <f>D250</f>
        <v>0</v>
      </c>
      <c r="G259" s="410">
        <f t="shared" si="26"/>
        <v>0</v>
      </c>
    </row>
    <row r="260" spans="1:7" x14ac:dyDescent="0.2">
      <c r="A260" s="407"/>
      <c r="B260" s="402">
        <f t="shared" si="25"/>
        <v>0</v>
      </c>
      <c r="C260" s="412"/>
      <c r="D260" s="452"/>
      <c r="E260" s="414"/>
      <c r="F260" s="449">
        <f>D250</f>
        <v>0</v>
      </c>
      <c r="G260" s="410">
        <f t="shared" si="26"/>
        <v>0</v>
      </c>
    </row>
    <row r="261" spans="1:7" x14ac:dyDescent="0.2">
      <c r="A261" s="407"/>
      <c r="B261" s="402">
        <f t="shared" si="25"/>
        <v>0</v>
      </c>
      <c r="C261" s="412"/>
      <c r="D261" s="409"/>
      <c r="E261" s="452"/>
      <c r="F261" s="449">
        <f>D250</f>
        <v>0</v>
      </c>
      <c r="G261" s="410">
        <f t="shared" si="26"/>
        <v>0</v>
      </c>
    </row>
    <row r="262" spans="1:7" x14ac:dyDescent="0.2">
      <c r="A262" s="407"/>
      <c r="B262" s="402">
        <f t="shared" si="25"/>
        <v>0</v>
      </c>
      <c r="C262" s="412"/>
      <c r="D262" s="409"/>
      <c r="E262" s="452"/>
      <c r="F262" s="449">
        <f>D250</f>
        <v>0</v>
      </c>
      <c r="G262" s="410">
        <f t="shared" si="26"/>
        <v>0</v>
      </c>
    </row>
    <row r="263" spans="1:7" x14ac:dyDescent="0.2">
      <c r="A263" s="407"/>
      <c r="B263" s="402">
        <f t="shared" si="25"/>
        <v>0</v>
      </c>
      <c r="C263" s="412"/>
      <c r="D263" s="409"/>
      <c r="E263" s="413"/>
      <c r="F263" s="449">
        <f>D250</f>
        <v>0</v>
      </c>
      <c r="G263" s="410">
        <f t="shared" si="26"/>
        <v>0</v>
      </c>
    </row>
    <row r="264" spans="1:7" x14ac:dyDescent="0.2">
      <c r="A264" s="407"/>
      <c r="B264" s="402">
        <f t="shared" si="25"/>
        <v>0</v>
      </c>
      <c r="C264" s="408"/>
      <c r="D264" s="409"/>
      <c r="E264" s="413"/>
      <c r="F264" s="449">
        <f>D250</f>
        <v>0</v>
      </c>
      <c r="G264" s="410">
        <f t="shared" si="26"/>
        <v>0</v>
      </c>
    </row>
    <row r="265" spans="1:7" x14ac:dyDescent="0.2">
      <c r="A265" s="152"/>
      <c r="B265" s="139"/>
      <c r="C265" s="143"/>
      <c r="D265" s="139"/>
      <c r="E265" s="140"/>
      <c r="F265" s="149" t="s">
        <v>34</v>
      </c>
      <c r="G265" s="415">
        <f>SUBTOTAL(9,G255:G264)</f>
        <v>0</v>
      </c>
    </row>
    <row r="266" spans="1:7" x14ac:dyDescent="0.2">
      <c r="A266" s="148"/>
      <c r="B266" s="143"/>
      <c r="C266" s="150" t="s">
        <v>728</v>
      </c>
      <c r="D266" s="139"/>
      <c r="E266" s="140"/>
      <c r="F266" s="141"/>
      <c r="G266" s="151"/>
    </row>
    <row r="267" spans="1:7" x14ac:dyDescent="0.2">
      <c r="A267" s="748" t="s">
        <v>589</v>
      </c>
      <c r="B267" s="749"/>
      <c r="C267" s="744" t="s">
        <v>0</v>
      </c>
      <c r="D267" s="750" t="s">
        <v>31</v>
      </c>
      <c r="E267" s="750" t="s">
        <v>1621</v>
      </c>
      <c r="F267" s="752" t="s">
        <v>961</v>
      </c>
      <c r="G267" s="746" t="s">
        <v>33</v>
      </c>
    </row>
    <row r="268" spans="1:7" x14ac:dyDescent="0.2">
      <c r="A268" s="146" t="s">
        <v>590</v>
      </c>
      <c r="B268" s="147" t="s">
        <v>591</v>
      </c>
      <c r="C268" s="745"/>
      <c r="D268" s="751"/>
      <c r="E268" s="751"/>
      <c r="F268" s="753"/>
      <c r="G268" s="747"/>
    </row>
    <row r="269" spans="1:7" x14ac:dyDescent="0.2">
      <c r="A269" s="407"/>
      <c r="B269" s="402">
        <f t="shared" ref="B269:B275" si="27">IF(A269=0,0,VLOOKUP(A269,T_Indices,2,FALSE))</f>
        <v>0</v>
      </c>
      <c r="C269" s="411" t="s">
        <v>1632</v>
      </c>
      <c r="D269" s="409"/>
      <c r="E269" s="413">
        <v>1374.84</v>
      </c>
      <c r="F269" s="403">
        <f>D250</f>
        <v>0</v>
      </c>
      <c r="G269" s="416">
        <f>IF(F269=0,0,ROUND(D269*E269/F269,2))</f>
        <v>0</v>
      </c>
    </row>
    <row r="270" spans="1:7" x14ac:dyDescent="0.2">
      <c r="A270" s="407"/>
      <c r="B270" s="402">
        <f t="shared" si="27"/>
        <v>0</v>
      </c>
      <c r="C270" s="408" t="s">
        <v>1633</v>
      </c>
      <c r="D270" s="409"/>
      <c r="E270" s="413">
        <v>1174.99</v>
      </c>
      <c r="F270" s="403">
        <f>D250</f>
        <v>0</v>
      </c>
      <c r="G270" s="416">
        <f t="shared" ref="G270:G275" si="28">IF(F270=0,0,ROUND(D270*E270/F270,2))</f>
        <v>0</v>
      </c>
    </row>
    <row r="271" spans="1:7" x14ac:dyDescent="0.2">
      <c r="A271" s="407"/>
      <c r="B271" s="402">
        <f t="shared" si="27"/>
        <v>0</v>
      </c>
      <c r="C271" s="408" t="s">
        <v>1634</v>
      </c>
      <c r="D271" s="409"/>
      <c r="E271" s="413">
        <v>1080</v>
      </c>
      <c r="F271" s="403">
        <f>D250</f>
        <v>0</v>
      </c>
      <c r="G271" s="416">
        <f t="shared" si="28"/>
        <v>0</v>
      </c>
    </row>
    <row r="272" spans="1:7" x14ac:dyDescent="0.2">
      <c r="A272" s="407"/>
      <c r="B272" s="402">
        <f t="shared" si="27"/>
        <v>0</v>
      </c>
      <c r="C272" s="408" t="s">
        <v>732</v>
      </c>
      <c r="D272" s="409"/>
      <c r="E272" s="413">
        <v>994.52</v>
      </c>
      <c r="F272" s="403">
        <f>D250</f>
        <v>0</v>
      </c>
      <c r="G272" s="416">
        <f t="shared" si="28"/>
        <v>0</v>
      </c>
    </row>
    <row r="273" spans="1:7" x14ac:dyDescent="0.2">
      <c r="A273" s="407"/>
      <c r="B273" s="402">
        <f t="shared" si="27"/>
        <v>0</v>
      </c>
      <c r="C273" s="408"/>
      <c r="D273" s="409"/>
      <c r="E273" s="413"/>
      <c r="F273" s="403">
        <f>D250</f>
        <v>0</v>
      </c>
      <c r="G273" s="416">
        <f t="shared" si="28"/>
        <v>0</v>
      </c>
    </row>
    <row r="274" spans="1:7" x14ac:dyDescent="0.2">
      <c r="A274" s="407"/>
      <c r="B274" s="402">
        <f t="shared" si="27"/>
        <v>0</v>
      </c>
      <c r="C274" s="408" t="s">
        <v>1635</v>
      </c>
      <c r="D274" s="417">
        <v>0.1</v>
      </c>
      <c r="E274" s="538">
        <f>SUMPRODUCT(D269:D272,E269:E272)</f>
        <v>0</v>
      </c>
      <c r="F274" s="403">
        <f>D250</f>
        <v>0</v>
      </c>
      <c r="G274" s="416">
        <f t="shared" si="28"/>
        <v>0</v>
      </c>
    </row>
    <row r="275" spans="1:7" x14ac:dyDescent="0.2">
      <c r="A275" s="407"/>
      <c r="B275" s="402">
        <f t="shared" si="27"/>
        <v>0</v>
      </c>
      <c r="C275" s="402"/>
      <c r="D275" s="450"/>
      <c r="E275" s="403"/>
      <c r="F275" s="403">
        <f>D250</f>
        <v>0</v>
      </c>
      <c r="G275" s="416">
        <f t="shared" si="28"/>
        <v>0</v>
      </c>
    </row>
    <row r="276" spans="1:7" x14ac:dyDescent="0.2">
      <c r="A276" s="152"/>
      <c r="B276" s="139"/>
      <c r="C276" s="143"/>
      <c r="D276" s="139"/>
      <c r="E276" s="140"/>
      <c r="F276" s="149" t="s">
        <v>35</v>
      </c>
      <c r="G276" s="418">
        <f>SUBTOTAL(9,G269:G275)</f>
        <v>0</v>
      </c>
    </row>
    <row r="277" spans="1:7" x14ac:dyDescent="0.2">
      <c r="A277" s="148"/>
      <c r="B277" s="143"/>
      <c r="C277" s="150" t="s">
        <v>1612</v>
      </c>
      <c r="D277" s="139"/>
      <c r="E277" s="140"/>
      <c r="F277" s="141"/>
      <c r="G277" s="151"/>
    </row>
    <row r="278" spans="1:7" x14ac:dyDescent="0.2">
      <c r="A278" s="748" t="s">
        <v>589</v>
      </c>
      <c r="B278" s="749"/>
      <c r="C278" s="744" t="s">
        <v>0</v>
      </c>
      <c r="D278" s="744" t="s">
        <v>30</v>
      </c>
      <c r="E278" s="750" t="s">
        <v>31</v>
      </c>
      <c r="F278" s="752" t="s">
        <v>32</v>
      </c>
      <c r="G278" s="746" t="s">
        <v>33</v>
      </c>
    </row>
    <row r="279" spans="1:7" x14ac:dyDescent="0.2">
      <c r="A279" s="146" t="s">
        <v>590</v>
      </c>
      <c r="B279" s="147" t="s">
        <v>591</v>
      </c>
      <c r="C279" s="745"/>
      <c r="D279" s="745"/>
      <c r="E279" s="751"/>
      <c r="F279" s="753"/>
      <c r="G279" s="747"/>
    </row>
    <row r="280" spans="1:7" x14ac:dyDescent="0.2">
      <c r="A280" s="407"/>
      <c r="B280" s="402">
        <f t="shared" ref="B280:B290" si="29">IF(A280=0,0,VLOOKUP(A280,T_Indices,2,FALSE))</f>
        <v>0</v>
      </c>
      <c r="C280" s="408"/>
      <c r="D280" s="409"/>
      <c r="E280" s="413"/>
      <c r="F280" s="414"/>
      <c r="G280" s="416">
        <f>ROUND(E280*F280,2)</f>
        <v>0</v>
      </c>
    </row>
    <row r="281" spans="1:7" x14ac:dyDescent="0.2">
      <c r="A281" s="407"/>
      <c r="B281" s="402">
        <f t="shared" si="29"/>
        <v>0</v>
      </c>
      <c r="C281" s="408"/>
      <c r="D281" s="409"/>
      <c r="E281" s="413"/>
      <c r="F281" s="414"/>
      <c r="G281" s="416">
        <f t="shared" ref="G281:G290" si="30">ROUND(E281*F281,2)</f>
        <v>0</v>
      </c>
    </row>
    <row r="282" spans="1:7" x14ac:dyDescent="0.2">
      <c r="A282" s="407"/>
      <c r="B282" s="402">
        <f t="shared" si="29"/>
        <v>0</v>
      </c>
      <c r="C282" s="408"/>
      <c r="D282" s="409"/>
      <c r="E282" s="413"/>
      <c r="F282" s="414"/>
      <c r="G282" s="416">
        <f t="shared" si="30"/>
        <v>0</v>
      </c>
    </row>
    <row r="283" spans="1:7" x14ac:dyDescent="0.2">
      <c r="A283" s="407"/>
      <c r="B283" s="402">
        <f t="shared" si="29"/>
        <v>0</v>
      </c>
      <c r="C283" s="408"/>
      <c r="D283" s="409"/>
      <c r="E283" s="413"/>
      <c r="F283" s="414"/>
      <c r="G283" s="416">
        <f t="shared" si="30"/>
        <v>0</v>
      </c>
    </row>
    <row r="284" spans="1:7" x14ac:dyDescent="0.2">
      <c r="A284" s="407"/>
      <c r="B284" s="402">
        <f t="shared" si="29"/>
        <v>0</v>
      </c>
      <c r="C284" s="408"/>
      <c r="D284" s="409"/>
      <c r="E284" s="413"/>
      <c r="F284" s="414"/>
      <c r="G284" s="416">
        <f t="shared" si="30"/>
        <v>0</v>
      </c>
    </row>
    <row r="285" spans="1:7" x14ac:dyDescent="0.2">
      <c r="A285" s="407"/>
      <c r="B285" s="402">
        <f t="shared" si="29"/>
        <v>0</v>
      </c>
      <c r="C285" s="408"/>
      <c r="D285" s="409"/>
      <c r="E285" s="413"/>
      <c r="F285" s="414"/>
      <c r="G285" s="416">
        <f t="shared" si="30"/>
        <v>0</v>
      </c>
    </row>
    <row r="286" spans="1:7" x14ac:dyDescent="0.2">
      <c r="A286" s="407"/>
      <c r="B286" s="402">
        <f t="shared" si="29"/>
        <v>0</v>
      </c>
      <c r="C286" s="408"/>
      <c r="D286" s="409"/>
      <c r="E286" s="413"/>
      <c r="F286" s="414"/>
      <c r="G286" s="416">
        <f t="shared" si="30"/>
        <v>0</v>
      </c>
    </row>
    <row r="287" spans="1:7" x14ac:dyDescent="0.2">
      <c r="A287" s="407"/>
      <c r="B287" s="402">
        <f t="shared" si="29"/>
        <v>0</v>
      </c>
      <c r="C287" s="408"/>
      <c r="D287" s="409"/>
      <c r="E287" s="413"/>
      <c r="F287" s="414"/>
      <c r="G287" s="416">
        <f t="shared" si="30"/>
        <v>0</v>
      </c>
    </row>
    <row r="288" spans="1:7" x14ac:dyDescent="0.2">
      <c r="A288" s="407"/>
      <c r="B288" s="402">
        <f t="shared" si="29"/>
        <v>0</v>
      </c>
      <c r="C288" s="408"/>
      <c r="D288" s="409"/>
      <c r="E288" s="413"/>
      <c r="F288" s="414"/>
      <c r="G288" s="416">
        <f t="shared" si="30"/>
        <v>0</v>
      </c>
    </row>
    <row r="289" spans="1:7" x14ac:dyDescent="0.2">
      <c r="A289" s="407"/>
      <c r="B289" s="402">
        <f t="shared" si="29"/>
        <v>0</v>
      </c>
      <c r="C289" s="408"/>
      <c r="D289" s="409"/>
      <c r="E289" s="413"/>
      <c r="F289" s="414"/>
      <c r="G289" s="416">
        <f t="shared" si="30"/>
        <v>0</v>
      </c>
    </row>
    <row r="290" spans="1:7" x14ac:dyDescent="0.2">
      <c r="A290" s="407"/>
      <c r="B290" s="402">
        <f t="shared" si="29"/>
        <v>0</v>
      </c>
      <c r="C290" s="408"/>
      <c r="D290" s="409"/>
      <c r="E290" s="413"/>
      <c r="F290" s="414"/>
      <c r="G290" s="416">
        <f t="shared" si="30"/>
        <v>0</v>
      </c>
    </row>
    <row r="291" spans="1:7" x14ac:dyDescent="0.2">
      <c r="A291" s="148"/>
      <c r="B291" s="143"/>
      <c r="C291" s="143"/>
      <c r="D291" s="139"/>
      <c r="E291" s="140"/>
      <c r="F291" s="149" t="s">
        <v>36</v>
      </c>
      <c r="G291" s="420">
        <f>SUBTOTAL(9,G280:G290)</f>
        <v>0</v>
      </c>
    </row>
    <row r="292" spans="1:7" x14ac:dyDescent="0.2">
      <c r="A292" s="148"/>
      <c r="B292" s="143"/>
      <c r="C292" s="150" t="s">
        <v>1613</v>
      </c>
      <c r="D292" s="139"/>
      <c r="E292" s="140"/>
      <c r="F292" s="141"/>
      <c r="G292" s="151"/>
    </row>
    <row r="293" spans="1:7" x14ac:dyDescent="0.2">
      <c r="A293" s="748" t="s">
        <v>589</v>
      </c>
      <c r="B293" s="749"/>
      <c r="C293" s="744" t="s">
        <v>0</v>
      </c>
      <c r="D293" s="744" t="s">
        <v>30</v>
      </c>
      <c r="E293" s="750" t="s">
        <v>31</v>
      </c>
      <c r="F293" s="752" t="s">
        <v>32</v>
      </c>
      <c r="G293" s="746" t="s">
        <v>33</v>
      </c>
    </row>
    <row r="294" spans="1:7" x14ac:dyDescent="0.2">
      <c r="A294" s="146" t="s">
        <v>590</v>
      </c>
      <c r="B294" s="147" t="s">
        <v>591</v>
      </c>
      <c r="C294" s="745"/>
      <c r="D294" s="745"/>
      <c r="E294" s="751"/>
      <c r="F294" s="753"/>
      <c r="G294" s="747"/>
    </row>
    <row r="295" spans="1:7" x14ac:dyDescent="0.2">
      <c r="A295" s="407"/>
      <c r="B295" s="402">
        <f>IF(A295=0,0,VLOOKUP(A295,T_Indices,2,FALSE))</f>
        <v>0</v>
      </c>
      <c r="C295" s="408"/>
      <c r="D295" s="409"/>
      <c r="E295" s="413"/>
      <c r="F295" s="414"/>
      <c r="G295" s="416">
        <f>ROUND(E295*F295,2)</f>
        <v>0</v>
      </c>
    </row>
    <row r="296" spans="1:7" x14ac:dyDescent="0.2">
      <c r="A296" s="407"/>
      <c r="B296" s="402">
        <f>IF(A296=0,0,VLOOKUP(A296,T_Indices,2,FALSE))</f>
        <v>0</v>
      </c>
      <c r="C296" s="408"/>
      <c r="D296" s="409"/>
      <c r="E296" s="419"/>
      <c r="F296" s="414"/>
      <c r="G296" s="416">
        <f t="shared" ref="G296" si="31">ROUND(E296*F296,2)</f>
        <v>0</v>
      </c>
    </row>
    <row r="297" spans="1:7" x14ac:dyDescent="0.2">
      <c r="A297" s="148"/>
      <c r="B297" s="143"/>
      <c r="C297" s="143"/>
      <c r="D297" s="139"/>
      <c r="E297" s="140"/>
      <c r="F297" s="149" t="s">
        <v>1614</v>
      </c>
      <c r="G297" s="420">
        <f>SUBTOTAL(9,G295:G296)</f>
        <v>0</v>
      </c>
    </row>
    <row r="298" spans="1:7" ht="13.5" thickBot="1" x14ac:dyDescent="0.25">
      <c r="A298" s="153"/>
      <c r="B298" s="154"/>
      <c r="C298" s="155"/>
      <c r="D298" s="154"/>
      <c r="E298" s="156"/>
      <c r="F298" s="157"/>
      <c r="G298" s="158"/>
    </row>
    <row r="299" spans="1:7" ht="13.5" thickBot="1" x14ac:dyDescent="0.25">
      <c r="A299" s="187" t="str">
        <f>B232</f>
        <v>39-3.2</v>
      </c>
      <c r="B299" s="186" t="e">
        <f>C232</f>
        <v>#NAME?</v>
      </c>
      <c r="C299" s="209"/>
      <c r="D299" s="209" t="s">
        <v>37</v>
      </c>
      <c r="E299" s="210"/>
      <c r="F299" s="421" t="e">
        <f>CONCATENATE("$/",G232)</f>
        <v>#NAME?</v>
      </c>
      <c r="G299" s="422">
        <f>SUBTOTAL(9,G255:G298)</f>
        <v>0</v>
      </c>
    </row>
    <row r="300" spans="1:7" ht="14.25" thickTop="1" thickBot="1" x14ac:dyDescent="0.25">
      <c r="A300" s="423"/>
      <c r="B300" s="423"/>
      <c r="C300" s="423"/>
      <c r="D300" s="423"/>
      <c r="E300" s="423"/>
      <c r="F300" s="423"/>
      <c r="G300" s="423"/>
    </row>
    <row r="301" spans="1:7" ht="13.5" thickTop="1" x14ac:dyDescent="0.2">
      <c r="A301" s="772" t="s">
        <v>39</v>
      </c>
      <c r="B301" s="773"/>
      <c r="C301" s="773"/>
      <c r="D301" s="773"/>
      <c r="E301" s="773"/>
      <c r="F301" s="773"/>
      <c r="G301" s="774"/>
    </row>
    <row r="302" spans="1:7" x14ac:dyDescent="0.2">
      <c r="A302" s="129" t="s">
        <v>726</v>
      </c>
      <c r="B302" s="130" t="str">
        <f>Comitente</f>
        <v>DIRECCIÓN PROVINCIAL DE VIALIDAD</v>
      </c>
      <c r="C302" s="131"/>
      <c r="D302" s="207"/>
      <c r="E302" s="207"/>
      <c r="F302" s="133"/>
      <c r="G302" s="134"/>
    </row>
    <row r="303" spans="1:7" x14ac:dyDescent="0.2">
      <c r="A303" s="129" t="s">
        <v>727</v>
      </c>
      <c r="B303" s="130">
        <f>Contratista</f>
        <v>0</v>
      </c>
      <c r="C303" s="135"/>
      <c r="D303" s="135"/>
      <c r="E303" s="135"/>
      <c r="F303" s="130"/>
      <c r="G303" s="136"/>
    </row>
    <row r="304" spans="1:7" x14ac:dyDescent="0.2">
      <c r="A304" s="129" t="s">
        <v>27</v>
      </c>
      <c r="B304" s="130" t="str">
        <f>Obra</f>
        <v>SEÑALIZACION HORIZONTAL - PROVISION Y COLOCACION DE TACHAS REFLECTIVAS Y SEÑALAMIENTO VERTICAL</v>
      </c>
      <c r="C304" s="135"/>
      <c r="D304" s="135"/>
      <c r="E304" s="135"/>
      <c r="F304" s="130" t="s">
        <v>40</v>
      </c>
      <c r="G304" s="136">
        <f>Fecha_Base</f>
        <v>43145</v>
      </c>
    </row>
    <row r="305" spans="1:7" x14ac:dyDescent="0.2">
      <c r="A305" s="137" t="s">
        <v>725</v>
      </c>
      <c r="B305" s="138" t="str">
        <f>Ubicación</f>
        <v>DEPARTAMENTOS VARIOS</v>
      </c>
      <c r="C305" s="138"/>
      <c r="D305" s="139"/>
      <c r="E305" s="140"/>
      <c r="F305" s="141"/>
      <c r="G305" s="142"/>
    </row>
    <row r="306" spans="1:7" x14ac:dyDescent="0.2">
      <c r="A306" s="137" t="s">
        <v>41</v>
      </c>
      <c r="B306" s="537" t="s">
        <v>1654</v>
      </c>
      <c r="C306" s="143" t="e">
        <f>IF(B306="","",VLOOKUP(B306,Computo_Presupuesto,2,FALSE))</f>
        <v>#NAME?</v>
      </c>
      <c r="D306" s="423"/>
      <c r="E306" s="140"/>
      <c r="F306" s="141"/>
      <c r="G306" s="142"/>
    </row>
    <row r="307" spans="1:7" x14ac:dyDescent="0.2">
      <c r="A307" s="137" t="s">
        <v>28</v>
      </c>
      <c r="B307" s="537" t="s">
        <v>1655</v>
      </c>
      <c r="C307" s="143" t="e">
        <f>IF(B307=0,"",VLOOKUP(B307,Computo_Presupuesto,2,FALSE))</f>
        <v>#NAME?</v>
      </c>
      <c r="D307" s="139"/>
      <c r="E307" s="140"/>
      <c r="F307" s="138" t="s">
        <v>29</v>
      </c>
      <c r="G307" s="144" t="e">
        <f>IF(B307=0,"",VLOOKUP(B307,Computo_Presupuesto,4,FALSE))</f>
        <v>#NAME?</v>
      </c>
    </row>
    <row r="308" spans="1:7" x14ac:dyDescent="0.2">
      <c r="A308" s="137"/>
      <c r="B308" s="138"/>
      <c r="C308" s="143"/>
      <c r="D308" s="139"/>
      <c r="E308" s="140"/>
      <c r="F308" s="143"/>
      <c r="G308" s="145"/>
    </row>
    <row r="309" spans="1:7" x14ac:dyDescent="0.2">
      <c r="A309" s="396"/>
      <c r="B309" s="132"/>
      <c r="C309" s="397" t="s">
        <v>1602</v>
      </c>
      <c r="D309" s="132"/>
      <c r="E309" s="132"/>
      <c r="F309" s="132"/>
      <c r="G309" s="398"/>
    </row>
    <row r="310" spans="1:7" x14ac:dyDescent="0.2">
      <c r="A310" s="137"/>
      <c r="B310" s="199"/>
      <c r="C310" s="143"/>
      <c r="D310" s="139"/>
      <c r="E310" s="140"/>
      <c r="F310" s="138"/>
      <c r="G310" s="144"/>
    </row>
    <row r="311" spans="1:7" x14ac:dyDescent="0.2">
      <c r="A311" s="137"/>
      <c r="B311" s="199"/>
      <c r="C311" s="399" t="s">
        <v>1603</v>
      </c>
      <c r="D311" s="400" t="s">
        <v>31</v>
      </c>
      <c r="E311" s="400" t="s">
        <v>1604</v>
      </c>
      <c r="F311" s="400" t="s">
        <v>1605</v>
      </c>
      <c r="G311" s="401" t="s">
        <v>1606</v>
      </c>
    </row>
    <row r="312" spans="1:7" x14ac:dyDescent="0.2">
      <c r="A312" s="137"/>
      <c r="B312" s="199"/>
      <c r="C312" s="408"/>
      <c r="D312" s="413"/>
      <c r="E312" s="448"/>
      <c r="F312" s="414"/>
      <c r="G312" s="404">
        <f>ROUND(D312*F312,2)</f>
        <v>0</v>
      </c>
    </row>
    <row r="313" spans="1:7" x14ac:dyDescent="0.2">
      <c r="A313" s="137"/>
      <c r="B313" s="199"/>
      <c r="C313" s="408"/>
      <c r="D313" s="413"/>
      <c r="E313" s="448"/>
      <c r="F313" s="414"/>
      <c r="G313" s="404">
        <f>ROUND(D313*F313,2)</f>
        <v>0</v>
      </c>
    </row>
    <row r="314" spans="1:7" x14ac:dyDescent="0.2">
      <c r="A314" s="137"/>
      <c r="B314" s="199"/>
      <c r="C314" s="408"/>
      <c r="D314" s="413"/>
      <c r="E314" s="448"/>
      <c r="F314" s="414"/>
      <c r="G314" s="404">
        <f>ROUND(D314*F314,2)</f>
        <v>0</v>
      </c>
    </row>
    <row r="315" spans="1:7" x14ac:dyDescent="0.2">
      <c r="A315" s="137"/>
      <c r="B315" s="199"/>
      <c r="C315" s="408"/>
      <c r="D315" s="413"/>
      <c r="E315" s="448"/>
      <c r="F315" s="414"/>
      <c r="G315" s="404">
        <f>ROUND(D315*F315,2)</f>
        <v>0</v>
      </c>
    </row>
    <row r="316" spans="1:7" x14ac:dyDescent="0.2">
      <c r="A316" s="137"/>
      <c r="B316" s="199"/>
      <c r="C316" s="408"/>
      <c r="D316" s="413"/>
      <c r="E316" s="448"/>
      <c r="F316" s="414"/>
      <c r="G316" s="404">
        <f t="shared" ref="G316:G321" si="32">ROUND(D316*F316,2)</f>
        <v>0</v>
      </c>
    </row>
    <row r="317" spans="1:7" x14ac:dyDescent="0.2">
      <c r="A317" s="137"/>
      <c r="B317" s="199"/>
      <c r="C317" s="408"/>
      <c r="D317" s="413"/>
      <c r="E317" s="448"/>
      <c r="F317" s="414"/>
      <c r="G317" s="404">
        <f t="shared" si="32"/>
        <v>0</v>
      </c>
    </row>
    <row r="318" spans="1:7" x14ac:dyDescent="0.2">
      <c r="A318" s="137"/>
      <c r="B318" s="199"/>
      <c r="C318" s="408"/>
      <c r="D318" s="413"/>
      <c r="E318" s="448"/>
      <c r="F318" s="414"/>
      <c r="G318" s="404">
        <f t="shared" si="32"/>
        <v>0</v>
      </c>
    </row>
    <row r="319" spans="1:7" x14ac:dyDescent="0.2">
      <c r="A319" s="137"/>
      <c r="B319" s="199"/>
      <c r="C319" s="408"/>
      <c r="D319" s="413"/>
      <c r="E319" s="448"/>
      <c r="F319" s="414"/>
      <c r="G319" s="404">
        <f t="shared" si="32"/>
        <v>0</v>
      </c>
    </row>
    <row r="320" spans="1:7" x14ac:dyDescent="0.2">
      <c r="A320" s="137"/>
      <c r="B320" s="199"/>
      <c r="C320" s="408"/>
      <c r="D320" s="413"/>
      <c r="E320" s="448"/>
      <c r="F320" s="414"/>
      <c r="G320" s="404">
        <f t="shared" si="32"/>
        <v>0</v>
      </c>
    </row>
    <row r="321" spans="1:7" x14ac:dyDescent="0.2">
      <c r="A321" s="137"/>
      <c r="B321" s="199"/>
      <c r="C321" s="408"/>
      <c r="D321" s="413"/>
      <c r="E321" s="448"/>
      <c r="F321" s="414"/>
      <c r="G321" s="404">
        <f t="shared" si="32"/>
        <v>0</v>
      </c>
    </row>
    <row r="322" spans="1:7" ht="13.5" thickBot="1" x14ac:dyDescent="0.25">
      <c r="A322" s="137"/>
      <c r="B322" s="199"/>
      <c r="C322" s="143"/>
      <c r="D322" s="423"/>
      <c r="E322" s="206"/>
      <c r="F322" s="138"/>
      <c r="G322" s="144"/>
    </row>
    <row r="323" spans="1:7" ht="13.5" thickBot="1" x14ac:dyDescent="0.25">
      <c r="A323" s="137"/>
      <c r="B323" s="199"/>
      <c r="C323" s="405" t="s">
        <v>1607</v>
      </c>
      <c r="D323" s="423"/>
      <c r="E323" s="206">
        <f>SUMPRODUCT(D312:D321,E312:E321)</f>
        <v>0</v>
      </c>
      <c r="F323" s="138" t="s">
        <v>1608</v>
      </c>
      <c r="G323" s="406">
        <f>SUM(G312:G321)</f>
        <v>0</v>
      </c>
    </row>
    <row r="324" spans="1:7" x14ac:dyDescent="0.2">
      <c r="A324" s="137"/>
      <c r="B324" s="199"/>
      <c r="C324" s="405"/>
      <c r="D324" s="206"/>
      <c r="E324" s="140"/>
      <c r="F324" s="138"/>
      <c r="G324" s="208"/>
    </row>
    <row r="325" spans="1:7" x14ac:dyDescent="0.2">
      <c r="A325" s="137"/>
      <c r="B325" s="199"/>
      <c r="C325" s="138" t="s">
        <v>1609</v>
      </c>
      <c r="D325" s="451"/>
      <c r="E325" s="534" t="e">
        <f>CONCATENATE(G307,"/día")</f>
        <v>#NAME?</v>
      </c>
      <c r="F325" s="138"/>
      <c r="G325" s="144"/>
    </row>
    <row r="326" spans="1:7" x14ac:dyDescent="0.2">
      <c r="A326" s="137"/>
      <c r="B326" s="199"/>
      <c r="C326" s="143"/>
      <c r="D326" s="139"/>
      <c r="E326" s="140"/>
      <c r="F326" s="138"/>
      <c r="G326" s="144"/>
    </row>
    <row r="327" spans="1:7" x14ac:dyDescent="0.2">
      <c r="A327" s="748" t="s">
        <v>589</v>
      </c>
      <c r="B327" s="749"/>
      <c r="C327" s="744" t="s">
        <v>0</v>
      </c>
      <c r="D327" s="750" t="s">
        <v>1610</v>
      </c>
      <c r="E327" s="750" t="s">
        <v>1621</v>
      </c>
      <c r="F327" s="752" t="s">
        <v>961</v>
      </c>
      <c r="G327" s="746" t="s">
        <v>33</v>
      </c>
    </row>
    <row r="328" spans="1:7" x14ac:dyDescent="0.2">
      <c r="A328" s="146" t="s">
        <v>590</v>
      </c>
      <c r="B328" s="147" t="s">
        <v>591</v>
      </c>
      <c r="C328" s="745"/>
      <c r="D328" s="751"/>
      <c r="E328" s="751"/>
      <c r="F328" s="753"/>
      <c r="G328" s="747"/>
    </row>
    <row r="329" spans="1:7" x14ac:dyDescent="0.2">
      <c r="A329" s="148"/>
      <c r="B329" s="143"/>
      <c r="C329" s="150" t="s">
        <v>1611</v>
      </c>
      <c r="D329" s="140"/>
      <c r="E329" s="140"/>
      <c r="F329" s="143"/>
      <c r="G329" s="151"/>
    </row>
    <row r="330" spans="1:7" x14ac:dyDescent="0.2">
      <c r="A330" s="407"/>
      <c r="B330" s="402">
        <f t="shared" ref="B330:B339" si="33">IF(A330=0,0,VLOOKUP(A330,T_Indices,2,FALSE))</f>
        <v>0</v>
      </c>
      <c r="C330" s="408" t="s">
        <v>1629</v>
      </c>
      <c r="D330" s="452"/>
      <c r="E330" s="453"/>
      <c r="F330" s="449">
        <f>D325</f>
        <v>0</v>
      </c>
      <c r="G330" s="410">
        <f>IF(F330=0,0,ROUND(E330/F330,2))</f>
        <v>0</v>
      </c>
    </row>
    <row r="331" spans="1:7" x14ac:dyDescent="0.2">
      <c r="A331" s="407"/>
      <c r="B331" s="402">
        <f t="shared" si="33"/>
        <v>0</v>
      </c>
      <c r="C331" s="412" t="s">
        <v>1630</v>
      </c>
      <c r="D331" s="452"/>
      <c r="E331" s="453"/>
      <c r="F331" s="449">
        <f>D325</f>
        <v>0</v>
      </c>
      <c r="G331" s="410">
        <f t="shared" ref="G331:G339" si="34">IF(F331=0,0,ROUND(E331/F331,2))</f>
        <v>0</v>
      </c>
    </row>
    <row r="332" spans="1:7" x14ac:dyDescent="0.2">
      <c r="A332" s="407"/>
      <c r="B332" s="402">
        <f t="shared" si="33"/>
        <v>0</v>
      </c>
      <c r="C332" s="412" t="s">
        <v>1631</v>
      </c>
      <c r="D332" s="452"/>
      <c r="E332" s="453"/>
      <c r="F332" s="449">
        <f>D325</f>
        <v>0</v>
      </c>
      <c r="G332" s="410">
        <f t="shared" si="34"/>
        <v>0</v>
      </c>
    </row>
    <row r="333" spans="1:7" x14ac:dyDescent="0.2">
      <c r="A333" s="407"/>
      <c r="B333" s="402">
        <f t="shared" si="33"/>
        <v>0</v>
      </c>
      <c r="C333" s="412"/>
      <c r="D333" s="452"/>
      <c r="E333" s="453"/>
      <c r="F333" s="449">
        <f>D325</f>
        <v>0</v>
      </c>
      <c r="G333" s="410">
        <f t="shared" si="34"/>
        <v>0</v>
      </c>
    </row>
    <row r="334" spans="1:7" x14ac:dyDescent="0.2">
      <c r="A334" s="407"/>
      <c r="B334" s="402">
        <f t="shared" si="33"/>
        <v>0</v>
      </c>
      <c r="C334" s="412"/>
      <c r="D334" s="452"/>
      <c r="E334" s="453"/>
      <c r="F334" s="449">
        <f>D325</f>
        <v>0</v>
      </c>
      <c r="G334" s="410">
        <f t="shared" si="34"/>
        <v>0</v>
      </c>
    </row>
    <row r="335" spans="1:7" x14ac:dyDescent="0.2">
      <c r="A335" s="407"/>
      <c r="B335" s="402">
        <f t="shared" si="33"/>
        <v>0</v>
      </c>
      <c r="C335" s="412"/>
      <c r="D335" s="452"/>
      <c r="E335" s="414"/>
      <c r="F335" s="449">
        <f>D325</f>
        <v>0</v>
      </c>
      <c r="G335" s="410">
        <f t="shared" si="34"/>
        <v>0</v>
      </c>
    </row>
    <row r="336" spans="1:7" x14ac:dyDescent="0.2">
      <c r="A336" s="407"/>
      <c r="B336" s="402">
        <f t="shared" si="33"/>
        <v>0</v>
      </c>
      <c r="C336" s="412"/>
      <c r="D336" s="409"/>
      <c r="E336" s="452"/>
      <c r="F336" s="449">
        <f>D325</f>
        <v>0</v>
      </c>
      <c r="G336" s="410">
        <f t="shared" si="34"/>
        <v>0</v>
      </c>
    </row>
    <row r="337" spans="1:7" x14ac:dyDescent="0.2">
      <c r="A337" s="407"/>
      <c r="B337" s="402">
        <f t="shared" si="33"/>
        <v>0</v>
      </c>
      <c r="C337" s="412"/>
      <c r="D337" s="409"/>
      <c r="E337" s="452"/>
      <c r="F337" s="449">
        <f>D325</f>
        <v>0</v>
      </c>
      <c r="G337" s="410">
        <f t="shared" si="34"/>
        <v>0</v>
      </c>
    </row>
    <row r="338" spans="1:7" x14ac:dyDescent="0.2">
      <c r="A338" s="407"/>
      <c r="B338" s="402">
        <f t="shared" si="33"/>
        <v>0</v>
      </c>
      <c r="C338" s="412"/>
      <c r="D338" s="409"/>
      <c r="E338" s="413"/>
      <c r="F338" s="449">
        <f>D325</f>
        <v>0</v>
      </c>
      <c r="G338" s="410">
        <f t="shared" si="34"/>
        <v>0</v>
      </c>
    </row>
    <row r="339" spans="1:7" x14ac:dyDescent="0.2">
      <c r="A339" s="407"/>
      <c r="B339" s="402">
        <f t="shared" si="33"/>
        <v>0</v>
      </c>
      <c r="C339" s="408"/>
      <c r="D339" s="409"/>
      <c r="E339" s="413"/>
      <c r="F339" s="449">
        <f>D325</f>
        <v>0</v>
      </c>
      <c r="G339" s="410">
        <f t="shared" si="34"/>
        <v>0</v>
      </c>
    </row>
    <row r="340" spans="1:7" x14ac:dyDescent="0.2">
      <c r="A340" s="152"/>
      <c r="B340" s="139"/>
      <c r="C340" s="143"/>
      <c r="D340" s="139"/>
      <c r="E340" s="140"/>
      <c r="F340" s="149" t="s">
        <v>34</v>
      </c>
      <c r="G340" s="415">
        <f>SUBTOTAL(9,G330:G339)</f>
        <v>0</v>
      </c>
    </row>
    <row r="341" spans="1:7" x14ac:dyDescent="0.2">
      <c r="A341" s="148"/>
      <c r="B341" s="143"/>
      <c r="C341" s="150" t="s">
        <v>728</v>
      </c>
      <c r="D341" s="139"/>
      <c r="E341" s="140"/>
      <c r="F341" s="141"/>
      <c r="G341" s="151"/>
    </row>
    <row r="342" spans="1:7" x14ac:dyDescent="0.2">
      <c r="A342" s="748" t="s">
        <v>589</v>
      </c>
      <c r="B342" s="749"/>
      <c r="C342" s="744" t="s">
        <v>0</v>
      </c>
      <c r="D342" s="750" t="s">
        <v>31</v>
      </c>
      <c r="E342" s="750" t="s">
        <v>1621</v>
      </c>
      <c r="F342" s="752" t="s">
        <v>961</v>
      </c>
      <c r="G342" s="746" t="s">
        <v>33</v>
      </c>
    </row>
    <row r="343" spans="1:7" x14ac:dyDescent="0.2">
      <c r="A343" s="146" t="s">
        <v>590</v>
      </c>
      <c r="B343" s="147" t="s">
        <v>591</v>
      </c>
      <c r="C343" s="745"/>
      <c r="D343" s="751"/>
      <c r="E343" s="751"/>
      <c r="F343" s="753"/>
      <c r="G343" s="747"/>
    </row>
    <row r="344" spans="1:7" x14ac:dyDescent="0.2">
      <c r="A344" s="407"/>
      <c r="B344" s="402">
        <f t="shared" ref="B344:B350" si="35">IF(A344=0,0,VLOOKUP(A344,T_Indices,2,FALSE))</f>
        <v>0</v>
      </c>
      <c r="C344" s="411" t="s">
        <v>1632</v>
      </c>
      <c r="D344" s="409"/>
      <c r="E344" s="413">
        <v>1374.84</v>
      </c>
      <c r="F344" s="403">
        <f>D325</f>
        <v>0</v>
      </c>
      <c r="G344" s="416">
        <f>IF(F344=0,0,ROUND(D344*E344/F344,2))</f>
        <v>0</v>
      </c>
    </row>
    <row r="345" spans="1:7" x14ac:dyDescent="0.2">
      <c r="A345" s="407"/>
      <c r="B345" s="402">
        <f t="shared" si="35"/>
        <v>0</v>
      </c>
      <c r="C345" s="408" t="s">
        <v>1633</v>
      </c>
      <c r="D345" s="409"/>
      <c r="E345" s="413">
        <v>1174.99</v>
      </c>
      <c r="F345" s="403">
        <f>D325</f>
        <v>0</v>
      </c>
      <c r="G345" s="416">
        <f t="shared" ref="G345:G350" si="36">IF(F345=0,0,ROUND(D345*E345/F345,2))</f>
        <v>0</v>
      </c>
    </row>
    <row r="346" spans="1:7" x14ac:dyDescent="0.2">
      <c r="A346" s="407"/>
      <c r="B346" s="402">
        <f t="shared" si="35"/>
        <v>0</v>
      </c>
      <c r="C346" s="408" t="s">
        <v>1634</v>
      </c>
      <c r="D346" s="409"/>
      <c r="E346" s="413">
        <v>1080</v>
      </c>
      <c r="F346" s="403">
        <f>D325</f>
        <v>0</v>
      </c>
      <c r="G346" s="416">
        <f t="shared" si="36"/>
        <v>0</v>
      </c>
    </row>
    <row r="347" spans="1:7" x14ac:dyDescent="0.2">
      <c r="A347" s="407"/>
      <c r="B347" s="402">
        <f t="shared" si="35"/>
        <v>0</v>
      </c>
      <c r="C347" s="408" t="s">
        <v>732</v>
      </c>
      <c r="D347" s="409"/>
      <c r="E347" s="413">
        <v>994.52</v>
      </c>
      <c r="F347" s="403">
        <f>D325</f>
        <v>0</v>
      </c>
      <c r="G347" s="416">
        <f t="shared" si="36"/>
        <v>0</v>
      </c>
    </row>
    <row r="348" spans="1:7" x14ac:dyDescent="0.2">
      <c r="A348" s="407"/>
      <c r="B348" s="402">
        <f t="shared" si="35"/>
        <v>0</v>
      </c>
      <c r="C348" s="408"/>
      <c r="D348" s="409"/>
      <c r="E348" s="413"/>
      <c r="F348" s="403">
        <f>D325</f>
        <v>0</v>
      </c>
      <c r="G348" s="416">
        <f t="shared" si="36"/>
        <v>0</v>
      </c>
    </row>
    <row r="349" spans="1:7" x14ac:dyDescent="0.2">
      <c r="A349" s="407"/>
      <c r="B349" s="402">
        <f t="shared" si="35"/>
        <v>0</v>
      </c>
      <c r="C349" s="408" t="s">
        <v>1635</v>
      </c>
      <c r="D349" s="417">
        <v>0.1</v>
      </c>
      <c r="E349" s="538">
        <f>SUMPRODUCT(D344:D347,E344:E347)</f>
        <v>0</v>
      </c>
      <c r="F349" s="403">
        <f>D325</f>
        <v>0</v>
      </c>
      <c r="G349" s="416">
        <f t="shared" si="36"/>
        <v>0</v>
      </c>
    </row>
    <row r="350" spans="1:7" x14ac:dyDescent="0.2">
      <c r="A350" s="407"/>
      <c r="B350" s="402">
        <f t="shared" si="35"/>
        <v>0</v>
      </c>
      <c r="C350" s="402"/>
      <c r="D350" s="450"/>
      <c r="E350" s="403"/>
      <c r="F350" s="403">
        <f>D325</f>
        <v>0</v>
      </c>
      <c r="G350" s="416">
        <f t="shared" si="36"/>
        <v>0</v>
      </c>
    </row>
    <row r="351" spans="1:7" x14ac:dyDescent="0.2">
      <c r="A351" s="152"/>
      <c r="B351" s="139"/>
      <c r="C351" s="143"/>
      <c r="D351" s="139"/>
      <c r="E351" s="140"/>
      <c r="F351" s="149" t="s">
        <v>35</v>
      </c>
      <c r="G351" s="418">
        <f>SUBTOTAL(9,G344:G350)</f>
        <v>0</v>
      </c>
    </row>
    <row r="352" spans="1:7" x14ac:dyDescent="0.2">
      <c r="A352" s="148"/>
      <c r="B352" s="143"/>
      <c r="C352" s="150" t="s">
        <v>1612</v>
      </c>
      <c r="D352" s="139"/>
      <c r="E352" s="140"/>
      <c r="F352" s="141"/>
      <c r="G352" s="151"/>
    </row>
    <row r="353" spans="1:7" x14ac:dyDescent="0.2">
      <c r="A353" s="748" t="s">
        <v>589</v>
      </c>
      <c r="B353" s="749"/>
      <c r="C353" s="744" t="s">
        <v>0</v>
      </c>
      <c r="D353" s="744" t="s">
        <v>30</v>
      </c>
      <c r="E353" s="750" t="s">
        <v>31</v>
      </c>
      <c r="F353" s="752" t="s">
        <v>32</v>
      </c>
      <c r="G353" s="746" t="s">
        <v>33</v>
      </c>
    </row>
    <row r="354" spans="1:7" x14ac:dyDescent="0.2">
      <c r="A354" s="146" t="s">
        <v>590</v>
      </c>
      <c r="B354" s="147" t="s">
        <v>591</v>
      </c>
      <c r="C354" s="745"/>
      <c r="D354" s="745"/>
      <c r="E354" s="751"/>
      <c r="F354" s="753"/>
      <c r="G354" s="747"/>
    </row>
    <row r="355" spans="1:7" x14ac:dyDescent="0.2">
      <c r="A355" s="407"/>
      <c r="B355" s="402">
        <f t="shared" ref="B355:B365" si="37">IF(A355=0,0,VLOOKUP(A355,T_Indices,2,FALSE))</f>
        <v>0</v>
      </c>
      <c r="C355" s="408"/>
      <c r="D355" s="409"/>
      <c r="E355" s="413"/>
      <c r="F355" s="414"/>
      <c r="G355" s="416">
        <f>ROUND(E355*F355,2)</f>
        <v>0</v>
      </c>
    </row>
    <row r="356" spans="1:7" x14ac:dyDescent="0.2">
      <c r="A356" s="407"/>
      <c r="B356" s="402">
        <f t="shared" si="37"/>
        <v>0</v>
      </c>
      <c r="C356" s="408"/>
      <c r="D356" s="409"/>
      <c r="E356" s="413"/>
      <c r="F356" s="414"/>
      <c r="G356" s="416">
        <f t="shared" ref="G356:G365" si="38">ROUND(E356*F356,2)</f>
        <v>0</v>
      </c>
    </row>
    <row r="357" spans="1:7" x14ac:dyDescent="0.2">
      <c r="A357" s="407"/>
      <c r="B357" s="402">
        <f t="shared" si="37"/>
        <v>0</v>
      </c>
      <c r="C357" s="408"/>
      <c r="D357" s="409"/>
      <c r="E357" s="413"/>
      <c r="F357" s="414"/>
      <c r="G357" s="416">
        <f t="shared" si="38"/>
        <v>0</v>
      </c>
    </row>
    <row r="358" spans="1:7" x14ac:dyDescent="0.2">
      <c r="A358" s="407"/>
      <c r="B358" s="402">
        <f t="shared" si="37"/>
        <v>0</v>
      </c>
      <c r="C358" s="408"/>
      <c r="D358" s="409"/>
      <c r="E358" s="413"/>
      <c r="F358" s="414"/>
      <c r="G358" s="416">
        <f t="shared" si="38"/>
        <v>0</v>
      </c>
    </row>
    <row r="359" spans="1:7" x14ac:dyDescent="0.2">
      <c r="A359" s="407"/>
      <c r="B359" s="402">
        <f t="shared" si="37"/>
        <v>0</v>
      </c>
      <c r="C359" s="408"/>
      <c r="D359" s="409"/>
      <c r="E359" s="413"/>
      <c r="F359" s="414"/>
      <c r="G359" s="416">
        <f t="shared" si="38"/>
        <v>0</v>
      </c>
    </row>
    <row r="360" spans="1:7" x14ac:dyDescent="0.2">
      <c r="A360" s="407"/>
      <c r="B360" s="402">
        <f t="shared" si="37"/>
        <v>0</v>
      </c>
      <c r="C360" s="408"/>
      <c r="D360" s="409"/>
      <c r="E360" s="413"/>
      <c r="F360" s="414"/>
      <c r="G360" s="416">
        <f t="shared" si="38"/>
        <v>0</v>
      </c>
    </row>
    <row r="361" spans="1:7" x14ac:dyDescent="0.2">
      <c r="A361" s="407"/>
      <c r="B361" s="402">
        <f t="shared" si="37"/>
        <v>0</v>
      </c>
      <c r="C361" s="408"/>
      <c r="D361" s="409"/>
      <c r="E361" s="413"/>
      <c r="F361" s="414"/>
      <c r="G361" s="416">
        <f t="shared" si="38"/>
        <v>0</v>
      </c>
    </row>
    <row r="362" spans="1:7" x14ac:dyDescent="0.2">
      <c r="A362" s="407"/>
      <c r="B362" s="402">
        <f t="shared" si="37"/>
        <v>0</v>
      </c>
      <c r="C362" s="408"/>
      <c r="D362" s="409"/>
      <c r="E362" s="413"/>
      <c r="F362" s="414"/>
      <c r="G362" s="416">
        <f t="shared" si="38"/>
        <v>0</v>
      </c>
    </row>
    <row r="363" spans="1:7" x14ac:dyDescent="0.2">
      <c r="A363" s="407"/>
      <c r="B363" s="402">
        <f t="shared" si="37"/>
        <v>0</v>
      </c>
      <c r="C363" s="408"/>
      <c r="D363" s="409"/>
      <c r="E363" s="413"/>
      <c r="F363" s="414"/>
      <c r="G363" s="416">
        <f t="shared" si="38"/>
        <v>0</v>
      </c>
    </row>
    <row r="364" spans="1:7" x14ac:dyDescent="0.2">
      <c r="A364" s="407"/>
      <c r="B364" s="402">
        <f t="shared" si="37"/>
        <v>0</v>
      </c>
      <c r="C364" s="408"/>
      <c r="D364" s="409"/>
      <c r="E364" s="413"/>
      <c r="F364" s="414"/>
      <c r="G364" s="416">
        <f t="shared" si="38"/>
        <v>0</v>
      </c>
    </row>
    <row r="365" spans="1:7" x14ac:dyDescent="0.2">
      <c r="A365" s="407"/>
      <c r="B365" s="402">
        <f t="shared" si="37"/>
        <v>0</v>
      </c>
      <c r="C365" s="408"/>
      <c r="D365" s="409"/>
      <c r="E365" s="413"/>
      <c r="F365" s="414"/>
      <c r="G365" s="416">
        <f t="shared" si="38"/>
        <v>0</v>
      </c>
    </row>
    <row r="366" spans="1:7" x14ac:dyDescent="0.2">
      <c r="A366" s="148"/>
      <c r="B366" s="143"/>
      <c r="C366" s="143"/>
      <c r="D366" s="139"/>
      <c r="E366" s="140"/>
      <c r="F366" s="149" t="s">
        <v>36</v>
      </c>
      <c r="G366" s="420">
        <f>SUBTOTAL(9,G355:G365)</f>
        <v>0</v>
      </c>
    </row>
    <row r="367" spans="1:7" x14ac:dyDescent="0.2">
      <c r="A367" s="148"/>
      <c r="B367" s="143"/>
      <c r="C367" s="150" t="s">
        <v>1613</v>
      </c>
      <c r="D367" s="139"/>
      <c r="E367" s="140"/>
      <c r="F367" s="141"/>
      <c r="G367" s="151"/>
    </row>
    <row r="368" spans="1:7" x14ac:dyDescent="0.2">
      <c r="A368" s="748" t="s">
        <v>589</v>
      </c>
      <c r="B368" s="749"/>
      <c r="C368" s="744" t="s">
        <v>0</v>
      </c>
      <c r="D368" s="744" t="s">
        <v>30</v>
      </c>
      <c r="E368" s="750" t="s">
        <v>31</v>
      </c>
      <c r="F368" s="752" t="s">
        <v>32</v>
      </c>
      <c r="G368" s="746" t="s">
        <v>33</v>
      </c>
    </row>
    <row r="369" spans="1:7" x14ac:dyDescent="0.2">
      <c r="A369" s="146" t="s">
        <v>590</v>
      </c>
      <c r="B369" s="147" t="s">
        <v>591</v>
      </c>
      <c r="C369" s="745"/>
      <c r="D369" s="745"/>
      <c r="E369" s="751"/>
      <c r="F369" s="753"/>
      <c r="G369" s="747"/>
    </row>
    <row r="370" spans="1:7" x14ac:dyDescent="0.2">
      <c r="A370" s="407"/>
      <c r="B370" s="402">
        <f>IF(A370=0,0,VLOOKUP(A370,T_Indices,2,FALSE))</f>
        <v>0</v>
      </c>
      <c r="C370" s="408"/>
      <c r="D370" s="409"/>
      <c r="E370" s="413"/>
      <c r="F370" s="414"/>
      <c r="G370" s="416">
        <f>ROUND(E370*F370,2)</f>
        <v>0</v>
      </c>
    </row>
    <row r="371" spans="1:7" x14ac:dyDescent="0.2">
      <c r="A371" s="407"/>
      <c r="B371" s="402">
        <f>IF(A371=0,0,VLOOKUP(A371,T_Indices,2,FALSE))</f>
        <v>0</v>
      </c>
      <c r="C371" s="408"/>
      <c r="D371" s="409"/>
      <c r="E371" s="419"/>
      <c r="F371" s="414"/>
      <c r="G371" s="416">
        <f t="shared" ref="G371" si="39">ROUND(E371*F371,2)</f>
        <v>0</v>
      </c>
    </row>
    <row r="372" spans="1:7" x14ac:dyDescent="0.2">
      <c r="A372" s="148"/>
      <c r="B372" s="143"/>
      <c r="C372" s="143"/>
      <c r="D372" s="139"/>
      <c r="E372" s="140"/>
      <c r="F372" s="149" t="s">
        <v>1614</v>
      </c>
      <c r="G372" s="420">
        <f>SUBTOTAL(9,G370:G371)</f>
        <v>0</v>
      </c>
    </row>
    <row r="373" spans="1:7" ht="13.5" thickBot="1" x14ac:dyDescent="0.25">
      <c r="A373" s="153"/>
      <c r="B373" s="154"/>
      <c r="C373" s="155"/>
      <c r="D373" s="154"/>
      <c r="E373" s="156"/>
      <c r="F373" s="157"/>
      <c r="G373" s="158"/>
    </row>
    <row r="374" spans="1:7" ht="13.5" thickBot="1" x14ac:dyDescent="0.25">
      <c r="A374" s="187" t="str">
        <f>B307</f>
        <v>39-4.1</v>
      </c>
      <c r="B374" s="186" t="e">
        <f>C307</f>
        <v>#NAME?</v>
      </c>
      <c r="C374" s="209"/>
      <c r="D374" s="209" t="s">
        <v>37</v>
      </c>
      <c r="E374" s="210"/>
      <c r="F374" s="421" t="e">
        <f>CONCATENATE("$/",G307)</f>
        <v>#NAME?</v>
      </c>
      <c r="G374" s="422">
        <f>SUBTOTAL(9,G330:G373)</f>
        <v>0</v>
      </c>
    </row>
    <row r="375" spans="1:7" ht="14.25" thickTop="1" thickBot="1" x14ac:dyDescent="0.25">
      <c r="A375" s="423"/>
      <c r="B375" s="423"/>
      <c r="C375" s="423"/>
      <c r="D375" s="423"/>
      <c r="E375" s="423"/>
      <c r="F375" s="423"/>
      <c r="G375" s="423"/>
    </row>
    <row r="376" spans="1:7" ht="13.5" thickTop="1" x14ac:dyDescent="0.2">
      <c r="A376" s="772" t="s">
        <v>39</v>
      </c>
      <c r="B376" s="773"/>
      <c r="C376" s="773"/>
      <c r="D376" s="773"/>
      <c r="E376" s="773"/>
      <c r="F376" s="773"/>
      <c r="G376" s="774"/>
    </row>
    <row r="377" spans="1:7" x14ac:dyDescent="0.2">
      <c r="A377" s="129" t="s">
        <v>726</v>
      </c>
      <c r="B377" s="130" t="str">
        <f>Comitente</f>
        <v>DIRECCIÓN PROVINCIAL DE VIALIDAD</v>
      </c>
      <c r="C377" s="131"/>
      <c r="D377" s="207"/>
      <c r="E377" s="207"/>
      <c r="F377" s="133"/>
      <c r="G377" s="134"/>
    </row>
    <row r="378" spans="1:7" x14ac:dyDescent="0.2">
      <c r="A378" s="129" t="s">
        <v>727</v>
      </c>
      <c r="B378" s="130">
        <f>Contratista</f>
        <v>0</v>
      </c>
      <c r="C378" s="135"/>
      <c r="D378" s="135"/>
      <c r="E378" s="135"/>
      <c r="F378" s="130"/>
      <c r="G378" s="136"/>
    </row>
    <row r="379" spans="1:7" x14ac:dyDescent="0.2">
      <c r="A379" s="129" t="s">
        <v>27</v>
      </c>
      <c r="B379" s="130" t="str">
        <f>Obra</f>
        <v>SEÑALIZACION HORIZONTAL - PROVISION Y COLOCACION DE TACHAS REFLECTIVAS Y SEÑALAMIENTO VERTICAL</v>
      </c>
      <c r="C379" s="135"/>
      <c r="D379" s="135"/>
      <c r="E379" s="135"/>
      <c r="F379" s="130" t="s">
        <v>40</v>
      </c>
      <c r="G379" s="136">
        <f>Fecha_Base</f>
        <v>43145</v>
      </c>
    </row>
    <row r="380" spans="1:7" x14ac:dyDescent="0.2">
      <c r="A380" s="137" t="s">
        <v>725</v>
      </c>
      <c r="B380" s="138" t="str">
        <f>Ubicación</f>
        <v>DEPARTAMENTOS VARIOS</v>
      </c>
      <c r="C380" s="138"/>
      <c r="D380" s="139"/>
      <c r="E380" s="140"/>
      <c r="F380" s="141"/>
      <c r="G380" s="142"/>
    </row>
    <row r="381" spans="1:7" x14ac:dyDescent="0.2">
      <c r="A381" s="137" t="s">
        <v>41</v>
      </c>
      <c r="B381" s="537" t="s">
        <v>1654</v>
      </c>
      <c r="C381" s="143" t="e">
        <f>IF(B381="","",VLOOKUP(B381,Computo_Presupuesto,2,FALSE))</f>
        <v>#NAME?</v>
      </c>
      <c r="D381" s="423"/>
      <c r="E381" s="140"/>
      <c r="F381" s="141"/>
      <c r="G381" s="142"/>
    </row>
    <row r="382" spans="1:7" x14ac:dyDescent="0.2">
      <c r="A382" s="137" t="s">
        <v>28</v>
      </c>
      <c r="B382" s="537" t="s">
        <v>1656</v>
      </c>
      <c r="C382" s="143" t="e">
        <f>IF(B382=0,"",VLOOKUP(B382,Computo_Presupuesto,2,FALSE))</f>
        <v>#NAME?</v>
      </c>
      <c r="D382" s="139"/>
      <c r="E382" s="140"/>
      <c r="F382" s="138" t="s">
        <v>29</v>
      </c>
      <c r="G382" s="144" t="e">
        <f>IF(B382=0,"",VLOOKUP(B382,Computo_Presupuesto,4,FALSE))</f>
        <v>#NAME?</v>
      </c>
    </row>
    <row r="383" spans="1:7" x14ac:dyDescent="0.2">
      <c r="A383" s="137"/>
      <c r="B383" s="138"/>
      <c r="C383" s="143"/>
      <c r="D383" s="139"/>
      <c r="E383" s="140"/>
      <c r="F383" s="143"/>
      <c r="G383" s="145"/>
    </row>
    <row r="384" spans="1:7" x14ac:dyDescent="0.2">
      <c r="A384" s="396"/>
      <c r="B384" s="132"/>
      <c r="C384" s="397" t="s">
        <v>1602</v>
      </c>
      <c r="D384" s="132"/>
      <c r="E384" s="132"/>
      <c r="F384" s="132"/>
      <c r="G384" s="398"/>
    </row>
    <row r="385" spans="1:7" x14ac:dyDescent="0.2">
      <c r="A385" s="137"/>
      <c r="B385" s="199"/>
      <c r="C385" s="143"/>
      <c r="D385" s="139"/>
      <c r="E385" s="140"/>
      <c r="F385" s="138"/>
      <c r="G385" s="144"/>
    </row>
    <row r="386" spans="1:7" x14ac:dyDescent="0.2">
      <c r="A386" s="137"/>
      <c r="B386" s="199"/>
      <c r="C386" s="399" t="s">
        <v>1603</v>
      </c>
      <c r="D386" s="400" t="s">
        <v>31</v>
      </c>
      <c r="E386" s="400" t="s">
        <v>1604</v>
      </c>
      <c r="F386" s="400" t="s">
        <v>1605</v>
      </c>
      <c r="G386" s="401" t="s">
        <v>1606</v>
      </c>
    </row>
    <row r="387" spans="1:7" x14ac:dyDescent="0.2">
      <c r="A387" s="137"/>
      <c r="B387" s="199"/>
      <c r="C387" s="408"/>
      <c r="D387" s="413"/>
      <c r="E387" s="448"/>
      <c r="F387" s="414"/>
      <c r="G387" s="404">
        <f>ROUND(D387*F387,2)</f>
        <v>0</v>
      </c>
    </row>
    <row r="388" spans="1:7" x14ac:dyDescent="0.2">
      <c r="A388" s="137"/>
      <c r="B388" s="199"/>
      <c r="C388" s="408"/>
      <c r="D388" s="413"/>
      <c r="E388" s="448"/>
      <c r="F388" s="414"/>
      <c r="G388" s="404">
        <f>ROUND(D388*F388,2)</f>
        <v>0</v>
      </c>
    </row>
    <row r="389" spans="1:7" x14ac:dyDescent="0.2">
      <c r="A389" s="137"/>
      <c r="B389" s="199"/>
      <c r="C389" s="408"/>
      <c r="D389" s="413"/>
      <c r="E389" s="448"/>
      <c r="F389" s="414"/>
      <c r="G389" s="404">
        <f>ROUND(D389*F389,2)</f>
        <v>0</v>
      </c>
    </row>
    <row r="390" spans="1:7" x14ac:dyDescent="0.2">
      <c r="A390" s="137"/>
      <c r="B390" s="199"/>
      <c r="C390" s="408"/>
      <c r="D390" s="413"/>
      <c r="E390" s="448"/>
      <c r="F390" s="414"/>
      <c r="G390" s="404">
        <f>ROUND(D390*F390,2)</f>
        <v>0</v>
      </c>
    </row>
    <row r="391" spans="1:7" x14ac:dyDescent="0.2">
      <c r="A391" s="137"/>
      <c r="B391" s="199"/>
      <c r="C391" s="408"/>
      <c r="D391" s="413"/>
      <c r="E391" s="448"/>
      <c r="F391" s="414"/>
      <c r="G391" s="404">
        <f t="shared" ref="G391:G396" si="40">ROUND(D391*F391,2)</f>
        <v>0</v>
      </c>
    </row>
    <row r="392" spans="1:7" x14ac:dyDescent="0.2">
      <c r="A392" s="137"/>
      <c r="B392" s="199"/>
      <c r="C392" s="408"/>
      <c r="D392" s="413"/>
      <c r="E392" s="448"/>
      <c r="F392" s="414"/>
      <c r="G392" s="404">
        <f t="shared" si="40"/>
        <v>0</v>
      </c>
    </row>
    <row r="393" spans="1:7" x14ac:dyDescent="0.2">
      <c r="A393" s="137"/>
      <c r="B393" s="199"/>
      <c r="C393" s="408"/>
      <c r="D393" s="413"/>
      <c r="E393" s="448"/>
      <c r="F393" s="414"/>
      <c r="G393" s="404">
        <f t="shared" si="40"/>
        <v>0</v>
      </c>
    </row>
    <row r="394" spans="1:7" x14ac:dyDescent="0.2">
      <c r="A394" s="137"/>
      <c r="B394" s="199"/>
      <c r="C394" s="408"/>
      <c r="D394" s="413"/>
      <c r="E394" s="448"/>
      <c r="F394" s="414"/>
      <c r="G394" s="404">
        <f t="shared" si="40"/>
        <v>0</v>
      </c>
    </row>
    <row r="395" spans="1:7" x14ac:dyDescent="0.2">
      <c r="A395" s="137"/>
      <c r="B395" s="199"/>
      <c r="C395" s="408"/>
      <c r="D395" s="413"/>
      <c r="E395" s="448"/>
      <c r="F395" s="414"/>
      <c r="G395" s="404">
        <f t="shared" si="40"/>
        <v>0</v>
      </c>
    </row>
    <row r="396" spans="1:7" x14ac:dyDescent="0.2">
      <c r="A396" s="137"/>
      <c r="B396" s="199"/>
      <c r="C396" s="408"/>
      <c r="D396" s="413"/>
      <c r="E396" s="448"/>
      <c r="F396" s="414"/>
      <c r="G396" s="404">
        <f t="shared" si="40"/>
        <v>0</v>
      </c>
    </row>
    <row r="397" spans="1:7" ht="13.5" thickBot="1" x14ac:dyDescent="0.25">
      <c r="A397" s="137"/>
      <c r="B397" s="199"/>
      <c r="C397" s="143"/>
      <c r="D397" s="423"/>
      <c r="E397" s="206"/>
      <c r="F397" s="138"/>
      <c r="G397" s="144"/>
    </row>
    <row r="398" spans="1:7" ht="13.5" thickBot="1" x14ac:dyDescent="0.25">
      <c r="A398" s="137"/>
      <c r="B398" s="199"/>
      <c r="C398" s="405" t="s">
        <v>1607</v>
      </c>
      <c r="D398" s="423"/>
      <c r="E398" s="206">
        <f>SUMPRODUCT(D387:D396,E387:E396)</f>
        <v>0</v>
      </c>
      <c r="F398" s="138" t="s">
        <v>1608</v>
      </c>
      <c r="G398" s="406">
        <f>SUM(G387:G396)</f>
        <v>0</v>
      </c>
    </row>
    <row r="399" spans="1:7" x14ac:dyDescent="0.2">
      <c r="A399" s="137"/>
      <c r="B399" s="199"/>
      <c r="C399" s="405"/>
      <c r="D399" s="206"/>
      <c r="E399" s="140"/>
      <c r="F399" s="138"/>
      <c r="G399" s="208"/>
    </row>
    <row r="400" spans="1:7" x14ac:dyDescent="0.2">
      <c r="A400" s="137"/>
      <c r="B400" s="199"/>
      <c r="C400" s="138" t="s">
        <v>1609</v>
      </c>
      <c r="D400" s="451"/>
      <c r="E400" s="534" t="e">
        <f>CONCATENATE(G382,"/día")</f>
        <v>#NAME?</v>
      </c>
      <c r="F400" s="138"/>
      <c r="G400" s="144"/>
    </row>
    <row r="401" spans="1:7" x14ac:dyDescent="0.2">
      <c r="A401" s="137"/>
      <c r="B401" s="199"/>
      <c r="C401" s="143"/>
      <c r="D401" s="139"/>
      <c r="E401" s="140"/>
      <c r="F401" s="138"/>
      <c r="G401" s="144"/>
    </row>
    <row r="402" spans="1:7" x14ac:dyDescent="0.2">
      <c r="A402" s="748" t="s">
        <v>589</v>
      </c>
      <c r="B402" s="749"/>
      <c r="C402" s="744" t="s">
        <v>0</v>
      </c>
      <c r="D402" s="750" t="s">
        <v>1610</v>
      </c>
      <c r="E402" s="750" t="s">
        <v>1621</v>
      </c>
      <c r="F402" s="752" t="s">
        <v>961</v>
      </c>
      <c r="G402" s="746" t="s">
        <v>33</v>
      </c>
    </row>
    <row r="403" spans="1:7" x14ac:dyDescent="0.2">
      <c r="A403" s="146" t="s">
        <v>590</v>
      </c>
      <c r="B403" s="147" t="s">
        <v>591</v>
      </c>
      <c r="C403" s="745"/>
      <c r="D403" s="751"/>
      <c r="E403" s="751"/>
      <c r="F403" s="753"/>
      <c r="G403" s="747"/>
    </row>
    <row r="404" spans="1:7" x14ac:dyDescent="0.2">
      <c r="A404" s="148"/>
      <c r="B404" s="143"/>
      <c r="C404" s="150" t="s">
        <v>1611</v>
      </c>
      <c r="D404" s="140"/>
      <c r="E404" s="140"/>
      <c r="F404" s="143"/>
      <c r="G404" s="151"/>
    </row>
    <row r="405" spans="1:7" x14ac:dyDescent="0.2">
      <c r="A405" s="407"/>
      <c r="B405" s="402">
        <f t="shared" ref="B405:B414" si="41">IF(A405=0,0,VLOOKUP(A405,T_Indices,2,FALSE))</f>
        <v>0</v>
      </c>
      <c r="C405" s="408" t="s">
        <v>1629</v>
      </c>
      <c r="D405" s="452"/>
      <c r="E405" s="453"/>
      <c r="F405" s="449">
        <f>D400</f>
        <v>0</v>
      </c>
      <c r="G405" s="410">
        <f>IF(F405=0,0,ROUND(E405/F405,2))</f>
        <v>0</v>
      </c>
    </row>
    <row r="406" spans="1:7" x14ac:dyDescent="0.2">
      <c r="A406" s="407"/>
      <c r="B406" s="402">
        <f t="shared" si="41"/>
        <v>0</v>
      </c>
      <c r="C406" s="412" t="s">
        <v>1630</v>
      </c>
      <c r="D406" s="452"/>
      <c r="E406" s="453"/>
      <c r="F406" s="449">
        <f>D400</f>
        <v>0</v>
      </c>
      <c r="G406" s="410">
        <f t="shared" ref="G406:G414" si="42">IF(F406=0,0,ROUND(E406/F406,2))</f>
        <v>0</v>
      </c>
    </row>
    <row r="407" spans="1:7" x14ac:dyDescent="0.2">
      <c r="A407" s="407"/>
      <c r="B407" s="402">
        <f t="shared" si="41"/>
        <v>0</v>
      </c>
      <c r="C407" s="412" t="s">
        <v>1631</v>
      </c>
      <c r="D407" s="452"/>
      <c r="E407" s="453"/>
      <c r="F407" s="449">
        <f>D400</f>
        <v>0</v>
      </c>
      <c r="G407" s="410">
        <f t="shared" si="42"/>
        <v>0</v>
      </c>
    </row>
    <row r="408" spans="1:7" x14ac:dyDescent="0.2">
      <c r="A408" s="407"/>
      <c r="B408" s="402">
        <f t="shared" si="41"/>
        <v>0</v>
      </c>
      <c r="C408" s="412"/>
      <c r="D408" s="452"/>
      <c r="E408" s="453"/>
      <c r="F408" s="449">
        <f>D400</f>
        <v>0</v>
      </c>
      <c r="G408" s="410">
        <f t="shared" si="42"/>
        <v>0</v>
      </c>
    </row>
    <row r="409" spans="1:7" x14ac:dyDescent="0.2">
      <c r="A409" s="407"/>
      <c r="B409" s="402">
        <f t="shared" si="41"/>
        <v>0</v>
      </c>
      <c r="C409" s="412"/>
      <c r="D409" s="452"/>
      <c r="E409" s="453"/>
      <c r="F409" s="449">
        <f>D400</f>
        <v>0</v>
      </c>
      <c r="G409" s="410">
        <f t="shared" si="42"/>
        <v>0</v>
      </c>
    </row>
    <row r="410" spans="1:7" x14ac:dyDescent="0.2">
      <c r="A410" s="407"/>
      <c r="B410" s="402">
        <f t="shared" si="41"/>
        <v>0</v>
      </c>
      <c r="C410" s="412"/>
      <c r="D410" s="452"/>
      <c r="E410" s="414"/>
      <c r="F410" s="449">
        <f>D400</f>
        <v>0</v>
      </c>
      <c r="G410" s="410">
        <f t="shared" si="42"/>
        <v>0</v>
      </c>
    </row>
    <row r="411" spans="1:7" x14ac:dyDescent="0.2">
      <c r="A411" s="407"/>
      <c r="B411" s="402">
        <f t="shared" si="41"/>
        <v>0</v>
      </c>
      <c r="C411" s="412"/>
      <c r="D411" s="409"/>
      <c r="E411" s="452"/>
      <c r="F411" s="449">
        <f>D400</f>
        <v>0</v>
      </c>
      <c r="G411" s="410">
        <f t="shared" si="42"/>
        <v>0</v>
      </c>
    </row>
    <row r="412" spans="1:7" x14ac:dyDescent="0.2">
      <c r="A412" s="407"/>
      <c r="B412" s="402">
        <f t="shared" si="41"/>
        <v>0</v>
      </c>
      <c r="C412" s="412"/>
      <c r="D412" s="409"/>
      <c r="E412" s="452"/>
      <c r="F412" s="449">
        <f>D400</f>
        <v>0</v>
      </c>
      <c r="G412" s="410">
        <f t="shared" si="42"/>
        <v>0</v>
      </c>
    </row>
    <row r="413" spans="1:7" x14ac:dyDescent="0.2">
      <c r="A413" s="407"/>
      <c r="B413" s="402">
        <f t="shared" si="41"/>
        <v>0</v>
      </c>
      <c r="C413" s="412"/>
      <c r="D413" s="409"/>
      <c r="E413" s="413"/>
      <c r="F413" s="449">
        <f>D400</f>
        <v>0</v>
      </c>
      <c r="G413" s="410">
        <f t="shared" si="42"/>
        <v>0</v>
      </c>
    </row>
    <row r="414" spans="1:7" x14ac:dyDescent="0.2">
      <c r="A414" s="407"/>
      <c r="B414" s="402">
        <f t="shared" si="41"/>
        <v>0</v>
      </c>
      <c r="C414" s="408"/>
      <c r="D414" s="409"/>
      <c r="E414" s="413"/>
      <c r="F414" s="449">
        <f>D400</f>
        <v>0</v>
      </c>
      <c r="G414" s="410">
        <f t="shared" si="42"/>
        <v>0</v>
      </c>
    </row>
    <row r="415" spans="1:7" x14ac:dyDescent="0.2">
      <c r="A415" s="152"/>
      <c r="B415" s="139"/>
      <c r="C415" s="143"/>
      <c r="D415" s="139"/>
      <c r="E415" s="140"/>
      <c r="F415" s="149" t="s">
        <v>34</v>
      </c>
      <c r="G415" s="415">
        <f>SUBTOTAL(9,G405:G414)</f>
        <v>0</v>
      </c>
    </row>
    <row r="416" spans="1:7" x14ac:dyDescent="0.2">
      <c r="A416" s="148"/>
      <c r="B416" s="143"/>
      <c r="C416" s="150" t="s">
        <v>728</v>
      </c>
      <c r="D416" s="139"/>
      <c r="E416" s="140"/>
      <c r="F416" s="141"/>
      <c r="G416" s="151"/>
    </row>
    <row r="417" spans="1:7" x14ac:dyDescent="0.2">
      <c r="A417" s="748" t="s">
        <v>589</v>
      </c>
      <c r="B417" s="749"/>
      <c r="C417" s="744" t="s">
        <v>0</v>
      </c>
      <c r="D417" s="750" t="s">
        <v>31</v>
      </c>
      <c r="E417" s="750" t="s">
        <v>1621</v>
      </c>
      <c r="F417" s="752" t="s">
        <v>961</v>
      </c>
      <c r="G417" s="746" t="s">
        <v>33</v>
      </c>
    </row>
    <row r="418" spans="1:7" x14ac:dyDescent="0.2">
      <c r="A418" s="146" t="s">
        <v>590</v>
      </c>
      <c r="B418" s="147" t="s">
        <v>591</v>
      </c>
      <c r="C418" s="745"/>
      <c r="D418" s="751"/>
      <c r="E418" s="751"/>
      <c r="F418" s="753"/>
      <c r="G418" s="747"/>
    </row>
    <row r="419" spans="1:7" x14ac:dyDescent="0.2">
      <c r="A419" s="407"/>
      <c r="B419" s="402">
        <f t="shared" ref="B419:B425" si="43">IF(A419=0,0,VLOOKUP(A419,T_Indices,2,FALSE))</f>
        <v>0</v>
      </c>
      <c r="C419" s="411" t="s">
        <v>1632</v>
      </c>
      <c r="D419" s="409"/>
      <c r="E419" s="413">
        <v>1374.84</v>
      </c>
      <c r="F419" s="403">
        <f>D400</f>
        <v>0</v>
      </c>
      <c r="G419" s="416">
        <f>IF(F419=0,0,ROUND(D419*E419/F419,2))</f>
        <v>0</v>
      </c>
    </row>
    <row r="420" spans="1:7" x14ac:dyDescent="0.2">
      <c r="A420" s="407"/>
      <c r="B420" s="402">
        <f t="shared" si="43"/>
        <v>0</v>
      </c>
      <c r="C420" s="408" t="s">
        <v>1633</v>
      </c>
      <c r="D420" s="409"/>
      <c r="E420" s="413">
        <v>1174.99</v>
      </c>
      <c r="F420" s="403">
        <f>D400</f>
        <v>0</v>
      </c>
      <c r="G420" s="416">
        <f t="shared" ref="G420:G425" si="44">IF(F420=0,0,ROUND(D420*E420/F420,2))</f>
        <v>0</v>
      </c>
    </row>
    <row r="421" spans="1:7" x14ac:dyDescent="0.2">
      <c r="A421" s="407"/>
      <c r="B421" s="402">
        <f t="shared" si="43"/>
        <v>0</v>
      </c>
      <c r="C421" s="408" t="s">
        <v>1634</v>
      </c>
      <c r="D421" s="409"/>
      <c r="E421" s="413">
        <v>1080</v>
      </c>
      <c r="F421" s="403">
        <f>D400</f>
        <v>0</v>
      </c>
      <c r="G421" s="416">
        <f t="shared" si="44"/>
        <v>0</v>
      </c>
    </row>
    <row r="422" spans="1:7" x14ac:dyDescent="0.2">
      <c r="A422" s="407"/>
      <c r="B422" s="402">
        <f t="shared" si="43"/>
        <v>0</v>
      </c>
      <c r="C422" s="408" t="s">
        <v>732</v>
      </c>
      <c r="D422" s="409"/>
      <c r="E422" s="413">
        <v>994.52</v>
      </c>
      <c r="F422" s="403">
        <f>D400</f>
        <v>0</v>
      </c>
      <c r="G422" s="416">
        <f t="shared" si="44"/>
        <v>0</v>
      </c>
    </row>
    <row r="423" spans="1:7" x14ac:dyDescent="0.2">
      <c r="A423" s="407"/>
      <c r="B423" s="402">
        <f t="shared" si="43"/>
        <v>0</v>
      </c>
      <c r="C423" s="408"/>
      <c r="D423" s="409"/>
      <c r="E423" s="413"/>
      <c r="F423" s="403">
        <f>D400</f>
        <v>0</v>
      </c>
      <c r="G423" s="416">
        <f t="shared" si="44"/>
        <v>0</v>
      </c>
    </row>
    <row r="424" spans="1:7" x14ac:dyDescent="0.2">
      <c r="A424" s="407"/>
      <c r="B424" s="402">
        <f t="shared" si="43"/>
        <v>0</v>
      </c>
      <c r="C424" s="408" t="s">
        <v>1635</v>
      </c>
      <c r="D424" s="417">
        <v>0.1</v>
      </c>
      <c r="E424" s="538">
        <f>SUMPRODUCT(D419:D422,E419:E422)</f>
        <v>0</v>
      </c>
      <c r="F424" s="403">
        <f>D400</f>
        <v>0</v>
      </c>
      <c r="G424" s="416">
        <f t="shared" si="44"/>
        <v>0</v>
      </c>
    </row>
    <row r="425" spans="1:7" x14ac:dyDescent="0.2">
      <c r="A425" s="407"/>
      <c r="B425" s="402">
        <f t="shared" si="43"/>
        <v>0</v>
      </c>
      <c r="C425" s="402"/>
      <c r="D425" s="450"/>
      <c r="E425" s="403"/>
      <c r="F425" s="403">
        <f>D400</f>
        <v>0</v>
      </c>
      <c r="G425" s="416">
        <f t="shared" si="44"/>
        <v>0</v>
      </c>
    </row>
    <row r="426" spans="1:7" x14ac:dyDescent="0.2">
      <c r="A426" s="152"/>
      <c r="B426" s="139"/>
      <c r="C426" s="143"/>
      <c r="D426" s="139"/>
      <c r="E426" s="140"/>
      <c r="F426" s="149" t="s">
        <v>35</v>
      </c>
      <c r="G426" s="418">
        <f>SUBTOTAL(9,G419:G425)</f>
        <v>0</v>
      </c>
    </row>
    <row r="427" spans="1:7" x14ac:dyDescent="0.2">
      <c r="A427" s="148"/>
      <c r="B427" s="143"/>
      <c r="C427" s="150" t="s">
        <v>1612</v>
      </c>
      <c r="D427" s="139"/>
      <c r="E427" s="140"/>
      <c r="F427" s="141"/>
      <c r="G427" s="151"/>
    </row>
    <row r="428" spans="1:7" x14ac:dyDescent="0.2">
      <c r="A428" s="748" t="s">
        <v>589</v>
      </c>
      <c r="B428" s="749"/>
      <c r="C428" s="744" t="s">
        <v>0</v>
      </c>
      <c r="D428" s="744" t="s">
        <v>30</v>
      </c>
      <c r="E428" s="750" t="s">
        <v>31</v>
      </c>
      <c r="F428" s="752" t="s">
        <v>32</v>
      </c>
      <c r="G428" s="746" t="s">
        <v>33</v>
      </c>
    </row>
    <row r="429" spans="1:7" x14ac:dyDescent="0.2">
      <c r="A429" s="146" t="s">
        <v>590</v>
      </c>
      <c r="B429" s="147" t="s">
        <v>591</v>
      </c>
      <c r="C429" s="745"/>
      <c r="D429" s="745"/>
      <c r="E429" s="751"/>
      <c r="F429" s="753"/>
      <c r="G429" s="747"/>
    </row>
    <row r="430" spans="1:7" x14ac:dyDescent="0.2">
      <c r="A430" s="407"/>
      <c r="B430" s="402">
        <f t="shared" ref="B430:B440" si="45">IF(A430=0,0,VLOOKUP(A430,T_Indices,2,FALSE))</f>
        <v>0</v>
      </c>
      <c r="C430" s="408"/>
      <c r="D430" s="409"/>
      <c r="E430" s="413"/>
      <c r="F430" s="414"/>
      <c r="G430" s="416">
        <f>ROUND(E430*F430,2)</f>
        <v>0</v>
      </c>
    </row>
    <row r="431" spans="1:7" x14ac:dyDescent="0.2">
      <c r="A431" s="407"/>
      <c r="B431" s="402">
        <f t="shared" si="45"/>
        <v>0</v>
      </c>
      <c r="C431" s="408"/>
      <c r="D431" s="409"/>
      <c r="E431" s="413"/>
      <c r="F431" s="414"/>
      <c r="G431" s="416">
        <f t="shared" ref="G431:G440" si="46">ROUND(E431*F431,2)</f>
        <v>0</v>
      </c>
    </row>
    <row r="432" spans="1:7" x14ac:dyDescent="0.2">
      <c r="A432" s="407"/>
      <c r="B432" s="402">
        <f t="shared" si="45"/>
        <v>0</v>
      </c>
      <c r="C432" s="408"/>
      <c r="D432" s="409"/>
      <c r="E432" s="413"/>
      <c r="F432" s="414"/>
      <c r="G432" s="416">
        <f t="shared" si="46"/>
        <v>0</v>
      </c>
    </row>
    <row r="433" spans="1:7" x14ac:dyDescent="0.2">
      <c r="A433" s="407"/>
      <c r="B433" s="402">
        <f t="shared" si="45"/>
        <v>0</v>
      </c>
      <c r="C433" s="408"/>
      <c r="D433" s="409"/>
      <c r="E433" s="413"/>
      <c r="F433" s="414"/>
      <c r="G433" s="416">
        <f t="shared" si="46"/>
        <v>0</v>
      </c>
    </row>
    <row r="434" spans="1:7" x14ac:dyDescent="0.2">
      <c r="A434" s="407"/>
      <c r="B434" s="402">
        <f t="shared" si="45"/>
        <v>0</v>
      </c>
      <c r="C434" s="408"/>
      <c r="D434" s="409"/>
      <c r="E434" s="413"/>
      <c r="F434" s="414"/>
      <c r="G434" s="416">
        <f t="shared" si="46"/>
        <v>0</v>
      </c>
    </row>
    <row r="435" spans="1:7" x14ac:dyDescent="0.2">
      <c r="A435" s="407"/>
      <c r="B435" s="402">
        <f t="shared" si="45"/>
        <v>0</v>
      </c>
      <c r="C435" s="408"/>
      <c r="D435" s="409"/>
      <c r="E435" s="413"/>
      <c r="F435" s="414"/>
      <c r="G435" s="416">
        <f t="shared" si="46"/>
        <v>0</v>
      </c>
    </row>
    <row r="436" spans="1:7" x14ac:dyDescent="0.2">
      <c r="A436" s="407"/>
      <c r="B436" s="402">
        <f t="shared" si="45"/>
        <v>0</v>
      </c>
      <c r="C436" s="408"/>
      <c r="D436" s="409"/>
      <c r="E436" s="413"/>
      <c r="F436" s="414"/>
      <c r="G436" s="416">
        <f t="shared" si="46"/>
        <v>0</v>
      </c>
    </row>
    <row r="437" spans="1:7" x14ac:dyDescent="0.2">
      <c r="A437" s="407"/>
      <c r="B437" s="402">
        <f t="shared" si="45"/>
        <v>0</v>
      </c>
      <c r="C437" s="408"/>
      <c r="D437" s="409"/>
      <c r="E437" s="413"/>
      <c r="F437" s="414"/>
      <c r="G437" s="416">
        <f t="shared" si="46"/>
        <v>0</v>
      </c>
    </row>
    <row r="438" spans="1:7" x14ac:dyDescent="0.2">
      <c r="A438" s="407"/>
      <c r="B438" s="402">
        <f t="shared" si="45"/>
        <v>0</v>
      </c>
      <c r="C438" s="408"/>
      <c r="D438" s="409"/>
      <c r="E438" s="413"/>
      <c r="F438" s="414"/>
      <c r="G438" s="416">
        <f t="shared" si="46"/>
        <v>0</v>
      </c>
    </row>
    <row r="439" spans="1:7" x14ac:dyDescent="0.2">
      <c r="A439" s="407"/>
      <c r="B439" s="402">
        <f t="shared" si="45"/>
        <v>0</v>
      </c>
      <c r="C439" s="408"/>
      <c r="D439" s="409"/>
      <c r="E439" s="413"/>
      <c r="F439" s="414"/>
      <c r="G439" s="416">
        <f t="shared" si="46"/>
        <v>0</v>
      </c>
    </row>
    <row r="440" spans="1:7" x14ac:dyDescent="0.2">
      <c r="A440" s="407"/>
      <c r="B440" s="402">
        <f t="shared" si="45"/>
        <v>0</v>
      </c>
      <c r="C440" s="408"/>
      <c r="D440" s="409"/>
      <c r="E440" s="413"/>
      <c r="F440" s="414"/>
      <c r="G440" s="416">
        <f t="shared" si="46"/>
        <v>0</v>
      </c>
    </row>
    <row r="441" spans="1:7" x14ac:dyDescent="0.2">
      <c r="A441" s="148"/>
      <c r="B441" s="143"/>
      <c r="C441" s="143"/>
      <c r="D441" s="139"/>
      <c r="E441" s="140"/>
      <c r="F441" s="149" t="s">
        <v>36</v>
      </c>
      <c r="G441" s="420">
        <f>SUBTOTAL(9,G430:G440)</f>
        <v>0</v>
      </c>
    </row>
    <row r="442" spans="1:7" x14ac:dyDescent="0.2">
      <c r="A442" s="148"/>
      <c r="B442" s="143"/>
      <c r="C442" s="150" t="s">
        <v>1613</v>
      </c>
      <c r="D442" s="139"/>
      <c r="E442" s="140"/>
      <c r="F442" s="141"/>
      <c r="G442" s="151"/>
    </row>
    <row r="443" spans="1:7" x14ac:dyDescent="0.2">
      <c r="A443" s="748" t="s">
        <v>589</v>
      </c>
      <c r="B443" s="749"/>
      <c r="C443" s="744" t="s">
        <v>0</v>
      </c>
      <c r="D443" s="744" t="s">
        <v>30</v>
      </c>
      <c r="E443" s="750" t="s">
        <v>31</v>
      </c>
      <c r="F443" s="752" t="s">
        <v>32</v>
      </c>
      <c r="G443" s="746" t="s">
        <v>33</v>
      </c>
    </row>
    <row r="444" spans="1:7" x14ac:dyDescent="0.2">
      <c r="A444" s="146" t="s">
        <v>590</v>
      </c>
      <c r="B444" s="147" t="s">
        <v>591</v>
      </c>
      <c r="C444" s="745"/>
      <c r="D444" s="745"/>
      <c r="E444" s="751"/>
      <c r="F444" s="753"/>
      <c r="G444" s="747"/>
    </row>
    <row r="445" spans="1:7" x14ac:dyDescent="0.2">
      <c r="A445" s="407"/>
      <c r="B445" s="402">
        <f>IF(A445=0,0,VLOOKUP(A445,T_Indices,2,FALSE))</f>
        <v>0</v>
      </c>
      <c r="C445" s="408"/>
      <c r="D445" s="409"/>
      <c r="E445" s="413"/>
      <c r="F445" s="414"/>
      <c r="G445" s="416">
        <f>ROUND(E445*F445,2)</f>
        <v>0</v>
      </c>
    </row>
    <row r="446" spans="1:7" x14ac:dyDescent="0.2">
      <c r="A446" s="407"/>
      <c r="B446" s="402">
        <f>IF(A446=0,0,VLOOKUP(A446,T_Indices,2,FALSE))</f>
        <v>0</v>
      </c>
      <c r="C446" s="408"/>
      <c r="D446" s="409"/>
      <c r="E446" s="419"/>
      <c r="F446" s="414"/>
      <c r="G446" s="416">
        <f t="shared" ref="G446" si="47">ROUND(E446*F446,2)</f>
        <v>0</v>
      </c>
    </row>
    <row r="447" spans="1:7" x14ac:dyDescent="0.2">
      <c r="A447" s="148"/>
      <c r="B447" s="143"/>
      <c r="C447" s="143"/>
      <c r="D447" s="139"/>
      <c r="E447" s="140"/>
      <c r="F447" s="149" t="s">
        <v>1614</v>
      </c>
      <c r="G447" s="420">
        <f>SUBTOTAL(9,G445:G446)</f>
        <v>0</v>
      </c>
    </row>
    <row r="448" spans="1:7" ht="13.5" thickBot="1" x14ac:dyDescent="0.25">
      <c r="A448" s="153"/>
      <c r="B448" s="154"/>
      <c r="C448" s="155"/>
      <c r="D448" s="154"/>
      <c r="E448" s="156"/>
      <c r="F448" s="157"/>
      <c r="G448" s="158"/>
    </row>
    <row r="449" spans="1:7" ht="13.5" thickBot="1" x14ac:dyDescent="0.25">
      <c r="A449" s="187" t="str">
        <f>B382</f>
        <v>39-4.2</v>
      </c>
      <c r="B449" s="186" t="e">
        <f>C382</f>
        <v>#NAME?</v>
      </c>
      <c r="C449" s="209"/>
      <c r="D449" s="209" t="s">
        <v>37</v>
      </c>
      <c r="E449" s="210"/>
      <c r="F449" s="421" t="e">
        <f>CONCATENATE("$/",G382)</f>
        <v>#NAME?</v>
      </c>
      <c r="G449" s="422">
        <f>SUBTOTAL(9,G405:G448)</f>
        <v>0</v>
      </c>
    </row>
    <row r="450" spans="1:7" ht="14.25" thickTop="1" thickBot="1" x14ac:dyDescent="0.25">
      <c r="A450" s="423"/>
      <c r="B450" s="423"/>
      <c r="C450" s="423"/>
      <c r="D450" s="423"/>
      <c r="E450" s="423"/>
      <c r="F450" s="423"/>
      <c r="G450" s="423"/>
    </row>
    <row r="451" spans="1:7" ht="13.5" thickTop="1" x14ac:dyDescent="0.2">
      <c r="A451" s="772" t="s">
        <v>39</v>
      </c>
      <c r="B451" s="773"/>
      <c r="C451" s="773"/>
      <c r="D451" s="773"/>
      <c r="E451" s="773"/>
      <c r="F451" s="773"/>
      <c r="G451" s="774"/>
    </row>
    <row r="452" spans="1:7" x14ac:dyDescent="0.2">
      <c r="A452" s="129" t="s">
        <v>726</v>
      </c>
      <c r="B452" s="130" t="str">
        <f>Comitente</f>
        <v>DIRECCIÓN PROVINCIAL DE VIALIDAD</v>
      </c>
      <c r="C452" s="131"/>
      <c r="D452" s="207"/>
      <c r="E452" s="207"/>
      <c r="F452" s="133"/>
      <c r="G452" s="134"/>
    </row>
    <row r="453" spans="1:7" x14ac:dyDescent="0.2">
      <c r="A453" s="129" t="s">
        <v>727</v>
      </c>
      <c r="B453" s="130">
        <f>Contratista</f>
        <v>0</v>
      </c>
      <c r="C453" s="135"/>
      <c r="D453" s="135"/>
      <c r="E453" s="135"/>
      <c r="F453" s="130"/>
      <c r="G453" s="136"/>
    </row>
    <row r="454" spans="1:7" x14ac:dyDescent="0.2">
      <c r="A454" s="129" t="s">
        <v>27</v>
      </c>
      <c r="B454" s="130" t="str">
        <f>Obra</f>
        <v>SEÑALIZACION HORIZONTAL - PROVISION Y COLOCACION DE TACHAS REFLECTIVAS Y SEÑALAMIENTO VERTICAL</v>
      </c>
      <c r="C454" s="135"/>
      <c r="D454" s="135"/>
      <c r="E454" s="135"/>
      <c r="F454" s="130" t="s">
        <v>40</v>
      </c>
      <c r="G454" s="136">
        <f>Fecha_Base</f>
        <v>43145</v>
      </c>
    </row>
    <row r="455" spans="1:7" x14ac:dyDescent="0.2">
      <c r="A455" s="137" t="s">
        <v>725</v>
      </c>
      <c r="B455" s="138" t="str">
        <f>Ubicación</f>
        <v>DEPARTAMENTOS VARIOS</v>
      </c>
      <c r="C455" s="138"/>
      <c r="D455" s="139"/>
      <c r="E455" s="140"/>
      <c r="F455" s="141"/>
      <c r="G455" s="142"/>
    </row>
    <row r="456" spans="1:7" x14ac:dyDescent="0.2">
      <c r="A456" s="137" t="s">
        <v>41</v>
      </c>
      <c r="B456" s="537" t="s">
        <v>1657</v>
      </c>
      <c r="C456" s="143" t="e">
        <f>IF(B456="","",VLOOKUP(B456,Computo_Presupuesto,2,FALSE))</f>
        <v>#NAME?</v>
      </c>
      <c r="D456" s="423"/>
      <c r="E456" s="140"/>
      <c r="F456" s="141"/>
      <c r="G456" s="142"/>
    </row>
    <row r="457" spans="1:7" x14ac:dyDescent="0.2">
      <c r="A457" s="137" t="s">
        <v>28</v>
      </c>
      <c r="B457" s="537" t="s">
        <v>1658</v>
      </c>
      <c r="C457" s="143" t="e">
        <f>IF(B457=0,"",VLOOKUP(B457,Computo_Presupuesto,2,FALSE))</f>
        <v>#NAME?</v>
      </c>
      <c r="D457" s="139"/>
      <c r="E457" s="140"/>
      <c r="F457" s="138" t="s">
        <v>29</v>
      </c>
      <c r="G457" s="144" t="e">
        <f>IF(B457=0,"",VLOOKUP(B457,Computo_Presupuesto,4,FALSE))</f>
        <v>#NAME?</v>
      </c>
    </row>
    <row r="458" spans="1:7" x14ac:dyDescent="0.2">
      <c r="A458" s="137"/>
      <c r="B458" s="138"/>
      <c r="C458" s="143"/>
      <c r="D458" s="139"/>
      <c r="E458" s="140"/>
      <c r="F458" s="143"/>
      <c r="G458" s="145"/>
    </row>
    <row r="459" spans="1:7" x14ac:dyDescent="0.2">
      <c r="A459" s="396"/>
      <c r="B459" s="132"/>
      <c r="C459" s="397" t="s">
        <v>1602</v>
      </c>
      <c r="D459" s="132"/>
      <c r="E459" s="132"/>
      <c r="F459" s="132"/>
      <c r="G459" s="398"/>
    </row>
    <row r="460" spans="1:7" x14ac:dyDescent="0.2">
      <c r="A460" s="137"/>
      <c r="B460" s="199"/>
      <c r="C460" s="143"/>
      <c r="D460" s="139"/>
      <c r="E460" s="140"/>
      <c r="F460" s="138"/>
      <c r="G460" s="144"/>
    </row>
    <row r="461" spans="1:7" x14ac:dyDescent="0.2">
      <c r="A461" s="137"/>
      <c r="B461" s="199"/>
      <c r="C461" s="399" t="s">
        <v>1603</v>
      </c>
      <c r="D461" s="400" t="s">
        <v>31</v>
      </c>
      <c r="E461" s="400" t="s">
        <v>1604</v>
      </c>
      <c r="F461" s="400" t="s">
        <v>1605</v>
      </c>
      <c r="G461" s="401" t="s">
        <v>1606</v>
      </c>
    </row>
    <row r="462" spans="1:7" x14ac:dyDescent="0.2">
      <c r="A462" s="137"/>
      <c r="B462" s="199"/>
      <c r="C462" s="408"/>
      <c r="D462" s="413"/>
      <c r="E462" s="448"/>
      <c r="F462" s="414"/>
      <c r="G462" s="404">
        <f>ROUND(D462*F462,2)</f>
        <v>0</v>
      </c>
    </row>
    <row r="463" spans="1:7" x14ac:dyDescent="0.2">
      <c r="A463" s="137"/>
      <c r="B463" s="199"/>
      <c r="C463" s="408"/>
      <c r="D463" s="413"/>
      <c r="E463" s="448"/>
      <c r="F463" s="414"/>
      <c r="G463" s="404">
        <f>ROUND(D463*F463,2)</f>
        <v>0</v>
      </c>
    </row>
    <row r="464" spans="1:7" x14ac:dyDescent="0.2">
      <c r="A464" s="137"/>
      <c r="B464" s="199"/>
      <c r="C464" s="408"/>
      <c r="D464" s="413"/>
      <c r="E464" s="448"/>
      <c r="F464" s="414"/>
      <c r="G464" s="404">
        <f>ROUND(D464*F464,2)</f>
        <v>0</v>
      </c>
    </row>
    <row r="465" spans="1:7" x14ac:dyDescent="0.2">
      <c r="A465" s="137"/>
      <c r="B465" s="199"/>
      <c r="C465" s="408"/>
      <c r="D465" s="413"/>
      <c r="E465" s="448"/>
      <c r="F465" s="414"/>
      <c r="G465" s="404">
        <f>ROUND(D465*F465,2)</f>
        <v>0</v>
      </c>
    </row>
    <row r="466" spans="1:7" x14ac:dyDescent="0.2">
      <c r="A466" s="137"/>
      <c r="B466" s="199"/>
      <c r="C466" s="408"/>
      <c r="D466" s="413"/>
      <c r="E466" s="448"/>
      <c r="F466" s="414"/>
      <c r="G466" s="404">
        <f t="shared" ref="G466:G471" si="48">ROUND(D466*F466,2)</f>
        <v>0</v>
      </c>
    </row>
    <row r="467" spans="1:7" x14ac:dyDescent="0.2">
      <c r="A467" s="137"/>
      <c r="B467" s="199"/>
      <c r="C467" s="408"/>
      <c r="D467" s="413"/>
      <c r="E467" s="448"/>
      <c r="F467" s="414"/>
      <c r="G467" s="404">
        <f t="shared" si="48"/>
        <v>0</v>
      </c>
    </row>
    <row r="468" spans="1:7" x14ac:dyDescent="0.2">
      <c r="A468" s="137"/>
      <c r="B468" s="199"/>
      <c r="C468" s="408"/>
      <c r="D468" s="413"/>
      <c r="E468" s="448"/>
      <c r="F468" s="414"/>
      <c r="G468" s="404">
        <f t="shared" si="48"/>
        <v>0</v>
      </c>
    </row>
    <row r="469" spans="1:7" x14ac:dyDescent="0.2">
      <c r="A469" s="137"/>
      <c r="B469" s="199"/>
      <c r="C469" s="408"/>
      <c r="D469" s="413"/>
      <c r="E469" s="448"/>
      <c r="F469" s="414"/>
      <c r="G469" s="404">
        <f t="shared" si="48"/>
        <v>0</v>
      </c>
    </row>
    <row r="470" spans="1:7" x14ac:dyDescent="0.2">
      <c r="A470" s="137"/>
      <c r="B470" s="199"/>
      <c r="C470" s="408"/>
      <c r="D470" s="413"/>
      <c r="E470" s="448"/>
      <c r="F470" s="414"/>
      <c r="G470" s="404">
        <f t="shared" si="48"/>
        <v>0</v>
      </c>
    </row>
    <row r="471" spans="1:7" x14ac:dyDescent="0.2">
      <c r="A471" s="137"/>
      <c r="B471" s="199"/>
      <c r="C471" s="408"/>
      <c r="D471" s="413"/>
      <c r="E471" s="448"/>
      <c r="F471" s="414"/>
      <c r="G471" s="404">
        <f t="shared" si="48"/>
        <v>0</v>
      </c>
    </row>
    <row r="472" spans="1:7" ht="13.5" thickBot="1" x14ac:dyDescent="0.25">
      <c r="A472" s="137"/>
      <c r="B472" s="199"/>
      <c r="C472" s="143"/>
      <c r="D472" s="423"/>
      <c r="E472" s="206"/>
      <c r="F472" s="138"/>
      <c r="G472" s="144"/>
    </row>
    <row r="473" spans="1:7" ht="13.5" thickBot="1" x14ac:dyDescent="0.25">
      <c r="A473" s="137"/>
      <c r="B473" s="199"/>
      <c r="C473" s="405" t="s">
        <v>1607</v>
      </c>
      <c r="D473" s="423"/>
      <c r="E473" s="206">
        <f>SUMPRODUCT(D462:D471,E462:E471)</f>
        <v>0</v>
      </c>
      <c r="F473" s="138" t="s">
        <v>1608</v>
      </c>
      <c r="G473" s="406">
        <f>SUM(G462:G471)</f>
        <v>0</v>
      </c>
    </row>
    <row r="474" spans="1:7" x14ac:dyDescent="0.2">
      <c r="A474" s="137"/>
      <c r="B474" s="199"/>
      <c r="C474" s="405"/>
      <c r="D474" s="206"/>
      <c r="E474" s="140"/>
      <c r="F474" s="138"/>
      <c r="G474" s="208"/>
    </row>
    <row r="475" spans="1:7" x14ac:dyDescent="0.2">
      <c r="A475" s="137"/>
      <c r="B475" s="199"/>
      <c r="C475" s="138" t="s">
        <v>1609</v>
      </c>
      <c r="D475" s="451"/>
      <c r="E475" s="534" t="e">
        <f>CONCATENATE(G457,"/día")</f>
        <v>#NAME?</v>
      </c>
      <c r="F475" s="138"/>
      <c r="G475" s="144"/>
    </row>
    <row r="476" spans="1:7" x14ac:dyDescent="0.2">
      <c r="A476" s="137"/>
      <c r="B476" s="199"/>
      <c r="C476" s="143"/>
      <c r="D476" s="139"/>
      <c r="E476" s="140"/>
      <c r="F476" s="138"/>
      <c r="G476" s="144"/>
    </row>
    <row r="477" spans="1:7" x14ac:dyDescent="0.2">
      <c r="A477" s="748" t="s">
        <v>589</v>
      </c>
      <c r="B477" s="749"/>
      <c r="C477" s="744" t="s">
        <v>0</v>
      </c>
      <c r="D477" s="750" t="s">
        <v>1610</v>
      </c>
      <c r="E477" s="750" t="s">
        <v>1621</v>
      </c>
      <c r="F477" s="752" t="s">
        <v>961</v>
      </c>
      <c r="G477" s="746" t="s">
        <v>33</v>
      </c>
    </row>
    <row r="478" spans="1:7" x14ac:dyDescent="0.2">
      <c r="A478" s="146" t="s">
        <v>590</v>
      </c>
      <c r="B478" s="147" t="s">
        <v>591</v>
      </c>
      <c r="C478" s="745"/>
      <c r="D478" s="751"/>
      <c r="E478" s="751"/>
      <c r="F478" s="753"/>
      <c r="G478" s="747"/>
    </row>
    <row r="479" spans="1:7" x14ac:dyDescent="0.2">
      <c r="A479" s="148"/>
      <c r="B479" s="143"/>
      <c r="C479" s="150" t="s">
        <v>1611</v>
      </c>
      <c r="D479" s="140"/>
      <c r="E479" s="140"/>
      <c r="F479" s="143"/>
      <c r="G479" s="151"/>
    </row>
    <row r="480" spans="1:7" x14ac:dyDescent="0.2">
      <c r="A480" s="407"/>
      <c r="B480" s="402">
        <f t="shared" ref="B480:B489" si="49">IF(A480=0,0,VLOOKUP(A480,T_Indices,2,FALSE))</f>
        <v>0</v>
      </c>
      <c r="C480" s="408" t="s">
        <v>1629</v>
      </c>
      <c r="D480" s="452"/>
      <c r="E480" s="453"/>
      <c r="F480" s="449">
        <f>D475</f>
        <v>0</v>
      </c>
      <c r="G480" s="410">
        <f>IF(F480=0,0,ROUND(E480/F480,2))</f>
        <v>0</v>
      </c>
    </row>
    <row r="481" spans="1:7" x14ac:dyDescent="0.2">
      <c r="A481" s="407"/>
      <c r="B481" s="402">
        <f t="shared" si="49"/>
        <v>0</v>
      </c>
      <c r="C481" s="412" t="s">
        <v>1630</v>
      </c>
      <c r="D481" s="452"/>
      <c r="E481" s="453"/>
      <c r="F481" s="449">
        <f>D475</f>
        <v>0</v>
      </c>
      <c r="G481" s="410">
        <f t="shared" ref="G481:G489" si="50">IF(F481=0,0,ROUND(E481/F481,2))</f>
        <v>0</v>
      </c>
    </row>
    <row r="482" spans="1:7" x14ac:dyDescent="0.2">
      <c r="A482" s="407"/>
      <c r="B482" s="402">
        <f t="shared" si="49"/>
        <v>0</v>
      </c>
      <c r="C482" s="412" t="s">
        <v>1631</v>
      </c>
      <c r="D482" s="452"/>
      <c r="E482" s="453"/>
      <c r="F482" s="449">
        <f>D475</f>
        <v>0</v>
      </c>
      <c r="G482" s="410">
        <f t="shared" si="50"/>
        <v>0</v>
      </c>
    </row>
    <row r="483" spans="1:7" x14ac:dyDescent="0.2">
      <c r="A483" s="407"/>
      <c r="B483" s="402">
        <f t="shared" si="49"/>
        <v>0</v>
      </c>
      <c r="C483" s="412"/>
      <c r="D483" s="452"/>
      <c r="E483" s="453"/>
      <c r="F483" s="449">
        <f>D475</f>
        <v>0</v>
      </c>
      <c r="G483" s="410">
        <f t="shared" si="50"/>
        <v>0</v>
      </c>
    </row>
    <row r="484" spans="1:7" x14ac:dyDescent="0.2">
      <c r="A484" s="407"/>
      <c r="B484" s="402">
        <f t="shared" si="49"/>
        <v>0</v>
      </c>
      <c r="C484" s="412"/>
      <c r="D484" s="452"/>
      <c r="E484" s="453"/>
      <c r="F484" s="449">
        <f>D475</f>
        <v>0</v>
      </c>
      <c r="G484" s="410">
        <f t="shared" si="50"/>
        <v>0</v>
      </c>
    </row>
    <row r="485" spans="1:7" x14ac:dyDescent="0.2">
      <c r="A485" s="407"/>
      <c r="B485" s="402">
        <f t="shared" si="49"/>
        <v>0</v>
      </c>
      <c r="C485" s="412"/>
      <c r="D485" s="452"/>
      <c r="E485" s="414"/>
      <c r="F485" s="449">
        <f>D475</f>
        <v>0</v>
      </c>
      <c r="G485" s="410">
        <f t="shared" si="50"/>
        <v>0</v>
      </c>
    </row>
    <row r="486" spans="1:7" x14ac:dyDescent="0.2">
      <c r="A486" s="407"/>
      <c r="B486" s="402">
        <f t="shared" si="49"/>
        <v>0</v>
      </c>
      <c r="C486" s="412"/>
      <c r="D486" s="409"/>
      <c r="E486" s="452"/>
      <c r="F486" s="449">
        <f>D475</f>
        <v>0</v>
      </c>
      <c r="G486" s="410">
        <f t="shared" si="50"/>
        <v>0</v>
      </c>
    </row>
    <row r="487" spans="1:7" x14ac:dyDescent="0.2">
      <c r="A487" s="407"/>
      <c r="B487" s="402">
        <f t="shared" si="49"/>
        <v>0</v>
      </c>
      <c r="C487" s="412"/>
      <c r="D487" s="409"/>
      <c r="E487" s="452"/>
      <c r="F487" s="449">
        <f>D475</f>
        <v>0</v>
      </c>
      <c r="G487" s="410">
        <f t="shared" si="50"/>
        <v>0</v>
      </c>
    </row>
    <row r="488" spans="1:7" x14ac:dyDescent="0.2">
      <c r="A488" s="407"/>
      <c r="B488" s="402">
        <f t="shared" si="49"/>
        <v>0</v>
      </c>
      <c r="C488" s="412"/>
      <c r="D488" s="409"/>
      <c r="E488" s="413"/>
      <c r="F488" s="449">
        <f>D475</f>
        <v>0</v>
      </c>
      <c r="G488" s="410">
        <f t="shared" si="50"/>
        <v>0</v>
      </c>
    </row>
    <row r="489" spans="1:7" x14ac:dyDescent="0.2">
      <c r="A489" s="407"/>
      <c r="B489" s="402">
        <f t="shared" si="49"/>
        <v>0</v>
      </c>
      <c r="C489" s="408"/>
      <c r="D489" s="409"/>
      <c r="E489" s="413"/>
      <c r="F489" s="449">
        <f>D475</f>
        <v>0</v>
      </c>
      <c r="G489" s="410">
        <f t="shared" si="50"/>
        <v>0</v>
      </c>
    </row>
    <row r="490" spans="1:7" x14ac:dyDescent="0.2">
      <c r="A490" s="152"/>
      <c r="B490" s="139"/>
      <c r="C490" s="143"/>
      <c r="D490" s="139"/>
      <c r="E490" s="140"/>
      <c r="F490" s="149" t="s">
        <v>34</v>
      </c>
      <c r="G490" s="415">
        <f>SUBTOTAL(9,G480:G489)</f>
        <v>0</v>
      </c>
    </row>
    <row r="491" spans="1:7" x14ac:dyDescent="0.2">
      <c r="A491" s="148"/>
      <c r="B491" s="143"/>
      <c r="C491" s="150" t="s">
        <v>728</v>
      </c>
      <c r="D491" s="139"/>
      <c r="E491" s="140"/>
      <c r="F491" s="141"/>
      <c r="G491" s="151"/>
    </row>
    <row r="492" spans="1:7" x14ac:dyDescent="0.2">
      <c r="A492" s="748" t="s">
        <v>589</v>
      </c>
      <c r="B492" s="749"/>
      <c r="C492" s="744" t="s">
        <v>0</v>
      </c>
      <c r="D492" s="750" t="s">
        <v>31</v>
      </c>
      <c r="E492" s="750" t="s">
        <v>1621</v>
      </c>
      <c r="F492" s="752" t="s">
        <v>961</v>
      </c>
      <c r="G492" s="746" t="s">
        <v>33</v>
      </c>
    </row>
    <row r="493" spans="1:7" x14ac:dyDescent="0.2">
      <c r="A493" s="146" t="s">
        <v>590</v>
      </c>
      <c r="B493" s="147" t="s">
        <v>591</v>
      </c>
      <c r="C493" s="745"/>
      <c r="D493" s="751"/>
      <c r="E493" s="751"/>
      <c r="F493" s="753"/>
      <c r="G493" s="747"/>
    </row>
    <row r="494" spans="1:7" x14ac:dyDescent="0.2">
      <c r="A494" s="407"/>
      <c r="B494" s="402">
        <f t="shared" ref="B494:B500" si="51">IF(A494=0,0,VLOOKUP(A494,T_Indices,2,FALSE))</f>
        <v>0</v>
      </c>
      <c r="C494" s="411" t="s">
        <v>1632</v>
      </c>
      <c r="D494" s="409"/>
      <c r="E494" s="413">
        <v>1374.84</v>
      </c>
      <c r="F494" s="403">
        <f>D475</f>
        <v>0</v>
      </c>
      <c r="G494" s="416">
        <f>IF(F494=0,0,ROUND(D494*E494/F494,2))</f>
        <v>0</v>
      </c>
    </row>
    <row r="495" spans="1:7" x14ac:dyDescent="0.2">
      <c r="A495" s="407"/>
      <c r="B495" s="402">
        <f t="shared" si="51"/>
        <v>0</v>
      </c>
      <c r="C495" s="408" t="s">
        <v>1633</v>
      </c>
      <c r="D495" s="409"/>
      <c r="E495" s="413">
        <v>1174.99</v>
      </c>
      <c r="F495" s="403">
        <f>D475</f>
        <v>0</v>
      </c>
      <c r="G495" s="416">
        <f t="shared" ref="G495:G500" si="52">IF(F495=0,0,ROUND(D495*E495/F495,2))</f>
        <v>0</v>
      </c>
    </row>
    <row r="496" spans="1:7" x14ac:dyDescent="0.2">
      <c r="A496" s="407"/>
      <c r="B496" s="402">
        <f t="shared" si="51"/>
        <v>0</v>
      </c>
      <c r="C496" s="408" t="s">
        <v>1634</v>
      </c>
      <c r="D496" s="409"/>
      <c r="E496" s="413">
        <v>1080</v>
      </c>
      <c r="F496" s="403">
        <f>D475</f>
        <v>0</v>
      </c>
      <c r="G496" s="416">
        <f t="shared" si="52"/>
        <v>0</v>
      </c>
    </row>
    <row r="497" spans="1:7" x14ac:dyDescent="0.2">
      <c r="A497" s="407"/>
      <c r="B497" s="402">
        <f t="shared" si="51"/>
        <v>0</v>
      </c>
      <c r="C497" s="408" t="s">
        <v>732</v>
      </c>
      <c r="D497" s="409"/>
      <c r="E497" s="413">
        <v>994.52</v>
      </c>
      <c r="F497" s="403">
        <f>D475</f>
        <v>0</v>
      </c>
      <c r="G497" s="416">
        <f t="shared" si="52"/>
        <v>0</v>
      </c>
    </row>
    <row r="498" spans="1:7" x14ac:dyDescent="0.2">
      <c r="A498" s="407"/>
      <c r="B498" s="402">
        <f t="shared" si="51"/>
        <v>0</v>
      </c>
      <c r="C498" s="408"/>
      <c r="D498" s="409"/>
      <c r="E498" s="413"/>
      <c r="F498" s="403">
        <f>D475</f>
        <v>0</v>
      </c>
      <c r="G498" s="416">
        <f t="shared" si="52"/>
        <v>0</v>
      </c>
    </row>
    <row r="499" spans="1:7" x14ac:dyDescent="0.2">
      <c r="A499" s="407"/>
      <c r="B499" s="402">
        <f t="shared" si="51"/>
        <v>0</v>
      </c>
      <c r="C499" s="408" t="s">
        <v>1635</v>
      </c>
      <c r="D499" s="417">
        <v>0.1</v>
      </c>
      <c r="E499" s="538">
        <f>SUMPRODUCT(D494:D497,E494:E497)</f>
        <v>0</v>
      </c>
      <c r="F499" s="403">
        <f>D475</f>
        <v>0</v>
      </c>
      <c r="G499" s="416">
        <f t="shared" si="52"/>
        <v>0</v>
      </c>
    </row>
    <row r="500" spans="1:7" x14ac:dyDescent="0.2">
      <c r="A500" s="407"/>
      <c r="B500" s="402">
        <f t="shared" si="51"/>
        <v>0</v>
      </c>
      <c r="C500" s="402"/>
      <c r="D500" s="450"/>
      <c r="E500" s="403"/>
      <c r="F500" s="403">
        <f>D475</f>
        <v>0</v>
      </c>
      <c r="G500" s="416">
        <f t="shared" si="52"/>
        <v>0</v>
      </c>
    </row>
    <row r="501" spans="1:7" x14ac:dyDescent="0.2">
      <c r="A501" s="152"/>
      <c r="B501" s="139"/>
      <c r="C501" s="143"/>
      <c r="D501" s="139"/>
      <c r="E501" s="140"/>
      <c r="F501" s="149" t="s">
        <v>35</v>
      </c>
      <c r="G501" s="418">
        <f>SUBTOTAL(9,G494:G500)</f>
        <v>0</v>
      </c>
    </row>
    <row r="502" spans="1:7" x14ac:dyDescent="0.2">
      <c r="A502" s="148"/>
      <c r="B502" s="143"/>
      <c r="C502" s="150" t="s">
        <v>1612</v>
      </c>
      <c r="D502" s="139"/>
      <c r="E502" s="140"/>
      <c r="F502" s="141"/>
      <c r="G502" s="151"/>
    </row>
    <row r="503" spans="1:7" x14ac:dyDescent="0.2">
      <c r="A503" s="748" t="s">
        <v>589</v>
      </c>
      <c r="B503" s="749"/>
      <c r="C503" s="744" t="s">
        <v>0</v>
      </c>
      <c r="D503" s="744" t="s">
        <v>30</v>
      </c>
      <c r="E503" s="750" t="s">
        <v>31</v>
      </c>
      <c r="F503" s="752" t="s">
        <v>32</v>
      </c>
      <c r="G503" s="746" t="s">
        <v>33</v>
      </c>
    </row>
    <row r="504" spans="1:7" x14ac:dyDescent="0.2">
      <c r="A504" s="146" t="s">
        <v>590</v>
      </c>
      <c r="B504" s="147" t="s">
        <v>591</v>
      </c>
      <c r="C504" s="745"/>
      <c r="D504" s="745"/>
      <c r="E504" s="751"/>
      <c r="F504" s="753"/>
      <c r="G504" s="747"/>
    </row>
    <row r="505" spans="1:7" x14ac:dyDescent="0.2">
      <c r="A505" s="407"/>
      <c r="B505" s="402">
        <f t="shared" ref="B505:B515" si="53">IF(A505=0,0,VLOOKUP(A505,T_Indices,2,FALSE))</f>
        <v>0</v>
      </c>
      <c r="C505" s="408"/>
      <c r="D505" s="409"/>
      <c r="E505" s="413"/>
      <c r="F505" s="414"/>
      <c r="G505" s="416">
        <f>ROUND(E505*F505,2)</f>
        <v>0</v>
      </c>
    </row>
    <row r="506" spans="1:7" x14ac:dyDescent="0.2">
      <c r="A506" s="407"/>
      <c r="B506" s="402">
        <f t="shared" si="53"/>
        <v>0</v>
      </c>
      <c r="C506" s="408"/>
      <c r="D506" s="409"/>
      <c r="E506" s="413"/>
      <c r="F506" s="414"/>
      <c r="G506" s="416">
        <f t="shared" ref="G506:G515" si="54">ROUND(E506*F506,2)</f>
        <v>0</v>
      </c>
    </row>
    <row r="507" spans="1:7" x14ac:dyDescent="0.2">
      <c r="A507" s="407"/>
      <c r="B507" s="402">
        <f t="shared" si="53"/>
        <v>0</v>
      </c>
      <c r="C507" s="408"/>
      <c r="D507" s="409"/>
      <c r="E507" s="413"/>
      <c r="F507" s="414"/>
      <c r="G507" s="416">
        <f t="shared" si="54"/>
        <v>0</v>
      </c>
    </row>
    <row r="508" spans="1:7" x14ac:dyDescent="0.2">
      <c r="A508" s="407"/>
      <c r="B508" s="402">
        <f t="shared" si="53"/>
        <v>0</v>
      </c>
      <c r="C508" s="408"/>
      <c r="D508" s="409"/>
      <c r="E508" s="413"/>
      <c r="F508" s="414"/>
      <c r="G508" s="416">
        <f t="shared" si="54"/>
        <v>0</v>
      </c>
    </row>
    <row r="509" spans="1:7" x14ac:dyDescent="0.2">
      <c r="A509" s="407"/>
      <c r="B509" s="402">
        <f t="shared" si="53"/>
        <v>0</v>
      </c>
      <c r="C509" s="408"/>
      <c r="D509" s="409"/>
      <c r="E509" s="413"/>
      <c r="F509" s="414"/>
      <c r="G509" s="416">
        <f t="shared" si="54"/>
        <v>0</v>
      </c>
    </row>
    <row r="510" spans="1:7" x14ac:dyDescent="0.2">
      <c r="A510" s="407"/>
      <c r="B510" s="402">
        <f t="shared" si="53"/>
        <v>0</v>
      </c>
      <c r="C510" s="408"/>
      <c r="D510" s="409"/>
      <c r="E510" s="413"/>
      <c r="F510" s="414"/>
      <c r="G510" s="416">
        <f t="shared" si="54"/>
        <v>0</v>
      </c>
    </row>
    <row r="511" spans="1:7" x14ac:dyDescent="0.2">
      <c r="A511" s="407"/>
      <c r="B511" s="402">
        <f t="shared" si="53"/>
        <v>0</v>
      </c>
      <c r="C511" s="408"/>
      <c r="D511" s="409"/>
      <c r="E511" s="413"/>
      <c r="F511" s="414"/>
      <c r="G511" s="416">
        <f t="shared" si="54"/>
        <v>0</v>
      </c>
    </row>
    <row r="512" spans="1:7" x14ac:dyDescent="0.2">
      <c r="A512" s="407"/>
      <c r="B512" s="402">
        <f t="shared" si="53"/>
        <v>0</v>
      </c>
      <c r="C512" s="408"/>
      <c r="D512" s="409"/>
      <c r="E512" s="413"/>
      <c r="F512" s="414"/>
      <c r="G512" s="416">
        <f t="shared" si="54"/>
        <v>0</v>
      </c>
    </row>
    <row r="513" spans="1:7" x14ac:dyDescent="0.2">
      <c r="A513" s="407"/>
      <c r="B513" s="402">
        <f t="shared" si="53"/>
        <v>0</v>
      </c>
      <c r="C513" s="408"/>
      <c r="D513" s="409"/>
      <c r="E513" s="413"/>
      <c r="F513" s="414"/>
      <c r="G513" s="416">
        <f t="shared" si="54"/>
        <v>0</v>
      </c>
    </row>
    <row r="514" spans="1:7" x14ac:dyDescent="0.2">
      <c r="A514" s="407"/>
      <c r="B514" s="402">
        <f t="shared" si="53"/>
        <v>0</v>
      </c>
      <c r="C514" s="408"/>
      <c r="D514" s="409"/>
      <c r="E514" s="413"/>
      <c r="F514" s="414"/>
      <c r="G514" s="416">
        <f t="shared" si="54"/>
        <v>0</v>
      </c>
    </row>
    <row r="515" spans="1:7" x14ac:dyDescent="0.2">
      <c r="A515" s="407"/>
      <c r="B515" s="402">
        <f t="shared" si="53"/>
        <v>0</v>
      </c>
      <c r="C515" s="408"/>
      <c r="D515" s="409"/>
      <c r="E515" s="413"/>
      <c r="F515" s="414"/>
      <c r="G515" s="416">
        <f t="shared" si="54"/>
        <v>0</v>
      </c>
    </row>
    <row r="516" spans="1:7" x14ac:dyDescent="0.2">
      <c r="A516" s="148"/>
      <c r="B516" s="143"/>
      <c r="C516" s="143"/>
      <c r="D516" s="139"/>
      <c r="E516" s="140"/>
      <c r="F516" s="149" t="s">
        <v>36</v>
      </c>
      <c r="G516" s="420">
        <f>SUBTOTAL(9,G505:G515)</f>
        <v>0</v>
      </c>
    </row>
    <row r="517" spans="1:7" x14ac:dyDescent="0.2">
      <c r="A517" s="148"/>
      <c r="B517" s="143"/>
      <c r="C517" s="150" t="s">
        <v>1613</v>
      </c>
      <c r="D517" s="139"/>
      <c r="E517" s="140"/>
      <c r="F517" s="141"/>
      <c r="G517" s="151"/>
    </row>
    <row r="518" spans="1:7" x14ac:dyDescent="0.2">
      <c r="A518" s="748" t="s">
        <v>589</v>
      </c>
      <c r="B518" s="749"/>
      <c r="C518" s="744" t="s">
        <v>0</v>
      </c>
      <c r="D518" s="744" t="s">
        <v>30</v>
      </c>
      <c r="E518" s="750" t="s">
        <v>31</v>
      </c>
      <c r="F518" s="752" t="s">
        <v>32</v>
      </c>
      <c r="G518" s="746" t="s">
        <v>33</v>
      </c>
    </row>
    <row r="519" spans="1:7" x14ac:dyDescent="0.2">
      <c r="A519" s="146" t="s">
        <v>590</v>
      </c>
      <c r="B519" s="147" t="s">
        <v>591</v>
      </c>
      <c r="C519" s="745"/>
      <c r="D519" s="745"/>
      <c r="E519" s="751"/>
      <c r="F519" s="753"/>
      <c r="G519" s="747"/>
    </row>
    <row r="520" spans="1:7" x14ac:dyDescent="0.2">
      <c r="A520" s="407"/>
      <c r="B520" s="402">
        <f>IF(A520=0,0,VLOOKUP(A520,T_Indices,2,FALSE))</f>
        <v>0</v>
      </c>
      <c r="C520" s="408"/>
      <c r="D520" s="409"/>
      <c r="E520" s="413"/>
      <c r="F520" s="414"/>
      <c r="G520" s="416">
        <f>ROUND(E520*F520,2)</f>
        <v>0</v>
      </c>
    </row>
    <row r="521" spans="1:7" x14ac:dyDescent="0.2">
      <c r="A521" s="407"/>
      <c r="B521" s="402">
        <f>IF(A521=0,0,VLOOKUP(A521,T_Indices,2,FALSE))</f>
        <v>0</v>
      </c>
      <c r="C521" s="408"/>
      <c r="D521" s="409"/>
      <c r="E521" s="419"/>
      <c r="F521" s="414"/>
      <c r="G521" s="416">
        <f t="shared" ref="G521" si="55">ROUND(E521*F521,2)</f>
        <v>0</v>
      </c>
    </row>
    <row r="522" spans="1:7" x14ac:dyDescent="0.2">
      <c r="A522" s="148"/>
      <c r="B522" s="143"/>
      <c r="C522" s="143"/>
      <c r="D522" s="139"/>
      <c r="E522" s="140"/>
      <c r="F522" s="149" t="s">
        <v>1614</v>
      </c>
      <c r="G522" s="420">
        <f>SUBTOTAL(9,G520:G521)</f>
        <v>0</v>
      </c>
    </row>
    <row r="523" spans="1:7" ht="13.5" thickBot="1" x14ac:dyDescent="0.25">
      <c r="A523" s="153"/>
      <c r="B523" s="154"/>
      <c r="C523" s="155"/>
      <c r="D523" s="154"/>
      <c r="E523" s="156"/>
      <c r="F523" s="157"/>
      <c r="G523" s="158"/>
    </row>
    <row r="524" spans="1:7" ht="13.5" thickBot="1" x14ac:dyDescent="0.25">
      <c r="A524" s="187" t="str">
        <f>B457</f>
        <v>39-5.1</v>
      </c>
      <c r="B524" s="186" t="e">
        <f>C457</f>
        <v>#NAME?</v>
      </c>
      <c r="C524" s="209"/>
      <c r="D524" s="209" t="s">
        <v>37</v>
      </c>
      <c r="E524" s="210"/>
      <c r="F524" s="421" t="e">
        <f>CONCATENATE("$/",G457)</f>
        <v>#NAME?</v>
      </c>
      <c r="G524" s="422">
        <f>SUBTOTAL(9,G480:G523)</f>
        <v>0</v>
      </c>
    </row>
    <row r="525" spans="1:7" ht="14.25" thickTop="1" thickBot="1" x14ac:dyDescent="0.25">
      <c r="A525" s="423"/>
      <c r="B525" s="423"/>
      <c r="C525" s="423"/>
      <c r="D525" s="423"/>
      <c r="E525" s="423"/>
      <c r="F525" s="423"/>
      <c r="G525" s="423"/>
    </row>
    <row r="526" spans="1:7" ht="13.5" thickTop="1" x14ac:dyDescent="0.2">
      <c r="A526" s="772" t="s">
        <v>39</v>
      </c>
      <c r="B526" s="773"/>
      <c r="C526" s="773"/>
      <c r="D526" s="773"/>
      <c r="E526" s="773"/>
      <c r="F526" s="773"/>
      <c r="G526" s="774"/>
    </row>
    <row r="527" spans="1:7" x14ac:dyDescent="0.2">
      <c r="A527" s="129" t="s">
        <v>726</v>
      </c>
      <c r="B527" s="130" t="str">
        <f>Comitente</f>
        <v>DIRECCIÓN PROVINCIAL DE VIALIDAD</v>
      </c>
      <c r="C527" s="131"/>
      <c r="D527" s="207"/>
      <c r="E527" s="207"/>
      <c r="F527" s="133"/>
      <c r="G527" s="134"/>
    </row>
    <row r="528" spans="1:7" x14ac:dyDescent="0.2">
      <c r="A528" s="129" t="s">
        <v>727</v>
      </c>
      <c r="B528" s="130">
        <f>Contratista</f>
        <v>0</v>
      </c>
      <c r="C528" s="135"/>
      <c r="D528" s="135"/>
      <c r="E528" s="135"/>
      <c r="F528" s="130"/>
      <c r="G528" s="136"/>
    </row>
    <row r="529" spans="1:7" x14ac:dyDescent="0.2">
      <c r="A529" s="129" t="s">
        <v>27</v>
      </c>
      <c r="B529" s="130" t="str">
        <f>Obra</f>
        <v>SEÑALIZACION HORIZONTAL - PROVISION Y COLOCACION DE TACHAS REFLECTIVAS Y SEÑALAMIENTO VERTICAL</v>
      </c>
      <c r="C529" s="135"/>
      <c r="D529" s="135"/>
      <c r="E529" s="135"/>
      <c r="F529" s="130" t="s">
        <v>40</v>
      </c>
      <c r="G529" s="136">
        <f>Fecha_Base</f>
        <v>43145</v>
      </c>
    </row>
    <row r="530" spans="1:7" x14ac:dyDescent="0.2">
      <c r="A530" s="137" t="s">
        <v>725</v>
      </c>
      <c r="B530" s="138" t="str">
        <f>Ubicación</f>
        <v>DEPARTAMENTOS VARIOS</v>
      </c>
      <c r="C530" s="138"/>
      <c r="D530" s="139"/>
      <c r="E530" s="140"/>
      <c r="F530" s="141"/>
      <c r="G530" s="142"/>
    </row>
    <row r="531" spans="1:7" x14ac:dyDescent="0.2">
      <c r="A531" s="137" t="s">
        <v>41</v>
      </c>
      <c r="B531" s="537" t="s">
        <v>1657</v>
      </c>
      <c r="C531" s="143" t="e">
        <f>IF(B531="","",VLOOKUP(B531,Computo_Presupuesto,2,FALSE))</f>
        <v>#NAME?</v>
      </c>
      <c r="D531" s="423"/>
      <c r="E531" s="140"/>
      <c r="F531" s="141"/>
      <c r="G531" s="142"/>
    </row>
    <row r="532" spans="1:7" x14ac:dyDescent="0.2">
      <c r="A532" s="137" t="s">
        <v>28</v>
      </c>
      <c r="B532" s="537" t="s">
        <v>1659</v>
      </c>
      <c r="C532" s="143" t="e">
        <f>IF(B532=0,"",VLOOKUP(B532,Computo_Presupuesto,2,FALSE))</f>
        <v>#NAME?</v>
      </c>
      <c r="D532" s="139"/>
      <c r="E532" s="140"/>
      <c r="F532" s="138" t="s">
        <v>29</v>
      </c>
      <c r="G532" s="144" t="e">
        <f>IF(B532=0,"",VLOOKUP(B532,Computo_Presupuesto,4,FALSE))</f>
        <v>#NAME?</v>
      </c>
    </row>
    <row r="533" spans="1:7" x14ac:dyDescent="0.2">
      <c r="A533" s="137"/>
      <c r="B533" s="138"/>
      <c r="C533" s="143"/>
      <c r="D533" s="139"/>
      <c r="E533" s="140"/>
      <c r="F533" s="143"/>
      <c r="G533" s="145"/>
    </row>
    <row r="534" spans="1:7" x14ac:dyDescent="0.2">
      <c r="A534" s="396"/>
      <c r="B534" s="132"/>
      <c r="C534" s="397" t="s">
        <v>1602</v>
      </c>
      <c r="D534" s="132"/>
      <c r="E534" s="132"/>
      <c r="F534" s="132"/>
      <c r="G534" s="398"/>
    </row>
    <row r="535" spans="1:7" x14ac:dyDescent="0.2">
      <c r="A535" s="137"/>
      <c r="B535" s="199"/>
      <c r="C535" s="143"/>
      <c r="D535" s="139"/>
      <c r="E535" s="140"/>
      <c r="F535" s="138"/>
      <c r="G535" s="144"/>
    </row>
    <row r="536" spans="1:7" x14ac:dyDescent="0.2">
      <c r="A536" s="137"/>
      <c r="B536" s="199"/>
      <c r="C536" s="399" t="s">
        <v>1603</v>
      </c>
      <c r="D536" s="400" t="s">
        <v>31</v>
      </c>
      <c r="E536" s="400" t="s">
        <v>1604</v>
      </c>
      <c r="F536" s="400" t="s">
        <v>1605</v>
      </c>
      <c r="G536" s="401" t="s">
        <v>1606</v>
      </c>
    </row>
    <row r="537" spans="1:7" x14ac:dyDescent="0.2">
      <c r="A537" s="137"/>
      <c r="B537" s="199"/>
      <c r="C537" s="408"/>
      <c r="D537" s="413"/>
      <c r="E537" s="448"/>
      <c r="F537" s="414"/>
      <c r="G537" s="404">
        <f>ROUND(D537*F537,2)</f>
        <v>0</v>
      </c>
    </row>
    <row r="538" spans="1:7" x14ac:dyDescent="0.2">
      <c r="A538" s="137"/>
      <c r="B538" s="199"/>
      <c r="C538" s="408"/>
      <c r="D538" s="413"/>
      <c r="E538" s="448"/>
      <c r="F538" s="414"/>
      <c r="G538" s="404">
        <f>ROUND(D538*F538,2)</f>
        <v>0</v>
      </c>
    </row>
    <row r="539" spans="1:7" x14ac:dyDescent="0.2">
      <c r="A539" s="137"/>
      <c r="B539" s="199"/>
      <c r="C539" s="408"/>
      <c r="D539" s="413"/>
      <c r="E539" s="448"/>
      <c r="F539" s="414"/>
      <c r="G539" s="404">
        <f>ROUND(D539*F539,2)</f>
        <v>0</v>
      </c>
    </row>
    <row r="540" spans="1:7" x14ac:dyDescent="0.2">
      <c r="A540" s="137"/>
      <c r="B540" s="199"/>
      <c r="C540" s="408"/>
      <c r="D540" s="413"/>
      <c r="E540" s="448"/>
      <c r="F540" s="414"/>
      <c r="G540" s="404">
        <f>ROUND(D540*F540,2)</f>
        <v>0</v>
      </c>
    </row>
    <row r="541" spans="1:7" x14ac:dyDescent="0.2">
      <c r="A541" s="137"/>
      <c r="B541" s="199"/>
      <c r="C541" s="408"/>
      <c r="D541" s="413"/>
      <c r="E541" s="448"/>
      <c r="F541" s="414"/>
      <c r="G541" s="404">
        <f t="shared" ref="G541:G546" si="56">ROUND(D541*F541,2)</f>
        <v>0</v>
      </c>
    </row>
    <row r="542" spans="1:7" x14ac:dyDescent="0.2">
      <c r="A542" s="137"/>
      <c r="B542" s="199"/>
      <c r="C542" s="408"/>
      <c r="D542" s="413"/>
      <c r="E542" s="448"/>
      <c r="F542" s="414"/>
      <c r="G542" s="404">
        <f t="shared" si="56"/>
        <v>0</v>
      </c>
    </row>
    <row r="543" spans="1:7" x14ac:dyDescent="0.2">
      <c r="A543" s="137"/>
      <c r="B543" s="199"/>
      <c r="C543" s="408"/>
      <c r="D543" s="413"/>
      <c r="E543" s="448"/>
      <c r="F543" s="414"/>
      <c r="G543" s="404">
        <f t="shared" si="56"/>
        <v>0</v>
      </c>
    </row>
    <row r="544" spans="1:7" x14ac:dyDescent="0.2">
      <c r="A544" s="137"/>
      <c r="B544" s="199"/>
      <c r="C544" s="408"/>
      <c r="D544" s="413"/>
      <c r="E544" s="448"/>
      <c r="F544" s="414"/>
      <c r="G544" s="404">
        <f t="shared" si="56"/>
        <v>0</v>
      </c>
    </row>
    <row r="545" spans="1:7" x14ac:dyDescent="0.2">
      <c r="A545" s="137"/>
      <c r="B545" s="199"/>
      <c r="C545" s="408"/>
      <c r="D545" s="413"/>
      <c r="E545" s="448"/>
      <c r="F545" s="414"/>
      <c r="G545" s="404">
        <f t="shared" si="56"/>
        <v>0</v>
      </c>
    </row>
    <row r="546" spans="1:7" x14ac:dyDescent="0.2">
      <c r="A546" s="137"/>
      <c r="B546" s="199"/>
      <c r="C546" s="408"/>
      <c r="D546" s="413"/>
      <c r="E546" s="448"/>
      <c r="F546" s="414"/>
      <c r="G546" s="404">
        <f t="shared" si="56"/>
        <v>0</v>
      </c>
    </row>
    <row r="547" spans="1:7" ht="13.5" thickBot="1" x14ac:dyDescent="0.25">
      <c r="A547" s="137"/>
      <c r="B547" s="199"/>
      <c r="C547" s="143"/>
      <c r="D547" s="423"/>
      <c r="E547" s="206"/>
      <c r="F547" s="138"/>
      <c r="G547" s="144"/>
    </row>
    <row r="548" spans="1:7" ht="13.5" thickBot="1" x14ac:dyDescent="0.25">
      <c r="A548" s="137"/>
      <c r="B548" s="199"/>
      <c r="C548" s="405" t="s">
        <v>1607</v>
      </c>
      <c r="D548" s="423"/>
      <c r="E548" s="206">
        <f>SUMPRODUCT(D537:D546,E537:E546)</f>
        <v>0</v>
      </c>
      <c r="F548" s="138" t="s">
        <v>1608</v>
      </c>
      <c r="G548" s="406">
        <f>SUM(G537:G546)</f>
        <v>0</v>
      </c>
    </row>
    <row r="549" spans="1:7" x14ac:dyDescent="0.2">
      <c r="A549" s="137"/>
      <c r="B549" s="199"/>
      <c r="C549" s="405"/>
      <c r="D549" s="206"/>
      <c r="E549" s="140"/>
      <c r="F549" s="138"/>
      <c r="G549" s="208"/>
    </row>
    <row r="550" spans="1:7" x14ac:dyDescent="0.2">
      <c r="A550" s="137"/>
      <c r="B550" s="199"/>
      <c r="C550" s="138" t="s">
        <v>1609</v>
      </c>
      <c r="D550" s="451"/>
      <c r="E550" s="534" t="e">
        <f>CONCATENATE(G532,"/día")</f>
        <v>#NAME?</v>
      </c>
      <c r="F550" s="138"/>
      <c r="G550" s="144"/>
    </row>
    <row r="551" spans="1:7" x14ac:dyDescent="0.2">
      <c r="A551" s="137"/>
      <c r="B551" s="199"/>
      <c r="C551" s="143"/>
      <c r="D551" s="139"/>
      <c r="E551" s="140"/>
      <c r="F551" s="138"/>
      <c r="G551" s="144"/>
    </row>
    <row r="552" spans="1:7" x14ac:dyDescent="0.2">
      <c r="A552" s="748" t="s">
        <v>589</v>
      </c>
      <c r="B552" s="749"/>
      <c r="C552" s="744" t="s">
        <v>0</v>
      </c>
      <c r="D552" s="750" t="s">
        <v>1610</v>
      </c>
      <c r="E552" s="750" t="s">
        <v>1621</v>
      </c>
      <c r="F552" s="752" t="s">
        <v>961</v>
      </c>
      <c r="G552" s="746" t="s">
        <v>33</v>
      </c>
    </row>
    <row r="553" spans="1:7" x14ac:dyDescent="0.2">
      <c r="A553" s="146" t="s">
        <v>590</v>
      </c>
      <c r="B553" s="147" t="s">
        <v>591</v>
      </c>
      <c r="C553" s="745"/>
      <c r="D553" s="751"/>
      <c r="E553" s="751"/>
      <c r="F553" s="753"/>
      <c r="G553" s="747"/>
    </row>
    <row r="554" spans="1:7" x14ac:dyDescent="0.2">
      <c r="A554" s="148"/>
      <c r="B554" s="143"/>
      <c r="C554" s="150" t="s">
        <v>1611</v>
      </c>
      <c r="D554" s="140"/>
      <c r="E554" s="140"/>
      <c r="F554" s="143"/>
      <c r="G554" s="151"/>
    </row>
    <row r="555" spans="1:7" x14ac:dyDescent="0.2">
      <c r="A555" s="407"/>
      <c r="B555" s="402">
        <f t="shared" ref="B555:B564" si="57">IF(A555=0,0,VLOOKUP(A555,T_Indices,2,FALSE))</f>
        <v>0</v>
      </c>
      <c r="C555" s="408" t="s">
        <v>1629</v>
      </c>
      <c r="D555" s="452"/>
      <c r="E555" s="453"/>
      <c r="F555" s="449">
        <f>D550</f>
        <v>0</v>
      </c>
      <c r="G555" s="410">
        <f>IF(F555=0,0,ROUND(E555/F555,2))</f>
        <v>0</v>
      </c>
    </row>
    <row r="556" spans="1:7" x14ac:dyDescent="0.2">
      <c r="A556" s="407"/>
      <c r="B556" s="402">
        <f t="shared" si="57"/>
        <v>0</v>
      </c>
      <c r="C556" s="412" t="s">
        <v>1630</v>
      </c>
      <c r="D556" s="452"/>
      <c r="E556" s="453"/>
      <c r="F556" s="449">
        <f>D550</f>
        <v>0</v>
      </c>
      <c r="G556" s="410">
        <f t="shared" ref="G556:G564" si="58">IF(F556=0,0,ROUND(E556/F556,2))</f>
        <v>0</v>
      </c>
    </row>
    <row r="557" spans="1:7" x14ac:dyDescent="0.2">
      <c r="A557" s="407"/>
      <c r="B557" s="402">
        <f t="shared" si="57"/>
        <v>0</v>
      </c>
      <c r="C557" s="412" t="s">
        <v>1631</v>
      </c>
      <c r="D557" s="452"/>
      <c r="E557" s="453"/>
      <c r="F557" s="449">
        <f>D550</f>
        <v>0</v>
      </c>
      <c r="G557" s="410">
        <f t="shared" si="58"/>
        <v>0</v>
      </c>
    </row>
    <row r="558" spans="1:7" x14ac:dyDescent="0.2">
      <c r="A558" s="407"/>
      <c r="B558" s="402">
        <f t="shared" si="57"/>
        <v>0</v>
      </c>
      <c r="C558" s="412"/>
      <c r="D558" s="452"/>
      <c r="E558" s="453"/>
      <c r="F558" s="449">
        <f>D550</f>
        <v>0</v>
      </c>
      <c r="G558" s="410">
        <f t="shared" si="58"/>
        <v>0</v>
      </c>
    </row>
    <row r="559" spans="1:7" x14ac:dyDescent="0.2">
      <c r="A559" s="407"/>
      <c r="B559" s="402">
        <f t="shared" si="57"/>
        <v>0</v>
      </c>
      <c r="C559" s="412"/>
      <c r="D559" s="452"/>
      <c r="E559" s="453"/>
      <c r="F559" s="449">
        <f>D550</f>
        <v>0</v>
      </c>
      <c r="G559" s="410">
        <f t="shared" si="58"/>
        <v>0</v>
      </c>
    </row>
    <row r="560" spans="1:7" x14ac:dyDescent="0.2">
      <c r="A560" s="407"/>
      <c r="B560" s="402">
        <f t="shared" si="57"/>
        <v>0</v>
      </c>
      <c r="C560" s="412"/>
      <c r="D560" s="452"/>
      <c r="E560" s="414"/>
      <c r="F560" s="449">
        <f>D550</f>
        <v>0</v>
      </c>
      <c r="G560" s="410">
        <f t="shared" si="58"/>
        <v>0</v>
      </c>
    </row>
    <row r="561" spans="1:7" x14ac:dyDescent="0.2">
      <c r="A561" s="407"/>
      <c r="B561" s="402">
        <f t="shared" si="57"/>
        <v>0</v>
      </c>
      <c r="C561" s="412"/>
      <c r="D561" s="409"/>
      <c r="E561" s="452"/>
      <c r="F561" s="449">
        <f>D550</f>
        <v>0</v>
      </c>
      <c r="G561" s="410">
        <f t="shared" si="58"/>
        <v>0</v>
      </c>
    </row>
    <row r="562" spans="1:7" x14ac:dyDescent="0.2">
      <c r="A562" s="407"/>
      <c r="B562" s="402">
        <f t="shared" si="57"/>
        <v>0</v>
      </c>
      <c r="C562" s="412"/>
      <c r="D562" s="409"/>
      <c r="E562" s="452"/>
      <c r="F562" s="449">
        <f>D550</f>
        <v>0</v>
      </c>
      <c r="G562" s="410">
        <f t="shared" si="58"/>
        <v>0</v>
      </c>
    </row>
    <row r="563" spans="1:7" x14ac:dyDescent="0.2">
      <c r="A563" s="407"/>
      <c r="B563" s="402">
        <f t="shared" si="57"/>
        <v>0</v>
      </c>
      <c r="C563" s="412"/>
      <c r="D563" s="409"/>
      <c r="E563" s="413"/>
      <c r="F563" s="449">
        <f>D550</f>
        <v>0</v>
      </c>
      <c r="G563" s="410">
        <f t="shared" si="58"/>
        <v>0</v>
      </c>
    </row>
    <row r="564" spans="1:7" x14ac:dyDescent="0.2">
      <c r="A564" s="407"/>
      <c r="B564" s="402">
        <f t="shared" si="57"/>
        <v>0</v>
      </c>
      <c r="C564" s="408"/>
      <c r="D564" s="409"/>
      <c r="E564" s="413"/>
      <c r="F564" s="449">
        <f>D550</f>
        <v>0</v>
      </c>
      <c r="G564" s="410">
        <f t="shared" si="58"/>
        <v>0</v>
      </c>
    </row>
    <row r="565" spans="1:7" x14ac:dyDescent="0.2">
      <c r="A565" s="152"/>
      <c r="B565" s="139"/>
      <c r="C565" s="143"/>
      <c r="D565" s="139"/>
      <c r="E565" s="140"/>
      <c r="F565" s="149" t="s">
        <v>34</v>
      </c>
      <c r="G565" s="415">
        <f>SUBTOTAL(9,G555:G564)</f>
        <v>0</v>
      </c>
    </row>
    <row r="566" spans="1:7" x14ac:dyDescent="0.2">
      <c r="A566" s="148"/>
      <c r="B566" s="143"/>
      <c r="C566" s="150" t="s">
        <v>728</v>
      </c>
      <c r="D566" s="139"/>
      <c r="E566" s="140"/>
      <c r="F566" s="141"/>
      <c r="G566" s="151"/>
    </row>
    <row r="567" spans="1:7" x14ac:dyDescent="0.2">
      <c r="A567" s="748" t="s">
        <v>589</v>
      </c>
      <c r="B567" s="749"/>
      <c r="C567" s="744" t="s">
        <v>0</v>
      </c>
      <c r="D567" s="750" t="s">
        <v>31</v>
      </c>
      <c r="E567" s="750" t="s">
        <v>1621</v>
      </c>
      <c r="F567" s="752" t="s">
        <v>961</v>
      </c>
      <c r="G567" s="746" t="s">
        <v>33</v>
      </c>
    </row>
    <row r="568" spans="1:7" x14ac:dyDescent="0.2">
      <c r="A568" s="146" t="s">
        <v>590</v>
      </c>
      <c r="B568" s="147" t="s">
        <v>591</v>
      </c>
      <c r="C568" s="745"/>
      <c r="D568" s="751"/>
      <c r="E568" s="751"/>
      <c r="F568" s="753"/>
      <c r="G568" s="747"/>
    </row>
    <row r="569" spans="1:7" x14ac:dyDescent="0.2">
      <c r="A569" s="407"/>
      <c r="B569" s="402">
        <f t="shared" ref="B569:B575" si="59">IF(A569=0,0,VLOOKUP(A569,T_Indices,2,FALSE))</f>
        <v>0</v>
      </c>
      <c r="C569" s="411" t="s">
        <v>1632</v>
      </c>
      <c r="D569" s="409"/>
      <c r="E569" s="413">
        <v>1374.84</v>
      </c>
      <c r="F569" s="403">
        <f>D550</f>
        <v>0</v>
      </c>
      <c r="G569" s="416">
        <f>IF(F569=0,0,ROUND(D569*E569/F569,2))</f>
        <v>0</v>
      </c>
    </row>
    <row r="570" spans="1:7" x14ac:dyDescent="0.2">
      <c r="A570" s="407"/>
      <c r="B570" s="402">
        <f t="shared" si="59"/>
        <v>0</v>
      </c>
      <c r="C570" s="408" t="s">
        <v>1633</v>
      </c>
      <c r="D570" s="409"/>
      <c r="E570" s="413">
        <v>1174.99</v>
      </c>
      <c r="F570" s="403">
        <f>D550</f>
        <v>0</v>
      </c>
      <c r="G570" s="416">
        <f t="shared" ref="G570:G575" si="60">IF(F570=0,0,ROUND(D570*E570/F570,2))</f>
        <v>0</v>
      </c>
    </row>
    <row r="571" spans="1:7" x14ac:dyDescent="0.2">
      <c r="A571" s="407"/>
      <c r="B571" s="402">
        <f t="shared" si="59"/>
        <v>0</v>
      </c>
      <c r="C571" s="408" t="s">
        <v>1634</v>
      </c>
      <c r="D571" s="409"/>
      <c r="E571" s="413">
        <v>1080</v>
      </c>
      <c r="F571" s="403">
        <f>D550</f>
        <v>0</v>
      </c>
      <c r="G571" s="416">
        <f t="shared" si="60"/>
        <v>0</v>
      </c>
    </row>
    <row r="572" spans="1:7" x14ac:dyDescent="0.2">
      <c r="A572" s="407"/>
      <c r="B572" s="402">
        <f t="shared" si="59"/>
        <v>0</v>
      </c>
      <c r="C572" s="408" t="s">
        <v>732</v>
      </c>
      <c r="D572" s="409"/>
      <c r="E572" s="413">
        <v>994.52</v>
      </c>
      <c r="F572" s="403">
        <f>D550</f>
        <v>0</v>
      </c>
      <c r="G572" s="416">
        <f t="shared" si="60"/>
        <v>0</v>
      </c>
    </row>
    <row r="573" spans="1:7" x14ac:dyDescent="0.2">
      <c r="A573" s="407"/>
      <c r="B573" s="402">
        <f t="shared" si="59"/>
        <v>0</v>
      </c>
      <c r="C573" s="408"/>
      <c r="D573" s="409"/>
      <c r="E573" s="413"/>
      <c r="F573" s="403">
        <f>D550</f>
        <v>0</v>
      </c>
      <c r="G573" s="416">
        <f t="shared" si="60"/>
        <v>0</v>
      </c>
    </row>
    <row r="574" spans="1:7" x14ac:dyDescent="0.2">
      <c r="A574" s="407"/>
      <c r="B574" s="402">
        <f t="shared" si="59"/>
        <v>0</v>
      </c>
      <c r="C574" s="408" t="s">
        <v>1635</v>
      </c>
      <c r="D574" s="417">
        <v>0.1</v>
      </c>
      <c r="E574" s="538">
        <f>SUMPRODUCT(D569:D572,E569:E572)</f>
        <v>0</v>
      </c>
      <c r="F574" s="403">
        <f>D550</f>
        <v>0</v>
      </c>
      <c r="G574" s="416">
        <f t="shared" si="60"/>
        <v>0</v>
      </c>
    </row>
    <row r="575" spans="1:7" x14ac:dyDescent="0.2">
      <c r="A575" s="407"/>
      <c r="B575" s="402">
        <f t="shared" si="59"/>
        <v>0</v>
      </c>
      <c r="C575" s="402"/>
      <c r="D575" s="450"/>
      <c r="E575" s="403"/>
      <c r="F575" s="403">
        <f>D550</f>
        <v>0</v>
      </c>
      <c r="G575" s="416">
        <f t="shared" si="60"/>
        <v>0</v>
      </c>
    </row>
    <row r="576" spans="1:7" x14ac:dyDescent="0.2">
      <c r="A576" s="152"/>
      <c r="B576" s="139"/>
      <c r="C576" s="143"/>
      <c r="D576" s="139"/>
      <c r="E576" s="140"/>
      <c r="F576" s="149" t="s">
        <v>35</v>
      </c>
      <c r="G576" s="418">
        <f>SUBTOTAL(9,G569:G575)</f>
        <v>0</v>
      </c>
    </row>
    <row r="577" spans="1:7" x14ac:dyDescent="0.2">
      <c r="A577" s="148"/>
      <c r="B577" s="143"/>
      <c r="C577" s="150" t="s">
        <v>1612</v>
      </c>
      <c r="D577" s="139"/>
      <c r="E577" s="140"/>
      <c r="F577" s="141"/>
      <c r="G577" s="151"/>
    </row>
    <row r="578" spans="1:7" x14ac:dyDescent="0.2">
      <c r="A578" s="748" t="s">
        <v>589</v>
      </c>
      <c r="B578" s="749"/>
      <c r="C578" s="744" t="s">
        <v>0</v>
      </c>
      <c r="D578" s="744" t="s">
        <v>30</v>
      </c>
      <c r="E578" s="750" t="s">
        <v>31</v>
      </c>
      <c r="F578" s="752" t="s">
        <v>32</v>
      </c>
      <c r="G578" s="746" t="s">
        <v>33</v>
      </c>
    </row>
    <row r="579" spans="1:7" x14ac:dyDescent="0.2">
      <c r="A579" s="146" t="s">
        <v>590</v>
      </c>
      <c r="B579" s="147" t="s">
        <v>591</v>
      </c>
      <c r="C579" s="745"/>
      <c r="D579" s="745"/>
      <c r="E579" s="751"/>
      <c r="F579" s="753"/>
      <c r="G579" s="747"/>
    </row>
    <row r="580" spans="1:7" x14ac:dyDescent="0.2">
      <c r="A580" s="407"/>
      <c r="B580" s="402">
        <f t="shared" ref="B580:B590" si="61">IF(A580=0,0,VLOOKUP(A580,T_Indices,2,FALSE))</f>
        <v>0</v>
      </c>
      <c r="C580" s="408"/>
      <c r="D580" s="409"/>
      <c r="E580" s="413"/>
      <c r="F580" s="414"/>
      <c r="G580" s="416">
        <f>ROUND(E580*F580,2)</f>
        <v>0</v>
      </c>
    </row>
    <row r="581" spans="1:7" x14ac:dyDescent="0.2">
      <c r="A581" s="407"/>
      <c r="B581" s="402">
        <f t="shared" si="61"/>
        <v>0</v>
      </c>
      <c r="C581" s="408"/>
      <c r="D581" s="409"/>
      <c r="E581" s="413"/>
      <c r="F581" s="414"/>
      <c r="G581" s="416">
        <f t="shared" ref="G581:G590" si="62">ROUND(E581*F581,2)</f>
        <v>0</v>
      </c>
    </row>
    <row r="582" spans="1:7" x14ac:dyDescent="0.2">
      <c r="A582" s="407"/>
      <c r="B582" s="402">
        <f t="shared" si="61"/>
        <v>0</v>
      </c>
      <c r="C582" s="408"/>
      <c r="D582" s="409"/>
      <c r="E582" s="413"/>
      <c r="F582" s="414"/>
      <c r="G582" s="416">
        <f t="shared" si="62"/>
        <v>0</v>
      </c>
    </row>
    <row r="583" spans="1:7" x14ac:dyDescent="0.2">
      <c r="A583" s="407"/>
      <c r="B583" s="402">
        <f t="shared" si="61"/>
        <v>0</v>
      </c>
      <c r="C583" s="408"/>
      <c r="D583" s="409"/>
      <c r="E583" s="413"/>
      <c r="F583" s="414"/>
      <c r="G583" s="416">
        <f t="shared" si="62"/>
        <v>0</v>
      </c>
    </row>
    <row r="584" spans="1:7" x14ac:dyDescent="0.2">
      <c r="A584" s="407"/>
      <c r="B584" s="402">
        <f t="shared" si="61"/>
        <v>0</v>
      </c>
      <c r="C584" s="408"/>
      <c r="D584" s="409"/>
      <c r="E584" s="413"/>
      <c r="F584" s="414"/>
      <c r="G584" s="416">
        <f t="shared" si="62"/>
        <v>0</v>
      </c>
    </row>
    <row r="585" spans="1:7" x14ac:dyDescent="0.2">
      <c r="A585" s="407"/>
      <c r="B585" s="402">
        <f t="shared" si="61"/>
        <v>0</v>
      </c>
      <c r="C585" s="408"/>
      <c r="D585" s="409"/>
      <c r="E585" s="413"/>
      <c r="F585" s="414"/>
      <c r="G585" s="416">
        <f t="shared" si="62"/>
        <v>0</v>
      </c>
    </row>
    <row r="586" spans="1:7" x14ac:dyDescent="0.2">
      <c r="A586" s="407"/>
      <c r="B586" s="402">
        <f t="shared" si="61"/>
        <v>0</v>
      </c>
      <c r="C586" s="408"/>
      <c r="D586" s="409"/>
      <c r="E586" s="413"/>
      <c r="F586" s="414"/>
      <c r="G586" s="416">
        <f t="shared" si="62"/>
        <v>0</v>
      </c>
    </row>
    <row r="587" spans="1:7" x14ac:dyDescent="0.2">
      <c r="A587" s="407"/>
      <c r="B587" s="402">
        <f t="shared" si="61"/>
        <v>0</v>
      </c>
      <c r="C587" s="408"/>
      <c r="D587" s="409"/>
      <c r="E587" s="413"/>
      <c r="F587" s="414"/>
      <c r="G587" s="416">
        <f t="shared" si="62"/>
        <v>0</v>
      </c>
    </row>
    <row r="588" spans="1:7" x14ac:dyDescent="0.2">
      <c r="A588" s="407"/>
      <c r="B588" s="402">
        <f t="shared" si="61"/>
        <v>0</v>
      </c>
      <c r="C588" s="408"/>
      <c r="D588" s="409"/>
      <c r="E588" s="413"/>
      <c r="F588" s="414"/>
      <c r="G588" s="416">
        <f t="shared" si="62"/>
        <v>0</v>
      </c>
    </row>
    <row r="589" spans="1:7" x14ac:dyDescent="0.2">
      <c r="A589" s="407"/>
      <c r="B589" s="402">
        <f t="shared" si="61"/>
        <v>0</v>
      </c>
      <c r="C589" s="408"/>
      <c r="D589" s="409"/>
      <c r="E589" s="413"/>
      <c r="F589" s="414"/>
      <c r="G589" s="416">
        <f t="shared" si="62"/>
        <v>0</v>
      </c>
    </row>
    <row r="590" spans="1:7" x14ac:dyDescent="0.2">
      <c r="A590" s="407"/>
      <c r="B590" s="402">
        <f t="shared" si="61"/>
        <v>0</v>
      </c>
      <c r="C590" s="408"/>
      <c r="D590" s="409"/>
      <c r="E590" s="413"/>
      <c r="F590" s="414"/>
      <c r="G590" s="416">
        <f t="shared" si="62"/>
        <v>0</v>
      </c>
    </row>
    <row r="591" spans="1:7" x14ac:dyDescent="0.2">
      <c r="A591" s="148"/>
      <c r="B591" s="143"/>
      <c r="C591" s="143"/>
      <c r="D591" s="139"/>
      <c r="E591" s="140"/>
      <c r="F591" s="149" t="s">
        <v>36</v>
      </c>
      <c r="G591" s="420">
        <f>SUBTOTAL(9,G580:G590)</f>
        <v>0</v>
      </c>
    </row>
    <row r="592" spans="1:7" x14ac:dyDescent="0.2">
      <c r="A592" s="148"/>
      <c r="B592" s="143"/>
      <c r="C592" s="150" t="s">
        <v>1613</v>
      </c>
      <c r="D592" s="139"/>
      <c r="E592" s="140"/>
      <c r="F592" s="141"/>
      <c r="G592" s="151"/>
    </row>
    <row r="593" spans="1:7" x14ac:dyDescent="0.2">
      <c r="A593" s="748" t="s">
        <v>589</v>
      </c>
      <c r="B593" s="749"/>
      <c r="C593" s="744" t="s">
        <v>0</v>
      </c>
      <c r="D593" s="744" t="s">
        <v>30</v>
      </c>
      <c r="E593" s="750" t="s">
        <v>31</v>
      </c>
      <c r="F593" s="752" t="s">
        <v>32</v>
      </c>
      <c r="G593" s="746" t="s">
        <v>33</v>
      </c>
    </row>
    <row r="594" spans="1:7" x14ac:dyDescent="0.2">
      <c r="A594" s="146" t="s">
        <v>590</v>
      </c>
      <c r="B594" s="147" t="s">
        <v>591</v>
      </c>
      <c r="C594" s="745"/>
      <c r="D594" s="745"/>
      <c r="E594" s="751"/>
      <c r="F594" s="753"/>
      <c r="G594" s="747"/>
    </row>
    <row r="595" spans="1:7" x14ac:dyDescent="0.2">
      <c r="A595" s="407"/>
      <c r="B595" s="402">
        <f>IF(A595=0,0,VLOOKUP(A595,T_Indices,2,FALSE))</f>
        <v>0</v>
      </c>
      <c r="C595" s="408"/>
      <c r="D595" s="409"/>
      <c r="E595" s="413"/>
      <c r="F595" s="414"/>
      <c r="G595" s="416">
        <f>ROUND(E595*F595,2)</f>
        <v>0</v>
      </c>
    </row>
    <row r="596" spans="1:7" x14ac:dyDescent="0.2">
      <c r="A596" s="407"/>
      <c r="B596" s="402">
        <f>IF(A596=0,0,VLOOKUP(A596,T_Indices,2,FALSE))</f>
        <v>0</v>
      </c>
      <c r="C596" s="408"/>
      <c r="D596" s="409"/>
      <c r="E596" s="419"/>
      <c r="F596" s="414"/>
      <c r="G596" s="416">
        <f t="shared" ref="G596" si="63">ROUND(E596*F596,2)</f>
        <v>0</v>
      </c>
    </row>
    <row r="597" spans="1:7" x14ac:dyDescent="0.2">
      <c r="A597" s="148"/>
      <c r="B597" s="143"/>
      <c r="C597" s="143"/>
      <c r="D597" s="139"/>
      <c r="E597" s="140"/>
      <c r="F597" s="149" t="s">
        <v>1614</v>
      </c>
      <c r="G597" s="420">
        <f>SUBTOTAL(9,G595:G596)</f>
        <v>0</v>
      </c>
    </row>
    <row r="598" spans="1:7" ht="13.5" thickBot="1" x14ac:dyDescent="0.25">
      <c r="A598" s="153"/>
      <c r="B598" s="154"/>
      <c r="C598" s="155"/>
      <c r="D598" s="154"/>
      <c r="E598" s="156"/>
      <c r="F598" s="157"/>
      <c r="G598" s="158"/>
    </row>
    <row r="599" spans="1:7" ht="13.5" thickBot="1" x14ac:dyDescent="0.25">
      <c r="A599" s="187" t="str">
        <f>B532</f>
        <v>39-5.2</v>
      </c>
      <c r="B599" s="186" t="e">
        <f>C532</f>
        <v>#NAME?</v>
      </c>
      <c r="C599" s="209"/>
      <c r="D599" s="209" t="s">
        <v>37</v>
      </c>
      <c r="E599" s="210"/>
      <c r="F599" s="421" t="e">
        <f>CONCATENATE("$/",G532)</f>
        <v>#NAME?</v>
      </c>
      <c r="G599" s="422">
        <f>SUBTOTAL(9,G555:G598)</f>
        <v>0</v>
      </c>
    </row>
    <row r="600" spans="1:7" ht="14.25" thickTop="1" thickBot="1" x14ac:dyDescent="0.25">
      <c r="A600" s="423"/>
      <c r="B600" s="423"/>
      <c r="C600" s="423"/>
      <c r="D600" s="423"/>
      <c r="E600" s="423"/>
      <c r="F600" s="423"/>
      <c r="G600" s="423"/>
    </row>
    <row r="601" spans="1:7" ht="13.5" thickTop="1" x14ac:dyDescent="0.2">
      <c r="A601" s="772" t="s">
        <v>39</v>
      </c>
      <c r="B601" s="773"/>
      <c r="C601" s="773"/>
      <c r="D601" s="773"/>
      <c r="E601" s="773"/>
      <c r="F601" s="773"/>
      <c r="G601" s="774"/>
    </row>
    <row r="602" spans="1:7" x14ac:dyDescent="0.2">
      <c r="A602" s="129" t="s">
        <v>726</v>
      </c>
      <c r="B602" s="130" t="str">
        <f>Comitente</f>
        <v>DIRECCIÓN PROVINCIAL DE VIALIDAD</v>
      </c>
      <c r="C602" s="131"/>
      <c r="D602" s="207"/>
      <c r="E602" s="207"/>
      <c r="F602" s="133"/>
      <c r="G602" s="134"/>
    </row>
    <row r="603" spans="1:7" x14ac:dyDescent="0.2">
      <c r="A603" s="129" t="s">
        <v>727</v>
      </c>
      <c r="B603" s="130">
        <f>Contratista</f>
        <v>0</v>
      </c>
      <c r="C603" s="135"/>
      <c r="D603" s="135"/>
      <c r="E603" s="135"/>
      <c r="F603" s="130"/>
      <c r="G603" s="136"/>
    </row>
    <row r="604" spans="1:7" x14ac:dyDescent="0.2">
      <c r="A604" s="129" t="s">
        <v>27</v>
      </c>
      <c r="B604" s="130" t="str">
        <f>Obra</f>
        <v>SEÑALIZACION HORIZONTAL - PROVISION Y COLOCACION DE TACHAS REFLECTIVAS Y SEÑALAMIENTO VERTICAL</v>
      </c>
      <c r="C604" s="135"/>
      <c r="D604" s="135"/>
      <c r="E604" s="135"/>
      <c r="F604" s="130" t="s">
        <v>40</v>
      </c>
      <c r="G604" s="136">
        <f>Fecha_Base</f>
        <v>43145</v>
      </c>
    </row>
    <row r="605" spans="1:7" x14ac:dyDescent="0.2">
      <c r="A605" s="137" t="s">
        <v>725</v>
      </c>
      <c r="B605" s="138" t="str">
        <f>Ubicación</f>
        <v>DEPARTAMENTOS VARIOS</v>
      </c>
      <c r="C605" s="138"/>
      <c r="D605" s="139"/>
      <c r="E605" s="140"/>
      <c r="F605" s="141"/>
      <c r="G605" s="142"/>
    </row>
    <row r="606" spans="1:7" x14ac:dyDescent="0.2">
      <c r="A606" s="137" t="s">
        <v>41</v>
      </c>
      <c r="B606" s="537" t="s">
        <v>1660</v>
      </c>
      <c r="C606" s="143" t="e">
        <f>IF(B606="","",VLOOKUP(B606,Computo_Presupuesto,2,FALSE))</f>
        <v>#NAME?</v>
      </c>
      <c r="D606" s="423"/>
      <c r="E606" s="140"/>
      <c r="F606" s="141"/>
      <c r="G606" s="142"/>
    </row>
    <row r="607" spans="1:7" x14ac:dyDescent="0.2">
      <c r="A607" s="137" t="s">
        <v>28</v>
      </c>
      <c r="B607" s="537" t="s">
        <v>1661</v>
      </c>
      <c r="C607" s="143" t="e">
        <f>IF(B607=0,"",VLOOKUP(B607,Computo_Presupuesto,2,FALSE))</f>
        <v>#NAME?</v>
      </c>
      <c r="D607" s="139"/>
      <c r="E607" s="140"/>
      <c r="F607" s="138" t="s">
        <v>29</v>
      </c>
      <c r="G607" s="144" t="e">
        <f>IF(B607=0,"",VLOOKUP(B607,Computo_Presupuesto,4,FALSE))</f>
        <v>#NAME?</v>
      </c>
    </row>
    <row r="608" spans="1:7" x14ac:dyDescent="0.2">
      <c r="A608" s="137"/>
      <c r="B608" s="138"/>
      <c r="C608" s="143"/>
      <c r="D608" s="139"/>
      <c r="E608" s="140"/>
      <c r="F608" s="143"/>
      <c r="G608" s="145"/>
    </row>
    <row r="609" spans="1:7" x14ac:dyDescent="0.2">
      <c r="A609" s="396"/>
      <c r="B609" s="132"/>
      <c r="C609" s="397" t="s">
        <v>1602</v>
      </c>
      <c r="D609" s="132"/>
      <c r="E609" s="132"/>
      <c r="F609" s="132"/>
      <c r="G609" s="398"/>
    </row>
    <row r="610" spans="1:7" x14ac:dyDescent="0.2">
      <c r="A610" s="137"/>
      <c r="B610" s="199"/>
      <c r="C610" s="143"/>
      <c r="D610" s="139"/>
      <c r="E610" s="140"/>
      <c r="F610" s="138"/>
      <c r="G610" s="144"/>
    </row>
    <row r="611" spans="1:7" x14ac:dyDescent="0.2">
      <c r="A611" s="137"/>
      <c r="B611" s="199"/>
      <c r="C611" s="399" t="s">
        <v>1603</v>
      </c>
      <c r="D611" s="400" t="s">
        <v>31</v>
      </c>
      <c r="E611" s="400" t="s">
        <v>1604</v>
      </c>
      <c r="F611" s="400" t="s">
        <v>1605</v>
      </c>
      <c r="G611" s="401" t="s">
        <v>1606</v>
      </c>
    </row>
    <row r="612" spans="1:7" x14ac:dyDescent="0.2">
      <c r="A612" s="137"/>
      <c r="B612" s="199"/>
      <c r="C612" s="408"/>
      <c r="D612" s="413"/>
      <c r="E612" s="448"/>
      <c r="F612" s="414"/>
      <c r="G612" s="404">
        <f>ROUND(D612*F612,2)</f>
        <v>0</v>
      </c>
    </row>
    <row r="613" spans="1:7" x14ac:dyDescent="0.2">
      <c r="A613" s="137"/>
      <c r="B613" s="199"/>
      <c r="C613" s="408"/>
      <c r="D613" s="413"/>
      <c r="E613" s="448"/>
      <c r="F613" s="414"/>
      <c r="G613" s="404">
        <f>ROUND(D613*F613,2)</f>
        <v>0</v>
      </c>
    </row>
    <row r="614" spans="1:7" x14ac:dyDescent="0.2">
      <c r="A614" s="137"/>
      <c r="B614" s="199"/>
      <c r="C614" s="408"/>
      <c r="D614" s="413"/>
      <c r="E614" s="448"/>
      <c r="F614" s="414"/>
      <c r="G614" s="404">
        <f>ROUND(D614*F614,2)</f>
        <v>0</v>
      </c>
    </row>
    <row r="615" spans="1:7" x14ac:dyDescent="0.2">
      <c r="A615" s="137"/>
      <c r="B615" s="199"/>
      <c r="C615" s="408"/>
      <c r="D615" s="413"/>
      <c r="E615" s="448"/>
      <c r="F615" s="414"/>
      <c r="G615" s="404">
        <f>ROUND(D615*F615,2)</f>
        <v>0</v>
      </c>
    </row>
    <row r="616" spans="1:7" x14ac:dyDescent="0.2">
      <c r="A616" s="137"/>
      <c r="B616" s="199"/>
      <c r="C616" s="408"/>
      <c r="D616" s="413"/>
      <c r="E616" s="448"/>
      <c r="F616" s="414"/>
      <c r="G616" s="404">
        <f t="shared" ref="G616:G621" si="64">ROUND(D616*F616,2)</f>
        <v>0</v>
      </c>
    </row>
    <row r="617" spans="1:7" x14ac:dyDescent="0.2">
      <c r="A617" s="137"/>
      <c r="B617" s="199"/>
      <c r="C617" s="408"/>
      <c r="D617" s="413"/>
      <c r="E617" s="448"/>
      <c r="F617" s="414"/>
      <c r="G617" s="404">
        <f t="shared" si="64"/>
        <v>0</v>
      </c>
    </row>
    <row r="618" spans="1:7" x14ac:dyDescent="0.2">
      <c r="A618" s="137"/>
      <c r="B618" s="199"/>
      <c r="C618" s="408"/>
      <c r="D618" s="413"/>
      <c r="E618" s="448"/>
      <c r="F618" s="414"/>
      <c r="G618" s="404">
        <f t="shared" si="64"/>
        <v>0</v>
      </c>
    </row>
    <row r="619" spans="1:7" x14ac:dyDescent="0.2">
      <c r="A619" s="137"/>
      <c r="B619" s="199"/>
      <c r="C619" s="408"/>
      <c r="D619" s="413"/>
      <c r="E619" s="448"/>
      <c r="F619" s="414"/>
      <c r="G619" s="404">
        <f t="shared" si="64"/>
        <v>0</v>
      </c>
    </row>
    <row r="620" spans="1:7" x14ac:dyDescent="0.2">
      <c r="A620" s="137"/>
      <c r="B620" s="199"/>
      <c r="C620" s="408"/>
      <c r="D620" s="413"/>
      <c r="E620" s="448"/>
      <c r="F620" s="414"/>
      <c r="G620" s="404">
        <f t="shared" si="64"/>
        <v>0</v>
      </c>
    </row>
    <row r="621" spans="1:7" x14ac:dyDescent="0.2">
      <c r="A621" s="137"/>
      <c r="B621" s="199"/>
      <c r="C621" s="408"/>
      <c r="D621" s="413"/>
      <c r="E621" s="448"/>
      <c r="F621" s="414"/>
      <c r="G621" s="404">
        <f t="shared" si="64"/>
        <v>0</v>
      </c>
    </row>
    <row r="622" spans="1:7" ht="13.5" thickBot="1" x14ac:dyDescent="0.25">
      <c r="A622" s="137"/>
      <c r="B622" s="199"/>
      <c r="C622" s="143"/>
      <c r="D622" s="423"/>
      <c r="E622" s="206"/>
      <c r="F622" s="138"/>
      <c r="G622" s="144"/>
    </row>
    <row r="623" spans="1:7" ht="13.5" thickBot="1" x14ac:dyDescent="0.25">
      <c r="A623" s="137"/>
      <c r="B623" s="199"/>
      <c r="C623" s="405" t="s">
        <v>1607</v>
      </c>
      <c r="D623" s="423"/>
      <c r="E623" s="206">
        <f>SUMPRODUCT(D612:D621,E612:E621)</f>
        <v>0</v>
      </c>
      <c r="F623" s="138" t="s">
        <v>1608</v>
      </c>
      <c r="G623" s="406">
        <f>SUM(G612:G621)</f>
        <v>0</v>
      </c>
    </row>
    <row r="624" spans="1:7" x14ac:dyDescent="0.2">
      <c r="A624" s="137"/>
      <c r="B624" s="199"/>
      <c r="C624" s="405"/>
      <c r="D624" s="206"/>
      <c r="E624" s="140"/>
      <c r="F624" s="138"/>
      <c r="G624" s="208"/>
    </row>
    <row r="625" spans="1:7" x14ac:dyDescent="0.2">
      <c r="A625" s="137"/>
      <c r="B625" s="199"/>
      <c r="C625" s="138" t="s">
        <v>1609</v>
      </c>
      <c r="D625" s="451"/>
      <c r="E625" s="534" t="e">
        <f>CONCATENATE(G607,"/día")</f>
        <v>#NAME?</v>
      </c>
      <c r="F625" s="138"/>
      <c r="G625" s="144"/>
    </row>
    <row r="626" spans="1:7" x14ac:dyDescent="0.2">
      <c r="A626" s="137"/>
      <c r="B626" s="199"/>
      <c r="C626" s="143"/>
      <c r="D626" s="139"/>
      <c r="E626" s="140"/>
      <c r="F626" s="138"/>
      <c r="G626" s="144"/>
    </row>
    <row r="627" spans="1:7" x14ac:dyDescent="0.2">
      <c r="A627" s="748" t="s">
        <v>589</v>
      </c>
      <c r="B627" s="749"/>
      <c r="C627" s="744" t="s">
        <v>0</v>
      </c>
      <c r="D627" s="750" t="s">
        <v>1610</v>
      </c>
      <c r="E627" s="750" t="s">
        <v>1621</v>
      </c>
      <c r="F627" s="752" t="s">
        <v>961</v>
      </c>
      <c r="G627" s="746" t="s">
        <v>33</v>
      </c>
    </row>
    <row r="628" spans="1:7" x14ac:dyDescent="0.2">
      <c r="A628" s="146" t="s">
        <v>590</v>
      </c>
      <c r="B628" s="147" t="s">
        <v>591</v>
      </c>
      <c r="C628" s="745"/>
      <c r="D628" s="751"/>
      <c r="E628" s="751"/>
      <c r="F628" s="753"/>
      <c r="G628" s="747"/>
    </row>
    <row r="629" spans="1:7" x14ac:dyDescent="0.2">
      <c r="A629" s="148"/>
      <c r="B629" s="143"/>
      <c r="C629" s="150" t="s">
        <v>1611</v>
      </c>
      <c r="D629" s="140"/>
      <c r="E629" s="140"/>
      <c r="F629" s="143"/>
      <c r="G629" s="151"/>
    </row>
    <row r="630" spans="1:7" x14ac:dyDescent="0.2">
      <c r="A630" s="407"/>
      <c r="B630" s="402">
        <f t="shared" ref="B630:B639" si="65">IF(A630=0,0,VLOOKUP(A630,T_Indices,2,FALSE))</f>
        <v>0</v>
      </c>
      <c r="C630" s="408" t="s">
        <v>1629</v>
      </c>
      <c r="D630" s="452"/>
      <c r="E630" s="453"/>
      <c r="F630" s="449">
        <f>D625</f>
        <v>0</v>
      </c>
      <c r="G630" s="410">
        <f>IF(F630=0,0,ROUND(E630/F630,2))</f>
        <v>0</v>
      </c>
    </row>
    <row r="631" spans="1:7" x14ac:dyDescent="0.2">
      <c r="A631" s="407"/>
      <c r="B631" s="402">
        <f t="shared" si="65"/>
        <v>0</v>
      </c>
      <c r="C631" s="412" t="s">
        <v>1630</v>
      </c>
      <c r="D631" s="452"/>
      <c r="E631" s="453"/>
      <c r="F631" s="449">
        <f>D625</f>
        <v>0</v>
      </c>
      <c r="G631" s="410">
        <f t="shared" ref="G631:G639" si="66">IF(F631=0,0,ROUND(E631/F631,2))</f>
        <v>0</v>
      </c>
    </row>
    <row r="632" spans="1:7" x14ac:dyDescent="0.2">
      <c r="A632" s="407"/>
      <c r="B632" s="402">
        <f t="shared" si="65"/>
        <v>0</v>
      </c>
      <c r="C632" s="412" t="s">
        <v>1631</v>
      </c>
      <c r="D632" s="452"/>
      <c r="E632" s="453"/>
      <c r="F632" s="449">
        <f>D625</f>
        <v>0</v>
      </c>
      <c r="G632" s="410">
        <f t="shared" si="66"/>
        <v>0</v>
      </c>
    </row>
    <row r="633" spans="1:7" x14ac:dyDescent="0.2">
      <c r="A633" s="407"/>
      <c r="B633" s="402">
        <f t="shared" si="65"/>
        <v>0</v>
      </c>
      <c r="C633" s="412"/>
      <c r="D633" s="452"/>
      <c r="E633" s="453"/>
      <c r="F633" s="449">
        <f>D625</f>
        <v>0</v>
      </c>
      <c r="G633" s="410">
        <f t="shared" si="66"/>
        <v>0</v>
      </c>
    </row>
    <row r="634" spans="1:7" x14ac:dyDescent="0.2">
      <c r="A634" s="407"/>
      <c r="B634" s="402">
        <f t="shared" si="65"/>
        <v>0</v>
      </c>
      <c r="C634" s="412"/>
      <c r="D634" s="452"/>
      <c r="E634" s="453"/>
      <c r="F634" s="449">
        <f>D625</f>
        <v>0</v>
      </c>
      <c r="G634" s="410">
        <f t="shared" si="66"/>
        <v>0</v>
      </c>
    </row>
    <row r="635" spans="1:7" x14ac:dyDescent="0.2">
      <c r="A635" s="407"/>
      <c r="B635" s="402">
        <f t="shared" si="65"/>
        <v>0</v>
      </c>
      <c r="C635" s="412"/>
      <c r="D635" s="452"/>
      <c r="E635" s="414"/>
      <c r="F635" s="449">
        <f>D625</f>
        <v>0</v>
      </c>
      <c r="G635" s="410">
        <f t="shared" si="66"/>
        <v>0</v>
      </c>
    </row>
    <row r="636" spans="1:7" x14ac:dyDescent="0.2">
      <c r="A636" s="407"/>
      <c r="B636" s="402">
        <f t="shared" si="65"/>
        <v>0</v>
      </c>
      <c r="C636" s="412"/>
      <c r="D636" s="409"/>
      <c r="E636" s="452"/>
      <c r="F636" s="449">
        <f>D625</f>
        <v>0</v>
      </c>
      <c r="G636" s="410">
        <f t="shared" si="66"/>
        <v>0</v>
      </c>
    </row>
    <row r="637" spans="1:7" x14ac:dyDescent="0.2">
      <c r="A637" s="407"/>
      <c r="B637" s="402">
        <f t="shared" si="65"/>
        <v>0</v>
      </c>
      <c r="C637" s="412"/>
      <c r="D637" s="409"/>
      <c r="E637" s="452"/>
      <c r="F637" s="449">
        <f>D625</f>
        <v>0</v>
      </c>
      <c r="G637" s="410">
        <f t="shared" si="66"/>
        <v>0</v>
      </c>
    </row>
    <row r="638" spans="1:7" x14ac:dyDescent="0.2">
      <c r="A638" s="407"/>
      <c r="B638" s="402">
        <f t="shared" si="65"/>
        <v>0</v>
      </c>
      <c r="C638" s="412"/>
      <c r="D638" s="409"/>
      <c r="E638" s="413"/>
      <c r="F638" s="449">
        <f>D625</f>
        <v>0</v>
      </c>
      <c r="G638" s="410">
        <f t="shared" si="66"/>
        <v>0</v>
      </c>
    </row>
    <row r="639" spans="1:7" x14ac:dyDescent="0.2">
      <c r="A639" s="407"/>
      <c r="B639" s="402">
        <f t="shared" si="65"/>
        <v>0</v>
      </c>
      <c r="C639" s="408"/>
      <c r="D639" s="409"/>
      <c r="E639" s="413"/>
      <c r="F639" s="449">
        <f>D625</f>
        <v>0</v>
      </c>
      <c r="G639" s="410">
        <f t="shared" si="66"/>
        <v>0</v>
      </c>
    </row>
    <row r="640" spans="1:7" x14ac:dyDescent="0.2">
      <c r="A640" s="152"/>
      <c r="B640" s="139"/>
      <c r="C640" s="143"/>
      <c r="D640" s="139"/>
      <c r="E640" s="140"/>
      <c r="F640" s="149" t="s">
        <v>34</v>
      </c>
      <c r="G640" s="415">
        <f>SUBTOTAL(9,G630:G639)</f>
        <v>0</v>
      </c>
    </row>
    <row r="641" spans="1:7" x14ac:dyDescent="0.2">
      <c r="A641" s="148"/>
      <c r="B641" s="143"/>
      <c r="C641" s="150" t="s">
        <v>728</v>
      </c>
      <c r="D641" s="139"/>
      <c r="E641" s="140"/>
      <c r="F641" s="141"/>
      <c r="G641" s="151"/>
    </row>
    <row r="642" spans="1:7" x14ac:dyDescent="0.2">
      <c r="A642" s="748" t="s">
        <v>589</v>
      </c>
      <c r="B642" s="749"/>
      <c r="C642" s="744" t="s">
        <v>0</v>
      </c>
      <c r="D642" s="750" t="s">
        <v>31</v>
      </c>
      <c r="E642" s="750" t="s">
        <v>1621</v>
      </c>
      <c r="F642" s="752" t="s">
        <v>961</v>
      </c>
      <c r="G642" s="746" t="s">
        <v>33</v>
      </c>
    </row>
    <row r="643" spans="1:7" x14ac:dyDescent="0.2">
      <c r="A643" s="146" t="s">
        <v>590</v>
      </c>
      <c r="B643" s="147" t="s">
        <v>591</v>
      </c>
      <c r="C643" s="745"/>
      <c r="D643" s="751"/>
      <c r="E643" s="751"/>
      <c r="F643" s="753"/>
      <c r="G643" s="747"/>
    </row>
    <row r="644" spans="1:7" x14ac:dyDescent="0.2">
      <c r="A644" s="407"/>
      <c r="B644" s="402">
        <f t="shared" ref="B644:B650" si="67">IF(A644=0,0,VLOOKUP(A644,T_Indices,2,FALSE))</f>
        <v>0</v>
      </c>
      <c r="C644" s="411" t="s">
        <v>1632</v>
      </c>
      <c r="D644" s="409"/>
      <c r="E644" s="413">
        <v>1374.84</v>
      </c>
      <c r="F644" s="403">
        <f>D625</f>
        <v>0</v>
      </c>
      <c r="G644" s="416">
        <f>IF(F644=0,0,ROUND(D644*E644/F644,2))</f>
        <v>0</v>
      </c>
    </row>
    <row r="645" spans="1:7" x14ac:dyDescent="0.2">
      <c r="A645" s="407"/>
      <c r="B645" s="402">
        <f t="shared" si="67"/>
        <v>0</v>
      </c>
      <c r="C645" s="408" t="s">
        <v>1633</v>
      </c>
      <c r="D645" s="409"/>
      <c r="E645" s="413">
        <v>1174.99</v>
      </c>
      <c r="F645" s="403">
        <f>D625</f>
        <v>0</v>
      </c>
      <c r="G645" s="416">
        <f t="shared" ref="G645:G650" si="68">IF(F645=0,0,ROUND(D645*E645/F645,2))</f>
        <v>0</v>
      </c>
    </row>
    <row r="646" spans="1:7" x14ac:dyDescent="0.2">
      <c r="A646" s="407"/>
      <c r="B646" s="402">
        <f t="shared" si="67"/>
        <v>0</v>
      </c>
      <c r="C646" s="408" t="s">
        <v>1634</v>
      </c>
      <c r="D646" s="409"/>
      <c r="E646" s="413">
        <v>1080</v>
      </c>
      <c r="F646" s="403">
        <f>D625</f>
        <v>0</v>
      </c>
      <c r="G646" s="416">
        <f t="shared" si="68"/>
        <v>0</v>
      </c>
    </row>
    <row r="647" spans="1:7" x14ac:dyDescent="0.2">
      <c r="A647" s="407"/>
      <c r="B647" s="402">
        <f t="shared" si="67"/>
        <v>0</v>
      </c>
      <c r="C647" s="408" t="s">
        <v>732</v>
      </c>
      <c r="D647" s="409"/>
      <c r="E647" s="413">
        <v>994.52</v>
      </c>
      <c r="F647" s="403">
        <f>D625</f>
        <v>0</v>
      </c>
      <c r="G647" s="416">
        <f t="shared" si="68"/>
        <v>0</v>
      </c>
    </row>
    <row r="648" spans="1:7" x14ac:dyDescent="0.2">
      <c r="A648" s="407"/>
      <c r="B648" s="402">
        <f t="shared" si="67"/>
        <v>0</v>
      </c>
      <c r="C648" s="408"/>
      <c r="D648" s="409"/>
      <c r="E648" s="413"/>
      <c r="F648" s="403">
        <f>D625</f>
        <v>0</v>
      </c>
      <c r="G648" s="416">
        <f t="shared" si="68"/>
        <v>0</v>
      </c>
    </row>
    <row r="649" spans="1:7" x14ac:dyDescent="0.2">
      <c r="A649" s="407"/>
      <c r="B649" s="402">
        <f t="shared" si="67"/>
        <v>0</v>
      </c>
      <c r="C649" s="408" t="s">
        <v>1635</v>
      </c>
      <c r="D649" s="417">
        <v>0.1</v>
      </c>
      <c r="E649" s="538">
        <f>SUMPRODUCT(D644:D647,E644:E647)</f>
        <v>0</v>
      </c>
      <c r="F649" s="403">
        <f>D625</f>
        <v>0</v>
      </c>
      <c r="G649" s="416">
        <f t="shared" si="68"/>
        <v>0</v>
      </c>
    </row>
    <row r="650" spans="1:7" x14ac:dyDescent="0.2">
      <c r="A650" s="407"/>
      <c r="B650" s="402">
        <f t="shared" si="67"/>
        <v>0</v>
      </c>
      <c r="C650" s="402"/>
      <c r="D650" s="450"/>
      <c r="E650" s="403"/>
      <c r="F650" s="403">
        <f>D625</f>
        <v>0</v>
      </c>
      <c r="G650" s="416">
        <f t="shared" si="68"/>
        <v>0</v>
      </c>
    </row>
    <row r="651" spans="1:7" x14ac:dyDescent="0.2">
      <c r="A651" s="152"/>
      <c r="B651" s="139"/>
      <c r="C651" s="143"/>
      <c r="D651" s="139"/>
      <c r="E651" s="140"/>
      <c r="F651" s="149" t="s">
        <v>35</v>
      </c>
      <c r="G651" s="418">
        <f>SUBTOTAL(9,G644:G650)</f>
        <v>0</v>
      </c>
    </row>
    <row r="652" spans="1:7" x14ac:dyDescent="0.2">
      <c r="A652" s="148"/>
      <c r="B652" s="143"/>
      <c r="C652" s="150" t="s">
        <v>1612</v>
      </c>
      <c r="D652" s="139"/>
      <c r="E652" s="140"/>
      <c r="F652" s="141"/>
      <c r="G652" s="151"/>
    </row>
    <row r="653" spans="1:7" x14ac:dyDescent="0.2">
      <c r="A653" s="748" t="s">
        <v>589</v>
      </c>
      <c r="B653" s="749"/>
      <c r="C653" s="744" t="s">
        <v>0</v>
      </c>
      <c r="D653" s="744" t="s">
        <v>30</v>
      </c>
      <c r="E653" s="750" t="s">
        <v>31</v>
      </c>
      <c r="F653" s="752" t="s">
        <v>32</v>
      </c>
      <c r="G653" s="746" t="s">
        <v>33</v>
      </c>
    </row>
    <row r="654" spans="1:7" x14ac:dyDescent="0.2">
      <c r="A654" s="146" t="s">
        <v>590</v>
      </c>
      <c r="B654" s="147" t="s">
        <v>591</v>
      </c>
      <c r="C654" s="745"/>
      <c r="D654" s="745"/>
      <c r="E654" s="751"/>
      <c r="F654" s="753"/>
      <c r="G654" s="747"/>
    </row>
    <row r="655" spans="1:7" x14ac:dyDescent="0.2">
      <c r="A655" s="407"/>
      <c r="B655" s="402">
        <f t="shared" ref="B655:B665" si="69">IF(A655=0,0,VLOOKUP(A655,T_Indices,2,FALSE))</f>
        <v>0</v>
      </c>
      <c r="C655" s="408"/>
      <c r="D655" s="409"/>
      <c r="E655" s="413"/>
      <c r="F655" s="414"/>
      <c r="G655" s="416">
        <f>ROUND(E655*F655,2)</f>
        <v>0</v>
      </c>
    </row>
    <row r="656" spans="1:7" x14ac:dyDescent="0.2">
      <c r="A656" s="407"/>
      <c r="B656" s="402">
        <f t="shared" si="69"/>
        <v>0</v>
      </c>
      <c r="C656" s="408"/>
      <c r="D656" s="409"/>
      <c r="E656" s="413"/>
      <c r="F656" s="414"/>
      <c r="G656" s="416">
        <f t="shared" ref="G656:G665" si="70">ROUND(E656*F656,2)</f>
        <v>0</v>
      </c>
    </row>
    <row r="657" spans="1:7" x14ac:dyDescent="0.2">
      <c r="A657" s="407"/>
      <c r="B657" s="402">
        <f t="shared" si="69"/>
        <v>0</v>
      </c>
      <c r="C657" s="408"/>
      <c r="D657" s="409"/>
      <c r="E657" s="413"/>
      <c r="F657" s="414"/>
      <c r="G657" s="416">
        <f t="shared" si="70"/>
        <v>0</v>
      </c>
    </row>
    <row r="658" spans="1:7" x14ac:dyDescent="0.2">
      <c r="A658" s="407"/>
      <c r="B658" s="402">
        <f t="shared" si="69"/>
        <v>0</v>
      </c>
      <c r="C658" s="408"/>
      <c r="D658" s="409"/>
      <c r="E658" s="413"/>
      <c r="F658" s="414"/>
      <c r="G658" s="416">
        <f t="shared" si="70"/>
        <v>0</v>
      </c>
    </row>
    <row r="659" spans="1:7" x14ac:dyDescent="0.2">
      <c r="A659" s="407"/>
      <c r="B659" s="402">
        <f t="shared" si="69"/>
        <v>0</v>
      </c>
      <c r="C659" s="408"/>
      <c r="D659" s="409"/>
      <c r="E659" s="413"/>
      <c r="F659" s="414"/>
      <c r="G659" s="416">
        <f t="shared" si="70"/>
        <v>0</v>
      </c>
    </row>
    <row r="660" spans="1:7" x14ac:dyDescent="0.2">
      <c r="A660" s="407"/>
      <c r="B660" s="402">
        <f t="shared" si="69"/>
        <v>0</v>
      </c>
      <c r="C660" s="408"/>
      <c r="D660" s="409"/>
      <c r="E660" s="413"/>
      <c r="F660" s="414"/>
      <c r="G660" s="416">
        <f t="shared" si="70"/>
        <v>0</v>
      </c>
    </row>
    <row r="661" spans="1:7" x14ac:dyDescent="0.2">
      <c r="A661" s="407"/>
      <c r="B661" s="402">
        <f t="shared" si="69"/>
        <v>0</v>
      </c>
      <c r="C661" s="408"/>
      <c r="D661" s="409"/>
      <c r="E661" s="413"/>
      <c r="F661" s="414"/>
      <c r="G661" s="416">
        <f t="shared" si="70"/>
        <v>0</v>
      </c>
    </row>
    <row r="662" spans="1:7" x14ac:dyDescent="0.2">
      <c r="A662" s="407"/>
      <c r="B662" s="402">
        <f t="shared" si="69"/>
        <v>0</v>
      </c>
      <c r="C662" s="408"/>
      <c r="D662" s="409"/>
      <c r="E662" s="413"/>
      <c r="F662" s="414"/>
      <c r="G662" s="416">
        <f t="shared" si="70"/>
        <v>0</v>
      </c>
    </row>
    <row r="663" spans="1:7" x14ac:dyDescent="0.2">
      <c r="A663" s="407"/>
      <c r="B663" s="402">
        <f t="shared" si="69"/>
        <v>0</v>
      </c>
      <c r="C663" s="408"/>
      <c r="D663" s="409"/>
      <c r="E663" s="413"/>
      <c r="F663" s="414"/>
      <c r="G663" s="416">
        <f t="shared" si="70"/>
        <v>0</v>
      </c>
    </row>
    <row r="664" spans="1:7" x14ac:dyDescent="0.2">
      <c r="A664" s="407"/>
      <c r="B664" s="402">
        <f t="shared" si="69"/>
        <v>0</v>
      </c>
      <c r="C664" s="408"/>
      <c r="D664" s="409"/>
      <c r="E664" s="413"/>
      <c r="F664" s="414"/>
      <c r="G664" s="416">
        <f t="shared" si="70"/>
        <v>0</v>
      </c>
    </row>
    <row r="665" spans="1:7" x14ac:dyDescent="0.2">
      <c r="A665" s="407"/>
      <c r="B665" s="402">
        <f t="shared" si="69"/>
        <v>0</v>
      </c>
      <c r="C665" s="408"/>
      <c r="D665" s="409"/>
      <c r="E665" s="413"/>
      <c r="F665" s="414"/>
      <c r="G665" s="416">
        <f t="shared" si="70"/>
        <v>0</v>
      </c>
    </row>
    <row r="666" spans="1:7" x14ac:dyDescent="0.2">
      <c r="A666" s="148"/>
      <c r="B666" s="143"/>
      <c r="C666" s="143"/>
      <c r="D666" s="139"/>
      <c r="E666" s="140"/>
      <c r="F666" s="149" t="s">
        <v>36</v>
      </c>
      <c r="G666" s="420">
        <f>SUBTOTAL(9,G655:G665)</f>
        <v>0</v>
      </c>
    </row>
    <row r="667" spans="1:7" x14ac:dyDescent="0.2">
      <c r="A667" s="148"/>
      <c r="B667" s="143"/>
      <c r="C667" s="150" t="s">
        <v>1613</v>
      </c>
      <c r="D667" s="139"/>
      <c r="E667" s="140"/>
      <c r="F667" s="141"/>
      <c r="G667" s="151"/>
    </row>
    <row r="668" spans="1:7" x14ac:dyDescent="0.2">
      <c r="A668" s="748" t="s">
        <v>589</v>
      </c>
      <c r="B668" s="749"/>
      <c r="C668" s="744" t="s">
        <v>0</v>
      </c>
      <c r="D668" s="744" t="s">
        <v>30</v>
      </c>
      <c r="E668" s="750" t="s">
        <v>31</v>
      </c>
      <c r="F668" s="752" t="s">
        <v>32</v>
      </c>
      <c r="G668" s="746" t="s">
        <v>33</v>
      </c>
    </row>
    <row r="669" spans="1:7" x14ac:dyDescent="0.2">
      <c r="A669" s="146" t="s">
        <v>590</v>
      </c>
      <c r="B669" s="147" t="s">
        <v>591</v>
      </c>
      <c r="C669" s="745"/>
      <c r="D669" s="745"/>
      <c r="E669" s="751"/>
      <c r="F669" s="753"/>
      <c r="G669" s="747"/>
    </row>
    <row r="670" spans="1:7" x14ac:dyDescent="0.2">
      <c r="A670" s="407"/>
      <c r="B670" s="402">
        <f>IF(A670=0,0,VLOOKUP(A670,T_Indices,2,FALSE))</f>
        <v>0</v>
      </c>
      <c r="C670" s="408"/>
      <c r="D670" s="409"/>
      <c r="E670" s="413"/>
      <c r="F670" s="414"/>
      <c r="G670" s="416">
        <f>ROUND(E670*F670,2)</f>
        <v>0</v>
      </c>
    </row>
    <row r="671" spans="1:7" x14ac:dyDescent="0.2">
      <c r="A671" s="407"/>
      <c r="B671" s="402">
        <f>IF(A671=0,0,VLOOKUP(A671,T_Indices,2,FALSE))</f>
        <v>0</v>
      </c>
      <c r="C671" s="408"/>
      <c r="D671" s="409"/>
      <c r="E671" s="419"/>
      <c r="F671" s="414"/>
      <c r="G671" s="416">
        <f t="shared" ref="G671" si="71">ROUND(E671*F671,2)</f>
        <v>0</v>
      </c>
    </row>
    <row r="672" spans="1:7" x14ac:dyDescent="0.2">
      <c r="A672" s="148"/>
      <c r="B672" s="143"/>
      <c r="C672" s="143"/>
      <c r="D672" s="139"/>
      <c r="E672" s="140"/>
      <c r="F672" s="149" t="s">
        <v>1614</v>
      </c>
      <c r="G672" s="420">
        <f>SUBTOTAL(9,G670:G671)</f>
        <v>0</v>
      </c>
    </row>
    <row r="673" spans="1:7" ht="13.5" thickBot="1" x14ac:dyDescent="0.25">
      <c r="A673" s="153"/>
      <c r="B673" s="154"/>
      <c r="C673" s="155"/>
      <c r="D673" s="154"/>
      <c r="E673" s="156"/>
      <c r="F673" s="157"/>
      <c r="G673" s="158"/>
    </row>
    <row r="674" spans="1:7" ht="13.5" thickBot="1" x14ac:dyDescent="0.25">
      <c r="A674" s="187" t="str">
        <f>B607</f>
        <v>39-6.1</v>
      </c>
      <c r="B674" s="186" t="e">
        <f>C607</f>
        <v>#NAME?</v>
      </c>
      <c r="C674" s="209"/>
      <c r="D674" s="209" t="s">
        <v>37</v>
      </c>
      <c r="E674" s="210"/>
      <c r="F674" s="421" t="e">
        <f>CONCATENATE("$/",G607)</f>
        <v>#NAME?</v>
      </c>
      <c r="G674" s="422">
        <f>SUBTOTAL(9,G630:G673)</f>
        <v>0</v>
      </c>
    </row>
    <row r="675" spans="1:7" ht="14.25" thickTop="1" thickBot="1" x14ac:dyDescent="0.25">
      <c r="A675" s="423"/>
      <c r="B675" s="423"/>
      <c r="C675" s="423"/>
      <c r="D675" s="423"/>
      <c r="E675" s="423"/>
      <c r="F675" s="423"/>
      <c r="G675" s="423"/>
    </row>
    <row r="676" spans="1:7" ht="13.5" thickTop="1" x14ac:dyDescent="0.2">
      <c r="A676" s="772" t="s">
        <v>39</v>
      </c>
      <c r="B676" s="773"/>
      <c r="C676" s="773"/>
      <c r="D676" s="773"/>
      <c r="E676" s="773"/>
      <c r="F676" s="773"/>
      <c r="G676" s="774"/>
    </row>
    <row r="677" spans="1:7" x14ac:dyDescent="0.2">
      <c r="A677" s="129" t="s">
        <v>726</v>
      </c>
      <c r="B677" s="130" t="str">
        <f>Comitente</f>
        <v>DIRECCIÓN PROVINCIAL DE VIALIDAD</v>
      </c>
      <c r="C677" s="131"/>
      <c r="D677" s="207"/>
      <c r="E677" s="207"/>
      <c r="F677" s="133"/>
      <c r="G677" s="134"/>
    </row>
    <row r="678" spans="1:7" x14ac:dyDescent="0.2">
      <c r="A678" s="129" t="s">
        <v>727</v>
      </c>
      <c r="B678" s="130">
        <f>Contratista</f>
        <v>0</v>
      </c>
      <c r="C678" s="135"/>
      <c r="D678" s="135"/>
      <c r="E678" s="135"/>
      <c r="F678" s="130"/>
      <c r="G678" s="136"/>
    </row>
    <row r="679" spans="1:7" x14ac:dyDescent="0.2">
      <c r="A679" s="129" t="s">
        <v>27</v>
      </c>
      <c r="B679" s="130" t="str">
        <f>Obra</f>
        <v>SEÑALIZACION HORIZONTAL - PROVISION Y COLOCACION DE TACHAS REFLECTIVAS Y SEÑALAMIENTO VERTICAL</v>
      </c>
      <c r="C679" s="135"/>
      <c r="D679" s="135"/>
      <c r="E679" s="135"/>
      <c r="F679" s="130" t="s">
        <v>40</v>
      </c>
      <c r="G679" s="136">
        <f>Fecha_Base</f>
        <v>43145</v>
      </c>
    </row>
    <row r="680" spans="1:7" x14ac:dyDescent="0.2">
      <c r="A680" s="137" t="s">
        <v>725</v>
      </c>
      <c r="B680" s="138" t="str">
        <f>Ubicación</f>
        <v>DEPARTAMENTOS VARIOS</v>
      </c>
      <c r="C680" s="138"/>
      <c r="D680" s="139"/>
      <c r="E680" s="140"/>
      <c r="F680" s="141"/>
      <c r="G680" s="142"/>
    </row>
    <row r="681" spans="1:7" x14ac:dyDescent="0.2">
      <c r="A681" s="137" t="s">
        <v>41</v>
      </c>
      <c r="B681" s="537" t="s">
        <v>1660</v>
      </c>
      <c r="C681" s="143" t="e">
        <f>IF(B681="","",VLOOKUP(B681,Computo_Presupuesto,2,FALSE))</f>
        <v>#NAME?</v>
      </c>
      <c r="D681" s="423"/>
      <c r="E681" s="140"/>
      <c r="F681" s="141"/>
      <c r="G681" s="142"/>
    </row>
    <row r="682" spans="1:7" x14ac:dyDescent="0.2">
      <c r="A682" s="137" t="s">
        <v>28</v>
      </c>
      <c r="B682" s="537" t="s">
        <v>1662</v>
      </c>
      <c r="C682" s="143" t="e">
        <f>IF(B682=0,"",VLOOKUP(B682,Computo_Presupuesto,2,FALSE))</f>
        <v>#NAME?</v>
      </c>
      <c r="D682" s="139"/>
      <c r="E682" s="140"/>
      <c r="F682" s="138" t="s">
        <v>29</v>
      </c>
      <c r="G682" s="144" t="e">
        <f>IF(B682=0,"",VLOOKUP(B682,Computo_Presupuesto,4,FALSE))</f>
        <v>#NAME?</v>
      </c>
    </row>
    <row r="683" spans="1:7" x14ac:dyDescent="0.2">
      <c r="A683" s="137"/>
      <c r="B683" s="138"/>
      <c r="C683" s="143"/>
      <c r="D683" s="139"/>
      <c r="E683" s="140"/>
      <c r="F683" s="143"/>
      <c r="G683" s="145"/>
    </row>
    <row r="684" spans="1:7" x14ac:dyDescent="0.2">
      <c r="A684" s="396"/>
      <c r="B684" s="132"/>
      <c r="C684" s="397" t="s">
        <v>1602</v>
      </c>
      <c r="D684" s="132"/>
      <c r="E684" s="132"/>
      <c r="F684" s="132"/>
      <c r="G684" s="398"/>
    </row>
    <row r="685" spans="1:7" x14ac:dyDescent="0.2">
      <c r="A685" s="137"/>
      <c r="B685" s="199"/>
      <c r="C685" s="143"/>
      <c r="D685" s="139"/>
      <c r="E685" s="140"/>
      <c r="F685" s="138"/>
      <c r="G685" s="144"/>
    </row>
    <row r="686" spans="1:7" x14ac:dyDescent="0.2">
      <c r="A686" s="137"/>
      <c r="B686" s="199"/>
      <c r="C686" s="399" t="s">
        <v>1603</v>
      </c>
      <c r="D686" s="400" t="s">
        <v>31</v>
      </c>
      <c r="E686" s="400" t="s">
        <v>1604</v>
      </c>
      <c r="F686" s="400" t="s">
        <v>1605</v>
      </c>
      <c r="G686" s="401" t="s">
        <v>1606</v>
      </c>
    </row>
    <row r="687" spans="1:7" x14ac:dyDescent="0.2">
      <c r="A687" s="137"/>
      <c r="B687" s="199"/>
      <c r="C687" s="408"/>
      <c r="D687" s="413"/>
      <c r="E687" s="448"/>
      <c r="F687" s="414"/>
      <c r="G687" s="404">
        <f>ROUND(D687*F687,2)</f>
        <v>0</v>
      </c>
    </row>
    <row r="688" spans="1:7" x14ac:dyDescent="0.2">
      <c r="A688" s="137"/>
      <c r="B688" s="199"/>
      <c r="C688" s="408"/>
      <c r="D688" s="413"/>
      <c r="E688" s="448"/>
      <c r="F688" s="414"/>
      <c r="G688" s="404">
        <f>ROUND(D688*F688,2)</f>
        <v>0</v>
      </c>
    </row>
    <row r="689" spans="1:7" x14ac:dyDescent="0.2">
      <c r="A689" s="137"/>
      <c r="B689" s="199"/>
      <c r="C689" s="408"/>
      <c r="D689" s="413"/>
      <c r="E689" s="448"/>
      <c r="F689" s="414"/>
      <c r="G689" s="404">
        <f>ROUND(D689*F689,2)</f>
        <v>0</v>
      </c>
    </row>
    <row r="690" spans="1:7" x14ac:dyDescent="0.2">
      <c r="A690" s="137"/>
      <c r="B690" s="199"/>
      <c r="C690" s="408"/>
      <c r="D690" s="413"/>
      <c r="E690" s="448"/>
      <c r="F690" s="414"/>
      <c r="G690" s="404">
        <f>ROUND(D690*F690,2)</f>
        <v>0</v>
      </c>
    </row>
    <row r="691" spans="1:7" x14ac:dyDescent="0.2">
      <c r="A691" s="137"/>
      <c r="B691" s="199"/>
      <c r="C691" s="408"/>
      <c r="D691" s="413"/>
      <c r="E691" s="448"/>
      <c r="F691" s="414"/>
      <c r="G691" s="404">
        <f t="shared" ref="G691:G696" si="72">ROUND(D691*F691,2)</f>
        <v>0</v>
      </c>
    </row>
    <row r="692" spans="1:7" x14ac:dyDescent="0.2">
      <c r="A692" s="137"/>
      <c r="B692" s="199"/>
      <c r="C692" s="408"/>
      <c r="D692" s="413"/>
      <c r="E692" s="448"/>
      <c r="F692" s="414"/>
      <c r="G692" s="404">
        <f t="shared" si="72"/>
        <v>0</v>
      </c>
    </row>
    <row r="693" spans="1:7" x14ac:dyDescent="0.2">
      <c r="A693" s="137"/>
      <c r="B693" s="199"/>
      <c r="C693" s="408"/>
      <c r="D693" s="413"/>
      <c r="E693" s="448"/>
      <c r="F693" s="414"/>
      <c r="G693" s="404">
        <f t="shared" si="72"/>
        <v>0</v>
      </c>
    </row>
    <row r="694" spans="1:7" x14ac:dyDescent="0.2">
      <c r="A694" s="137"/>
      <c r="B694" s="199"/>
      <c r="C694" s="408"/>
      <c r="D694" s="413"/>
      <c r="E694" s="448"/>
      <c r="F694" s="414"/>
      <c r="G694" s="404">
        <f t="shared" si="72"/>
        <v>0</v>
      </c>
    </row>
    <row r="695" spans="1:7" x14ac:dyDescent="0.2">
      <c r="A695" s="137"/>
      <c r="B695" s="199"/>
      <c r="C695" s="408"/>
      <c r="D695" s="413"/>
      <c r="E695" s="448"/>
      <c r="F695" s="414"/>
      <c r="G695" s="404">
        <f t="shared" si="72"/>
        <v>0</v>
      </c>
    </row>
    <row r="696" spans="1:7" x14ac:dyDescent="0.2">
      <c r="A696" s="137"/>
      <c r="B696" s="199"/>
      <c r="C696" s="408"/>
      <c r="D696" s="413"/>
      <c r="E696" s="448"/>
      <c r="F696" s="414"/>
      <c r="G696" s="404">
        <f t="shared" si="72"/>
        <v>0</v>
      </c>
    </row>
    <row r="697" spans="1:7" ht="13.5" thickBot="1" x14ac:dyDescent="0.25">
      <c r="A697" s="137"/>
      <c r="B697" s="199"/>
      <c r="C697" s="143"/>
      <c r="D697" s="423"/>
      <c r="E697" s="206"/>
      <c r="F697" s="138"/>
      <c r="G697" s="144"/>
    </row>
    <row r="698" spans="1:7" ht="13.5" thickBot="1" x14ac:dyDescent="0.25">
      <c r="A698" s="137"/>
      <c r="B698" s="199"/>
      <c r="C698" s="405" t="s">
        <v>1607</v>
      </c>
      <c r="D698" s="423"/>
      <c r="E698" s="206">
        <f>SUMPRODUCT(D687:D696,E687:E696)</f>
        <v>0</v>
      </c>
      <c r="F698" s="138" t="s">
        <v>1608</v>
      </c>
      <c r="G698" s="406">
        <f>SUM(G687:G696)</f>
        <v>0</v>
      </c>
    </row>
    <row r="699" spans="1:7" x14ac:dyDescent="0.2">
      <c r="A699" s="137"/>
      <c r="B699" s="199"/>
      <c r="C699" s="405"/>
      <c r="D699" s="206"/>
      <c r="E699" s="140"/>
      <c r="F699" s="138"/>
      <c r="G699" s="208"/>
    </row>
    <row r="700" spans="1:7" x14ac:dyDescent="0.2">
      <c r="A700" s="137"/>
      <c r="B700" s="199"/>
      <c r="C700" s="138" t="s">
        <v>1609</v>
      </c>
      <c r="D700" s="451"/>
      <c r="E700" s="534" t="e">
        <f>CONCATENATE(G682,"/día")</f>
        <v>#NAME?</v>
      </c>
      <c r="F700" s="138"/>
      <c r="G700" s="144"/>
    </row>
    <row r="701" spans="1:7" x14ac:dyDescent="0.2">
      <c r="A701" s="137"/>
      <c r="B701" s="199"/>
      <c r="C701" s="143"/>
      <c r="D701" s="139"/>
      <c r="E701" s="140"/>
      <c r="F701" s="138"/>
      <c r="G701" s="144"/>
    </row>
    <row r="702" spans="1:7" x14ac:dyDescent="0.2">
      <c r="A702" s="748" t="s">
        <v>589</v>
      </c>
      <c r="B702" s="749"/>
      <c r="C702" s="744" t="s">
        <v>0</v>
      </c>
      <c r="D702" s="750" t="s">
        <v>1610</v>
      </c>
      <c r="E702" s="750" t="s">
        <v>1621</v>
      </c>
      <c r="F702" s="752" t="s">
        <v>961</v>
      </c>
      <c r="G702" s="746" t="s">
        <v>33</v>
      </c>
    </row>
    <row r="703" spans="1:7" x14ac:dyDescent="0.2">
      <c r="A703" s="146" t="s">
        <v>590</v>
      </c>
      <c r="B703" s="147" t="s">
        <v>591</v>
      </c>
      <c r="C703" s="745"/>
      <c r="D703" s="751"/>
      <c r="E703" s="751"/>
      <c r="F703" s="753"/>
      <c r="G703" s="747"/>
    </row>
    <row r="704" spans="1:7" x14ac:dyDescent="0.2">
      <c r="A704" s="148"/>
      <c r="B704" s="143"/>
      <c r="C704" s="150" t="s">
        <v>1611</v>
      </c>
      <c r="D704" s="140"/>
      <c r="E704" s="140"/>
      <c r="F704" s="143"/>
      <c r="G704" s="151"/>
    </row>
    <row r="705" spans="1:7" x14ac:dyDescent="0.2">
      <c r="A705" s="407"/>
      <c r="B705" s="402">
        <f t="shared" ref="B705:B714" si="73">IF(A705=0,0,VLOOKUP(A705,T_Indices,2,FALSE))</f>
        <v>0</v>
      </c>
      <c r="C705" s="408" t="s">
        <v>1629</v>
      </c>
      <c r="D705" s="452"/>
      <c r="E705" s="453"/>
      <c r="F705" s="449">
        <f>D700</f>
        <v>0</v>
      </c>
      <c r="G705" s="410">
        <f>IF(F705=0,0,ROUND(E705/F705,2))</f>
        <v>0</v>
      </c>
    </row>
    <row r="706" spans="1:7" x14ac:dyDescent="0.2">
      <c r="A706" s="407"/>
      <c r="B706" s="402">
        <f t="shared" si="73"/>
        <v>0</v>
      </c>
      <c r="C706" s="412" t="s">
        <v>1630</v>
      </c>
      <c r="D706" s="452"/>
      <c r="E706" s="453"/>
      <c r="F706" s="449">
        <f>D700</f>
        <v>0</v>
      </c>
      <c r="G706" s="410">
        <f t="shared" ref="G706:G714" si="74">IF(F706=0,0,ROUND(E706/F706,2))</f>
        <v>0</v>
      </c>
    </row>
    <row r="707" spans="1:7" x14ac:dyDescent="0.2">
      <c r="A707" s="407"/>
      <c r="B707" s="402">
        <f t="shared" si="73"/>
        <v>0</v>
      </c>
      <c r="C707" s="412" t="s">
        <v>1631</v>
      </c>
      <c r="D707" s="452"/>
      <c r="E707" s="453"/>
      <c r="F707" s="449">
        <f>D700</f>
        <v>0</v>
      </c>
      <c r="G707" s="410">
        <f t="shared" si="74"/>
        <v>0</v>
      </c>
    </row>
    <row r="708" spans="1:7" x14ac:dyDescent="0.2">
      <c r="A708" s="407"/>
      <c r="B708" s="402">
        <f t="shared" si="73"/>
        <v>0</v>
      </c>
      <c r="C708" s="412"/>
      <c r="D708" s="452"/>
      <c r="E708" s="453"/>
      <c r="F708" s="449">
        <f>D700</f>
        <v>0</v>
      </c>
      <c r="G708" s="410">
        <f t="shared" si="74"/>
        <v>0</v>
      </c>
    </row>
    <row r="709" spans="1:7" x14ac:dyDescent="0.2">
      <c r="A709" s="407"/>
      <c r="B709" s="402">
        <f t="shared" si="73"/>
        <v>0</v>
      </c>
      <c r="C709" s="412"/>
      <c r="D709" s="452"/>
      <c r="E709" s="453"/>
      <c r="F709" s="449">
        <f>D700</f>
        <v>0</v>
      </c>
      <c r="G709" s="410">
        <f t="shared" si="74"/>
        <v>0</v>
      </c>
    </row>
    <row r="710" spans="1:7" x14ac:dyDescent="0.2">
      <c r="A710" s="407"/>
      <c r="B710" s="402">
        <f t="shared" si="73"/>
        <v>0</v>
      </c>
      <c r="C710" s="412"/>
      <c r="D710" s="452"/>
      <c r="E710" s="414"/>
      <c r="F710" s="449">
        <f>D700</f>
        <v>0</v>
      </c>
      <c r="G710" s="410">
        <f t="shared" si="74"/>
        <v>0</v>
      </c>
    </row>
    <row r="711" spans="1:7" x14ac:dyDescent="0.2">
      <c r="A711" s="407"/>
      <c r="B711" s="402">
        <f t="shared" si="73"/>
        <v>0</v>
      </c>
      <c r="C711" s="412"/>
      <c r="D711" s="409"/>
      <c r="E711" s="452"/>
      <c r="F711" s="449">
        <f>D700</f>
        <v>0</v>
      </c>
      <c r="G711" s="410">
        <f t="shared" si="74"/>
        <v>0</v>
      </c>
    </row>
    <row r="712" spans="1:7" x14ac:dyDescent="0.2">
      <c r="A712" s="407"/>
      <c r="B712" s="402">
        <f t="shared" si="73"/>
        <v>0</v>
      </c>
      <c r="C712" s="412"/>
      <c r="D712" s="409"/>
      <c r="E712" s="452"/>
      <c r="F712" s="449">
        <f>D700</f>
        <v>0</v>
      </c>
      <c r="G712" s="410">
        <f t="shared" si="74"/>
        <v>0</v>
      </c>
    </row>
    <row r="713" spans="1:7" x14ac:dyDescent="0.2">
      <c r="A713" s="407"/>
      <c r="B713" s="402">
        <f t="shared" si="73"/>
        <v>0</v>
      </c>
      <c r="C713" s="412"/>
      <c r="D713" s="409"/>
      <c r="E713" s="413"/>
      <c r="F713" s="449">
        <f>D700</f>
        <v>0</v>
      </c>
      <c r="G713" s="410">
        <f t="shared" si="74"/>
        <v>0</v>
      </c>
    </row>
    <row r="714" spans="1:7" x14ac:dyDescent="0.2">
      <c r="A714" s="407"/>
      <c r="B714" s="402">
        <f t="shared" si="73"/>
        <v>0</v>
      </c>
      <c r="C714" s="408"/>
      <c r="D714" s="409"/>
      <c r="E714" s="413"/>
      <c r="F714" s="449">
        <f>D700</f>
        <v>0</v>
      </c>
      <c r="G714" s="410">
        <f t="shared" si="74"/>
        <v>0</v>
      </c>
    </row>
    <row r="715" spans="1:7" x14ac:dyDescent="0.2">
      <c r="A715" s="152"/>
      <c r="B715" s="139"/>
      <c r="C715" s="143"/>
      <c r="D715" s="139"/>
      <c r="E715" s="140"/>
      <c r="F715" s="149" t="s">
        <v>34</v>
      </c>
      <c r="G715" s="415">
        <f>SUBTOTAL(9,G705:G714)</f>
        <v>0</v>
      </c>
    </row>
    <row r="716" spans="1:7" x14ac:dyDescent="0.2">
      <c r="A716" s="148"/>
      <c r="B716" s="143"/>
      <c r="C716" s="150" t="s">
        <v>728</v>
      </c>
      <c r="D716" s="139"/>
      <c r="E716" s="140"/>
      <c r="F716" s="141"/>
      <c r="G716" s="151"/>
    </row>
    <row r="717" spans="1:7" x14ac:dyDescent="0.2">
      <c r="A717" s="748" t="s">
        <v>589</v>
      </c>
      <c r="B717" s="749"/>
      <c r="C717" s="744" t="s">
        <v>0</v>
      </c>
      <c r="D717" s="750" t="s">
        <v>31</v>
      </c>
      <c r="E717" s="750" t="s">
        <v>1621</v>
      </c>
      <c r="F717" s="752" t="s">
        <v>961</v>
      </c>
      <c r="G717" s="746" t="s">
        <v>33</v>
      </c>
    </row>
    <row r="718" spans="1:7" x14ac:dyDescent="0.2">
      <c r="A718" s="146" t="s">
        <v>590</v>
      </c>
      <c r="B718" s="147" t="s">
        <v>591</v>
      </c>
      <c r="C718" s="745"/>
      <c r="D718" s="751"/>
      <c r="E718" s="751"/>
      <c r="F718" s="753"/>
      <c r="G718" s="747"/>
    </row>
    <row r="719" spans="1:7" x14ac:dyDescent="0.2">
      <c r="A719" s="407"/>
      <c r="B719" s="402">
        <f t="shared" ref="B719:B725" si="75">IF(A719=0,0,VLOOKUP(A719,T_Indices,2,FALSE))</f>
        <v>0</v>
      </c>
      <c r="C719" s="411" t="s">
        <v>1632</v>
      </c>
      <c r="D719" s="409"/>
      <c r="E719" s="413">
        <v>1374.84</v>
      </c>
      <c r="F719" s="403">
        <f>D700</f>
        <v>0</v>
      </c>
      <c r="G719" s="416">
        <f>IF(F719=0,0,ROUND(D719*E719/F719,2))</f>
        <v>0</v>
      </c>
    </row>
    <row r="720" spans="1:7" x14ac:dyDescent="0.2">
      <c r="A720" s="407"/>
      <c r="B720" s="402">
        <f t="shared" si="75"/>
        <v>0</v>
      </c>
      <c r="C720" s="408" t="s">
        <v>1633</v>
      </c>
      <c r="D720" s="409"/>
      <c r="E720" s="413">
        <v>1174.99</v>
      </c>
      <c r="F720" s="403">
        <f>D700</f>
        <v>0</v>
      </c>
      <c r="G720" s="416">
        <f t="shared" ref="G720:G725" si="76">IF(F720=0,0,ROUND(D720*E720/F720,2))</f>
        <v>0</v>
      </c>
    </row>
    <row r="721" spans="1:7" x14ac:dyDescent="0.2">
      <c r="A721" s="407"/>
      <c r="B721" s="402">
        <f t="shared" si="75"/>
        <v>0</v>
      </c>
      <c r="C721" s="408" t="s">
        <v>1634</v>
      </c>
      <c r="D721" s="409"/>
      <c r="E721" s="413">
        <v>1080</v>
      </c>
      <c r="F721" s="403">
        <f>D700</f>
        <v>0</v>
      </c>
      <c r="G721" s="416">
        <f t="shared" si="76"/>
        <v>0</v>
      </c>
    </row>
    <row r="722" spans="1:7" x14ac:dyDescent="0.2">
      <c r="A722" s="407"/>
      <c r="B722" s="402">
        <f t="shared" si="75"/>
        <v>0</v>
      </c>
      <c r="C722" s="408" t="s">
        <v>732</v>
      </c>
      <c r="D722" s="409"/>
      <c r="E722" s="413">
        <v>994.52</v>
      </c>
      <c r="F722" s="403">
        <f>D700</f>
        <v>0</v>
      </c>
      <c r="G722" s="416">
        <f t="shared" si="76"/>
        <v>0</v>
      </c>
    </row>
    <row r="723" spans="1:7" x14ac:dyDescent="0.2">
      <c r="A723" s="407"/>
      <c r="B723" s="402">
        <f t="shared" si="75"/>
        <v>0</v>
      </c>
      <c r="C723" s="408"/>
      <c r="D723" s="409"/>
      <c r="E723" s="413"/>
      <c r="F723" s="403">
        <f>D700</f>
        <v>0</v>
      </c>
      <c r="G723" s="416">
        <f t="shared" si="76"/>
        <v>0</v>
      </c>
    </row>
    <row r="724" spans="1:7" x14ac:dyDescent="0.2">
      <c r="A724" s="407"/>
      <c r="B724" s="402">
        <f t="shared" si="75"/>
        <v>0</v>
      </c>
      <c r="C724" s="408" t="s">
        <v>1635</v>
      </c>
      <c r="D724" s="417">
        <v>0.1</v>
      </c>
      <c r="E724" s="538">
        <f>SUMPRODUCT(D719:D722,E719:E722)</f>
        <v>0</v>
      </c>
      <c r="F724" s="403">
        <f>D700</f>
        <v>0</v>
      </c>
      <c r="G724" s="416">
        <f t="shared" si="76"/>
        <v>0</v>
      </c>
    </row>
    <row r="725" spans="1:7" x14ac:dyDescent="0.2">
      <c r="A725" s="407"/>
      <c r="B725" s="402">
        <f t="shared" si="75"/>
        <v>0</v>
      </c>
      <c r="C725" s="402"/>
      <c r="D725" s="450"/>
      <c r="E725" s="403"/>
      <c r="F725" s="403">
        <f>D700</f>
        <v>0</v>
      </c>
      <c r="G725" s="416">
        <f t="shared" si="76"/>
        <v>0</v>
      </c>
    </row>
    <row r="726" spans="1:7" x14ac:dyDescent="0.2">
      <c r="A726" s="152"/>
      <c r="B726" s="139"/>
      <c r="C726" s="143"/>
      <c r="D726" s="139"/>
      <c r="E726" s="140"/>
      <c r="F726" s="149" t="s">
        <v>35</v>
      </c>
      <c r="G726" s="418">
        <f>SUBTOTAL(9,G719:G725)</f>
        <v>0</v>
      </c>
    </row>
    <row r="727" spans="1:7" x14ac:dyDescent="0.2">
      <c r="A727" s="148"/>
      <c r="B727" s="143"/>
      <c r="C727" s="150" t="s">
        <v>1612</v>
      </c>
      <c r="D727" s="139"/>
      <c r="E727" s="140"/>
      <c r="F727" s="141"/>
      <c r="G727" s="151"/>
    </row>
    <row r="728" spans="1:7" x14ac:dyDescent="0.2">
      <c r="A728" s="748" t="s">
        <v>589</v>
      </c>
      <c r="B728" s="749"/>
      <c r="C728" s="744" t="s">
        <v>0</v>
      </c>
      <c r="D728" s="744" t="s">
        <v>30</v>
      </c>
      <c r="E728" s="750" t="s">
        <v>31</v>
      </c>
      <c r="F728" s="752" t="s">
        <v>32</v>
      </c>
      <c r="G728" s="746" t="s">
        <v>33</v>
      </c>
    </row>
    <row r="729" spans="1:7" x14ac:dyDescent="0.2">
      <c r="A729" s="146" t="s">
        <v>590</v>
      </c>
      <c r="B729" s="147" t="s">
        <v>591</v>
      </c>
      <c r="C729" s="745"/>
      <c r="D729" s="745"/>
      <c r="E729" s="751"/>
      <c r="F729" s="753"/>
      <c r="G729" s="747"/>
    </row>
    <row r="730" spans="1:7" x14ac:dyDescent="0.2">
      <c r="A730" s="407"/>
      <c r="B730" s="402">
        <f t="shared" ref="B730:B740" si="77">IF(A730=0,0,VLOOKUP(A730,T_Indices,2,FALSE))</f>
        <v>0</v>
      </c>
      <c r="C730" s="408"/>
      <c r="D730" s="409"/>
      <c r="E730" s="413"/>
      <c r="F730" s="414"/>
      <c r="G730" s="416">
        <f>ROUND(E730*F730,2)</f>
        <v>0</v>
      </c>
    </row>
    <row r="731" spans="1:7" x14ac:dyDescent="0.2">
      <c r="A731" s="407"/>
      <c r="B731" s="402">
        <f t="shared" si="77"/>
        <v>0</v>
      </c>
      <c r="C731" s="408"/>
      <c r="D731" s="409"/>
      <c r="E731" s="413"/>
      <c r="F731" s="414"/>
      <c r="G731" s="416">
        <f t="shared" ref="G731:G740" si="78">ROUND(E731*F731,2)</f>
        <v>0</v>
      </c>
    </row>
    <row r="732" spans="1:7" x14ac:dyDescent="0.2">
      <c r="A732" s="407"/>
      <c r="B732" s="402">
        <f t="shared" si="77"/>
        <v>0</v>
      </c>
      <c r="C732" s="408"/>
      <c r="D732" s="409"/>
      <c r="E732" s="413"/>
      <c r="F732" s="414"/>
      <c r="G732" s="416">
        <f t="shared" si="78"/>
        <v>0</v>
      </c>
    </row>
    <row r="733" spans="1:7" x14ac:dyDescent="0.2">
      <c r="A733" s="407"/>
      <c r="B733" s="402">
        <f t="shared" si="77"/>
        <v>0</v>
      </c>
      <c r="C733" s="408"/>
      <c r="D733" s="409"/>
      <c r="E733" s="413"/>
      <c r="F733" s="414"/>
      <c r="G733" s="416">
        <f t="shared" si="78"/>
        <v>0</v>
      </c>
    </row>
    <row r="734" spans="1:7" x14ac:dyDescent="0.2">
      <c r="A734" s="407"/>
      <c r="B734" s="402">
        <f t="shared" si="77"/>
        <v>0</v>
      </c>
      <c r="C734" s="408"/>
      <c r="D734" s="409"/>
      <c r="E734" s="413"/>
      <c r="F734" s="414"/>
      <c r="G734" s="416">
        <f t="shared" si="78"/>
        <v>0</v>
      </c>
    </row>
    <row r="735" spans="1:7" x14ac:dyDescent="0.2">
      <c r="A735" s="407"/>
      <c r="B735" s="402">
        <f t="shared" si="77"/>
        <v>0</v>
      </c>
      <c r="C735" s="408"/>
      <c r="D735" s="409"/>
      <c r="E735" s="413"/>
      <c r="F735" s="414"/>
      <c r="G735" s="416">
        <f t="shared" si="78"/>
        <v>0</v>
      </c>
    </row>
    <row r="736" spans="1:7" x14ac:dyDescent="0.2">
      <c r="A736" s="407"/>
      <c r="B736" s="402">
        <f t="shared" si="77"/>
        <v>0</v>
      </c>
      <c r="C736" s="408"/>
      <c r="D736" s="409"/>
      <c r="E736" s="413"/>
      <c r="F736" s="414"/>
      <c r="G736" s="416">
        <f t="shared" si="78"/>
        <v>0</v>
      </c>
    </row>
    <row r="737" spans="1:7" x14ac:dyDescent="0.2">
      <c r="A737" s="407"/>
      <c r="B737" s="402">
        <f t="shared" si="77"/>
        <v>0</v>
      </c>
      <c r="C737" s="408"/>
      <c r="D737" s="409"/>
      <c r="E737" s="413"/>
      <c r="F737" s="414"/>
      <c r="G737" s="416">
        <f t="shared" si="78"/>
        <v>0</v>
      </c>
    </row>
    <row r="738" spans="1:7" x14ac:dyDescent="0.2">
      <c r="A738" s="407"/>
      <c r="B738" s="402">
        <f t="shared" si="77"/>
        <v>0</v>
      </c>
      <c r="C738" s="408"/>
      <c r="D738" s="409"/>
      <c r="E738" s="413"/>
      <c r="F738" s="414"/>
      <c r="G738" s="416">
        <f t="shared" si="78"/>
        <v>0</v>
      </c>
    </row>
    <row r="739" spans="1:7" x14ac:dyDescent="0.2">
      <c r="A739" s="407"/>
      <c r="B739" s="402">
        <f t="shared" si="77"/>
        <v>0</v>
      </c>
      <c r="C739" s="408"/>
      <c r="D739" s="409"/>
      <c r="E739" s="413"/>
      <c r="F739" s="414"/>
      <c r="G739" s="416">
        <f t="shared" si="78"/>
        <v>0</v>
      </c>
    </row>
    <row r="740" spans="1:7" x14ac:dyDescent="0.2">
      <c r="A740" s="407"/>
      <c r="B740" s="402">
        <f t="shared" si="77"/>
        <v>0</v>
      </c>
      <c r="C740" s="408"/>
      <c r="D740" s="409"/>
      <c r="E740" s="413"/>
      <c r="F740" s="414"/>
      <c r="G740" s="416">
        <f t="shared" si="78"/>
        <v>0</v>
      </c>
    </row>
    <row r="741" spans="1:7" x14ac:dyDescent="0.2">
      <c r="A741" s="148"/>
      <c r="B741" s="143"/>
      <c r="C741" s="143"/>
      <c r="D741" s="139"/>
      <c r="E741" s="140"/>
      <c r="F741" s="149" t="s">
        <v>36</v>
      </c>
      <c r="G741" s="420">
        <f>SUBTOTAL(9,G730:G740)</f>
        <v>0</v>
      </c>
    </row>
    <row r="742" spans="1:7" x14ac:dyDescent="0.2">
      <c r="A742" s="148"/>
      <c r="B742" s="143"/>
      <c r="C742" s="150" t="s">
        <v>1613</v>
      </c>
      <c r="D742" s="139"/>
      <c r="E742" s="140"/>
      <c r="F742" s="141"/>
      <c r="G742" s="151"/>
    </row>
    <row r="743" spans="1:7" x14ac:dyDescent="0.2">
      <c r="A743" s="748" t="s">
        <v>589</v>
      </c>
      <c r="B743" s="749"/>
      <c r="C743" s="744" t="s">
        <v>0</v>
      </c>
      <c r="D743" s="744" t="s">
        <v>30</v>
      </c>
      <c r="E743" s="750" t="s">
        <v>31</v>
      </c>
      <c r="F743" s="752" t="s">
        <v>32</v>
      </c>
      <c r="G743" s="746" t="s">
        <v>33</v>
      </c>
    </row>
    <row r="744" spans="1:7" x14ac:dyDescent="0.2">
      <c r="A744" s="146" t="s">
        <v>590</v>
      </c>
      <c r="B744" s="147" t="s">
        <v>591</v>
      </c>
      <c r="C744" s="745"/>
      <c r="D744" s="745"/>
      <c r="E744" s="751"/>
      <c r="F744" s="753"/>
      <c r="G744" s="747"/>
    </row>
    <row r="745" spans="1:7" x14ac:dyDescent="0.2">
      <c r="A745" s="407"/>
      <c r="B745" s="402">
        <f>IF(A745=0,0,VLOOKUP(A745,T_Indices,2,FALSE))</f>
        <v>0</v>
      </c>
      <c r="C745" s="408"/>
      <c r="D745" s="409"/>
      <c r="E745" s="413"/>
      <c r="F745" s="414"/>
      <c r="G745" s="416">
        <f>ROUND(E745*F745,2)</f>
        <v>0</v>
      </c>
    </row>
    <row r="746" spans="1:7" x14ac:dyDescent="0.2">
      <c r="A746" s="407"/>
      <c r="B746" s="402">
        <f>IF(A746=0,0,VLOOKUP(A746,T_Indices,2,FALSE))</f>
        <v>0</v>
      </c>
      <c r="C746" s="408"/>
      <c r="D746" s="409"/>
      <c r="E746" s="419"/>
      <c r="F746" s="414"/>
      <c r="G746" s="416">
        <f t="shared" ref="G746" si="79">ROUND(E746*F746,2)</f>
        <v>0</v>
      </c>
    </row>
    <row r="747" spans="1:7" x14ac:dyDescent="0.2">
      <c r="A747" s="148"/>
      <c r="B747" s="143"/>
      <c r="C747" s="143"/>
      <c r="D747" s="139"/>
      <c r="E747" s="140"/>
      <c r="F747" s="149" t="s">
        <v>1614</v>
      </c>
      <c r="G747" s="420">
        <f>SUBTOTAL(9,G745:G746)</f>
        <v>0</v>
      </c>
    </row>
    <row r="748" spans="1:7" ht="13.5" thickBot="1" x14ac:dyDescent="0.25">
      <c r="A748" s="153"/>
      <c r="B748" s="154"/>
      <c r="C748" s="155"/>
      <c r="D748" s="154"/>
      <c r="E748" s="156"/>
      <c r="F748" s="157"/>
      <c r="G748" s="158"/>
    </row>
    <row r="749" spans="1:7" ht="13.5" thickBot="1" x14ac:dyDescent="0.25">
      <c r="A749" s="187" t="str">
        <f>B682</f>
        <v>39-6.2</v>
      </c>
      <c r="B749" s="186" t="e">
        <f>C682</f>
        <v>#NAME?</v>
      </c>
      <c r="C749" s="209"/>
      <c r="D749" s="209" t="s">
        <v>37</v>
      </c>
      <c r="E749" s="210"/>
      <c r="F749" s="421" t="e">
        <f>CONCATENATE("$/",G682)</f>
        <v>#NAME?</v>
      </c>
      <c r="G749" s="422">
        <f>SUBTOTAL(9,G705:G748)</f>
        <v>0</v>
      </c>
    </row>
    <row r="750" spans="1:7" ht="14.25" thickTop="1" thickBot="1" x14ac:dyDescent="0.25">
      <c r="A750" s="423"/>
      <c r="B750" s="423"/>
      <c r="C750" s="423"/>
      <c r="D750" s="423"/>
      <c r="E750" s="423"/>
      <c r="F750" s="423"/>
      <c r="G750" s="423"/>
    </row>
    <row r="751" spans="1:7" ht="13.5" thickTop="1" x14ac:dyDescent="0.2">
      <c r="A751" s="772" t="s">
        <v>39</v>
      </c>
      <c r="B751" s="773"/>
      <c r="C751" s="773"/>
      <c r="D751" s="773"/>
      <c r="E751" s="773"/>
      <c r="F751" s="773"/>
      <c r="G751" s="774"/>
    </row>
    <row r="752" spans="1:7" x14ac:dyDescent="0.2">
      <c r="A752" s="129" t="s">
        <v>726</v>
      </c>
      <c r="B752" s="130" t="str">
        <f>Comitente</f>
        <v>DIRECCIÓN PROVINCIAL DE VIALIDAD</v>
      </c>
      <c r="C752" s="131"/>
      <c r="D752" s="207"/>
      <c r="E752" s="207"/>
      <c r="F752" s="133"/>
      <c r="G752" s="134"/>
    </row>
    <row r="753" spans="1:7" x14ac:dyDescent="0.2">
      <c r="A753" s="129" t="s">
        <v>727</v>
      </c>
      <c r="B753" s="130">
        <f>Contratista</f>
        <v>0</v>
      </c>
      <c r="C753" s="135"/>
      <c r="D753" s="135"/>
      <c r="E753" s="135"/>
      <c r="F753" s="130"/>
      <c r="G753" s="136"/>
    </row>
    <row r="754" spans="1:7" x14ac:dyDescent="0.2">
      <c r="A754" s="129" t="s">
        <v>27</v>
      </c>
      <c r="B754" s="130" t="str">
        <f>Obra</f>
        <v>SEÑALIZACION HORIZONTAL - PROVISION Y COLOCACION DE TACHAS REFLECTIVAS Y SEÑALAMIENTO VERTICAL</v>
      </c>
      <c r="C754" s="135"/>
      <c r="D754" s="135"/>
      <c r="E754" s="135"/>
      <c r="F754" s="130" t="s">
        <v>40</v>
      </c>
      <c r="G754" s="136">
        <f>Fecha_Base</f>
        <v>43145</v>
      </c>
    </row>
    <row r="755" spans="1:7" x14ac:dyDescent="0.2">
      <c r="A755" s="137" t="s">
        <v>725</v>
      </c>
      <c r="B755" s="138" t="str">
        <f>Ubicación</f>
        <v>DEPARTAMENTOS VARIOS</v>
      </c>
      <c r="C755" s="138"/>
      <c r="D755" s="139"/>
      <c r="E755" s="140"/>
      <c r="F755" s="141"/>
      <c r="G755" s="142"/>
    </row>
    <row r="756" spans="1:7" x14ac:dyDescent="0.2">
      <c r="A756" s="137" t="s">
        <v>41</v>
      </c>
      <c r="B756" s="537" t="s">
        <v>1663</v>
      </c>
      <c r="C756" s="143" t="e">
        <f>IF(B756="","",VLOOKUP(B756,Computo_Presupuesto,2,FALSE))</f>
        <v>#NAME?</v>
      </c>
      <c r="D756" s="423"/>
      <c r="E756" s="140"/>
      <c r="F756" s="141"/>
      <c r="G756" s="142"/>
    </row>
    <row r="757" spans="1:7" x14ac:dyDescent="0.2">
      <c r="A757" s="137" t="s">
        <v>28</v>
      </c>
      <c r="B757" s="537" t="s">
        <v>1664</v>
      </c>
      <c r="C757" s="143" t="e">
        <f>IF(B757=0,"",VLOOKUP(B757,Computo_Presupuesto,2,FALSE))</f>
        <v>#NAME?</v>
      </c>
      <c r="D757" s="139"/>
      <c r="E757" s="140"/>
      <c r="F757" s="138" t="s">
        <v>29</v>
      </c>
      <c r="G757" s="144" t="e">
        <f>IF(B757=0,"",VLOOKUP(B757,Computo_Presupuesto,4,FALSE))</f>
        <v>#NAME?</v>
      </c>
    </row>
    <row r="758" spans="1:7" x14ac:dyDescent="0.2">
      <c r="A758" s="137"/>
      <c r="B758" s="138"/>
      <c r="C758" s="143"/>
      <c r="D758" s="139"/>
      <c r="E758" s="140"/>
      <c r="F758" s="143"/>
      <c r="G758" s="145"/>
    </row>
    <row r="759" spans="1:7" x14ac:dyDescent="0.2">
      <c r="A759" s="396"/>
      <c r="B759" s="132"/>
      <c r="C759" s="397" t="s">
        <v>1602</v>
      </c>
      <c r="D759" s="132"/>
      <c r="E759" s="132"/>
      <c r="F759" s="132"/>
      <c r="G759" s="398"/>
    </row>
    <row r="760" spans="1:7" x14ac:dyDescent="0.2">
      <c r="A760" s="137"/>
      <c r="B760" s="199"/>
      <c r="C760" s="143"/>
      <c r="D760" s="139"/>
      <c r="E760" s="140"/>
      <c r="F760" s="138"/>
      <c r="G760" s="144"/>
    </row>
    <row r="761" spans="1:7" x14ac:dyDescent="0.2">
      <c r="A761" s="137"/>
      <c r="B761" s="199"/>
      <c r="C761" s="399" t="s">
        <v>1603</v>
      </c>
      <c r="D761" s="400" t="s">
        <v>31</v>
      </c>
      <c r="E761" s="400" t="s">
        <v>1604</v>
      </c>
      <c r="F761" s="400" t="s">
        <v>1605</v>
      </c>
      <c r="G761" s="401" t="s">
        <v>1606</v>
      </c>
    </row>
    <row r="762" spans="1:7" x14ac:dyDescent="0.2">
      <c r="A762" s="137"/>
      <c r="B762" s="199"/>
      <c r="C762" s="408"/>
      <c r="D762" s="413"/>
      <c r="E762" s="448"/>
      <c r="F762" s="414"/>
      <c r="G762" s="404">
        <f>ROUND(D762*F762,2)</f>
        <v>0</v>
      </c>
    </row>
    <row r="763" spans="1:7" x14ac:dyDescent="0.2">
      <c r="A763" s="137"/>
      <c r="B763" s="199"/>
      <c r="C763" s="408"/>
      <c r="D763" s="413"/>
      <c r="E763" s="448"/>
      <c r="F763" s="414"/>
      <c r="G763" s="404">
        <f>ROUND(D763*F763,2)</f>
        <v>0</v>
      </c>
    </row>
    <row r="764" spans="1:7" x14ac:dyDescent="0.2">
      <c r="A764" s="137"/>
      <c r="B764" s="199"/>
      <c r="C764" s="408"/>
      <c r="D764" s="413"/>
      <c r="E764" s="448"/>
      <c r="F764" s="414"/>
      <c r="G764" s="404">
        <f>ROUND(D764*F764,2)</f>
        <v>0</v>
      </c>
    </row>
    <row r="765" spans="1:7" x14ac:dyDescent="0.2">
      <c r="A765" s="137"/>
      <c r="B765" s="199"/>
      <c r="C765" s="408"/>
      <c r="D765" s="413"/>
      <c r="E765" s="448"/>
      <c r="F765" s="414"/>
      <c r="G765" s="404">
        <f>ROUND(D765*F765,2)</f>
        <v>0</v>
      </c>
    </row>
    <row r="766" spans="1:7" x14ac:dyDescent="0.2">
      <c r="A766" s="137"/>
      <c r="B766" s="199"/>
      <c r="C766" s="408"/>
      <c r="D766" s="413"/>
      <c r="E766" s="448"/>
      <c r="F766" s="414"/>
      <c r="G766" s="404">
        <f t="shared" ref="G766:G771" si="80">ROUND(D766*F766,2)</f>
        <v>0</v>
      </c>
    </row>
    <row r="767" spans="1:7" x14ac:dyDescent="0.2">
      <c r="A767" s="137"/>
      <c r="B767" s="199"/>
      <c r="C767" s="408"/>
      <c r="D767" s="413"/>
      <c r="E767" s="448"/>
      <c r="F767" s="414"/>
      <c r="G767" s="404">
        <f t="shared" si="80"/>
        <v>0</v>
      </c>
    </row>
    <row r="768" spans="1:7" x14ac:dyDescent="0.2">
      <c r="A768" s="137"/>
      <c r="B768" s="199"/>
      <c r="C768" s="408"/>
      <c r="D768" s="413"/>
      <c r="E768" s="448"/>
      <c r="F768" s="414"/>
      <c r="G768" s="404">
        <f t="shared" si="80"/>
        <v>0</v>
      </c>
    </row>
    <row r="769" spans="1:7" x14ac:dyDescent="0.2">
      <c r="A769" s="137"/>
      <c r="B769" s="199"/>
      <c r="C769" s="408"/>
      <c r="D769" s="413"/>
      <c r="E769" s="448"/>
      <c r="F769" s="414"/>
      <c r="G769" s="404">
        <f t="shared" si="80"/>
        <v>0</v>
      </c>
    </row>
    <row r="770" spans="1:7" x14ac:dyDescent="0.2">
      <c r="A770" s="137"/>
      <c r="B770" s="199"/>
      <c r="C770" s="408"/>
      <c r="D770" s="413"/>
      <c r="E770" s="448"/>
      <c r="F770" s="414"/>
      <c r="G770" s="404">
        <f t="shared" si="80"/>
        <v>0</v>
      </c>
    </row>
    <row r="771" spans="1:7" x14ac:dyDescent="0.2">
      <c r="A771" s="137"/>
      <c r="B771" s="199"/>
      <c r="C771" s="408"/>
      <c r="D771" s="413"/>
      <c r="E771" s="448"/>
      <c r="F771" s="414"/>
      <c r="G771" s="404">
        <f t="shared" si="80"/>
        <v>0</v>
      </c>
    </row>
    <row r="772" spans="1:7" ht="13.5" thickBot="1" x14ac:dyDescent="0.25">
      <c r="A772" s="137"/>
      <c r="B772" s="199"/>
      <c r="C772" s="143"/>
      <c r="D772" s="423"/>
      <c r="E772" s="206"/>
      <c r="F772" s="138"/>
      <c r="G772" s="144"/>
    </row>
    <row r="773" spans="1:7" ht="13.5" thickBot="1" x14ac:dyDescent="0.25">
      <c r="A773" s="137"/>
      <c r="B773" s="199"/>
      <c r="C773" s="405" t="s">
        <v>1607</v>
      </c>
      <c r="D773" s="423"/>
      <c r="E773" s="206">
        <f>SUMPRODUCT(D762:D771,E762:E771)</f>
        <v>0</v>
      </c>
      <c r="F773" s="138" t="s">
        <v>1608</v>
      </c>
      <c r="G773" s="406">
        <f>SUM(G762:G771)</f>
        <v>0</v>
      </c>
    </row>
    <row r="774" spans="1:7" x14ac:dyDescent="0.2">
      <c r="A774" s="137"/>
      <c r="B774" s="199"/>
      <c r="C774" s="405"/>
      <c r="D774" s="206"/>
      <c r="E774" s="140"/>
      <c r="F774" s="138"/>
      <c r="G774" s="208"/>
    </row>
    <row r="775" spans="1:7" x14ac:dyDescent="0.2">
      <c r="A775" s="137"/>
      <c r="B775" s="199"/>
      <c r="C775" s="138" t="s">
        <v>1609</v>
      </c>
      <c r="D775" s="451"/>
      <c r="E775" s="534" t="e">
        <f>CONCATENATE(G757,"/día")</f>
        <v>#NAME?</v>
      </c>
      <c r="F775" s="138"/>
      <c r="G775" s="144"/>
    </row>
    <row r="776" spans="1:7" x14ac:dyDescent="0.2">
      <c r="A776" s="137"/>
      <c r="B776" s="199"/>
      <c r="C776" s="143"/>
      <c r="D776" s="139"/>
      <c r="E776" s="140"/>
      <c r="F776" s="138"/>
      <c r="G776" s="144"/>
    </row>
    <row r="777" spans="1:7" x14ac:dyDescent="0.2">
      <c r="A777" s="748" t="s">
        <v>589</v>
      </c>
      <c r="B777" s="749"/>
      <c r="C777" s="744" t="s">
        <v>0</v>
      </c>
      <c r="D777" s="750" t="s">
        <v>1610</v>
      </c>
      <c r="E777" s="750" t="s">
        <v>1621</v>
      </c>
      <c r="F777" s="752" t="s">
        <v>961</v>
      </c>
      <c r="G777" s="746" t="s">
        <v>33</v>
      </c>
    </row>
    <row r="778" spans="1:7" x14ac:dyDescent="0.2">
      <c r="A778" s="146" t="s">
        <v>590</v>
      </c>
      <c r="B778" s="147" t="s">
        <v>591</v>
      </c>
      <c r="C778" s="745"/>
      <c r="D778" s="751"/>
      <c r="E778" s="751"/>
      <c r="F778" s="753"/>
      <c r="G778" s="747"/>
    </row>
    <row r="779" spans="1:7" x14ac:dyDescent="0.2">
      <c r="A779" s="148"/>
      <c r="B779" s="143"/>
      <c r="C779" s="150" t="s">
        <v>1611</v>
      </c>
      <c r="D779" s="140"/>
      <c r="E779" s="140"/>
      <c r="F779" s="143"/>
      <c r="G779" s="151"/>
    </row>
    <row r="780" spans="1:7" x14ac:dyDescent="0.2">
      <c r="A780" s="407"/>
      <c r="B780" s="402">
        <f t="shared" ref="B780:B789" si="81">IF(A780=0,0,VLOOKUP(A780,T_Indices,2,FALSE))</f>
        <v>0</v>
      </c>
      <c r="C780" s="408" t="s">
        <v>1629</v>
      </c>
      <c r="D780" s="452"/>
      <c r="E780" s="453"/>
      <c r="F780" s="449">
        <f>D775</f>
        <v>0</v>
      </c>
      <c r="G780" s="410">
        <f>IF(F780=0,0,ROUND(E780/F780,2))</f>
        <v>0</v>
      </c>
    </row>
    <row r="781" spans="1:7" x14ac:dyDescent="0.2">
      <c r="A781" s="407"/>
      <c r="B781" s="402">
        <f t="shared" si="81"/>
        <v>0</v>
      </c>
      <c r="C781" s="412" t="s">
        <v>1630</v>
      </c>
      <c r="D781" s="452"/>
      <c r="E781" s="453"/>
      <c r="F781" s="449">
        <f>D775</f>
        <v>0</v>
      </c>
      <c r="G781" s="410">
        <f t="shared" ref="G781:G789" si="82">IF(F781=0,0,ROUND(E781/F781,2))</f>
        <v>0</v>
      </c>
    </row>
    <row r="782" spans="1:7" x14ac:dyDescent="0.2">
      <c r="A782" s="407"/>
      <c r="B782" s="402">
        <f t="shared" si="81"/>
        <v>0</v>
      </c>
      <c r="C782" s="412" t="s">
        <v>1631</v>
      </c>
      <c r="D782" s="452"/>
      <c r="E782" s="453"/>
      <c r="F782" s="449">
        <f>D775</f>
        <v>0</v>
      </c>
      <c r="G782" s="410">
        <f t="shared" si="82"/>
        <v>0</v>
      </c>
    </row>
    <row r="783" spans="1:7" x14ac:dyDescent="0.2">
      <c r="A783" s="407"/>
      <c r="B783" s="402">
        <f t="shared" si="81"/>
        <v>0</v>
      </c>
      <c r="C783" s="412"/>
      <c r="D783" s="452"/>
      <c r="E783" s="453"/>
      <c r="F783" s="449">
        <f>D775</f>
        <v>0</v>
      </c>
      <c r="G783" s="410">
        <f t="shared" si="82"/>
        <v>0</v>
      </c>
    </row>
    <row r="784" spans="1:7" x14ac:dyDescent="0.2">
      <c r="A784" s="407"/>
      <c r="B784" s="402">
        <f t="shared" si="81"/>
        <v>0</v>
      </c>
      <c r="C784" s="412"/>
      <c r="D784" s="452"/>
      <c r="E784" s="453"/>
      <c r="F784" s="449">
        <f>D775</f>
        <v>0</v>
      </c>
      <c r="G784" s="410">
        <f t="shared" si="82"/>
        <v>0</v>
      </c>
    </row>
    <row r="785" spans="1:7" x14ac:dyDescent="0.2">
      <c r="A785" s="407"/>
      <c r="B785" s="402">
        <f t="shared" si="81"/>
        <v>0</v>
      </c>
      <c r="C785" s="412"/>
      <c r="D785" s="452"/>
      <c r="E785" s="414"/>
      <c r="F785" s="449">
        <f>D775</f>
        <v>0</v>
      </c>
      <c r="G785" s="410">
        <f t="shared" si="82"/>
        <v>0</v>
      </c>
    </row>
    <row r="786" spans="1:7" x14ac:dyDescent="0.2">
      <c r="A786" s="407"/>
      <c r="B786" s="402">
        <f t="shared" si="81"/>
        <v>0</v>
      </c>
      <c r="C786" s="412"/>
      <c r="D786" s="409"/>
      <c r="E786" s="452"/>
      <c r="F786" s="449">
        <f>D775</f>
        <v>0</v>
      </c>
      <c r="G786" s="410">
        <f t="shared" si="82"/>
        <v>0</v>
      </c>
    </row>
    <row r="787" spans="1:7" x14ac:dyDescent="0.2">
      <c r="A787" s="407"/>
      <c r="B787" s="402">
        <f t="shared" si="81"/>
        <v>0</v>
      </c>
      <c r="C787" s="412"/>
      <c r="D787" s="409"/>
      <c r="E787" s="452"/>
      <c r="F787" s="449">
        <f>D775</f>
        <v>0</v>
      </c>
      <c r="G787" s="410">
        <f t="shared" si="82"/>
        <v>0</v>
      </c>
    </row>
    <row r="788" spans="1:7" x14ac:dyDescent="0.2">
      <c r="A788" s="407"/>
      <c r="B788" s="402">
        <f t="shared" si="81"/>
        <v>0</v>
      </c>
      <c r="C788" s="412"/>
      <c r="D788" s="409"/>
      <c r="E788" s="413"/>
      <c r="F788" s="449">
        <f>D775</f>
        <v>0</v>
      </c>
      <c r="G788" s="410">
        <f t="shared" si="82"/>
        <v>0</v>
      </c>
    </row>
    <row r="789" spans="1:7" x14ac:dyDescent="0.2">
      <c r="A789" s="407"/>
      <c r="B789" s="402">
        <f t="shared" si="81"/>
        <v>0</v>
      </c>
      <c r="C789" s="408"/>
      <c r="D789" s="409"/>
      <c r="E789" s="413"/>
      <c r="F789" s="449">
        <f>D775</f>
        <v>0</v>
      </c>
      <c r="G789" s="410">
        <f t="shared" si="82"/>
        <v>0</v>
      </c>
    </row>
    <row r="790" spans="1:7" x14ac:dyDescent="0.2">
      <c r="A790" s="152"/>
      <c r="B790" s="139"/>
      <c r="C790" s="143"/>
      <c r="D790" s="139"/>
      <c r="E790" s="140"/>
      <c r="F790" s="149" t="s">
        <v>34</v>
      </c>
      <c r="G790" s="415">
        <f>SUBTOTAL(9,G780:G789)</f>
        <v>0</v>
      </c>
    </row>
    <row r="791" spans="1:7" x14ac:dyDescent="0.2">
      <c r="A791" s="148"/>
      <c r="B791" s="143"/>
      <c r="C791" s="150" t="s">
        <v>728</v>
      </c>
      <c r="D791" s="139"/>
      <c r="E791" s="140"/>
      <c r="F791" s="141"/>
      <c r="G791" s="151"/>
    </row>
    <row r="792" spans="1:7" x14ac:dyDescent="0.2">
      <c r="A792" s="748" t="s">
        <v>589</v>
      </c>
      <c r="B792" s="749"/>
      <c r="C792" s="744" t="s">
        <v>0</v>
      </c>
      <c r="D792" s="750" t="s">
        <v>31</v>
      </c>
      <c r="E792" s="750" t="s">
        <v>1621</v>
      </c>
      <c r="F792" s="752" t="s">
        <v>961</v>
      </c>
      <c r="G792" s="746" t="s">
        <v>33</v>
      </c>
    </row>
    <row r="793" spans="1:7" x14ac:dyDescent="0.2">
      <c r="A793" s="146" t="s">
        <v>590</v>
      </c>
      <c r="B793" s="147" t="s">
        <v>591</v>
      </c>
      <c r="C793" s="745"/>
      <c r="D793" s="751"/>
      <c r="E793" s="751"/>
      <c r="F793" s="753"/>
      <c r="G793" s="747"/>
    </row>
    <row r="794" spans="1:7" x14ac:dyDescent="0.2">
      <c r="A794" s="407"/>
      <c r="B794" s="402">
        <f t="shared" ref="B794:B800" si="83">IF(A794=0,0,VLOOKUP(A794,T_Indices,2,FALSE))</f>
        <v>0</v>
      </c>
      <c r="C794" s="411" t="s">
        <v>1632</v>
      </c>
      <c r="D794" s="409"/>
      <c r="E794" s="413">
        <v>1374.84</v>
      </c>
      <c r="F794" s="403">
        <f>D775</f>
        <v>0</v>
      </c>
      <c r="G794" s="416">
        <f>IF(F794=0,0,ROUND(D794*E794/F794,2))</f>
        <v>0</v>
      </c>
    </row>
    <row r="795" spans="1:7" x14ac:dyDescent="0.2">
      <c r="A795" s="407"/>
      <c r="B795" s="402">
        <f t="shared" si="83"/>
        <v>0</v>
      </c>
      <c r="C795" s="408" t="s">
        <v>1633</v>
      </c>
      <c r="D795" s="409"/>
      <c r="E795" s="413">
        <v>1174.99</v>
      </c>
      <c r="F795" s="403">
        <f>D775</f>
        <v>0</v>
      </c>
      <c r="G795" s="416">
        <f t="shared" ref="G795:G800" si="84">IF(F795=0,0,ROUND(D795*E795/F795,2))</f>
        <v>0</v>
      </c>
    </row>
    <row r="796" spans="1:7" x14ac:dyDescent="0.2">
      <c r="A796" s="407"/>
      <c r="B796" s="402">
        <f t="shared" si="83"/>
        <v>0</v>
      </c>
      <c r="C796" s="408" t="s">
        <v>1634</v>
      </c>
      <c r="D796" s="409"/>
      <c r="E796" s="413">
        <v>1080</v>
      </c>
      <c r="F796" s="403">
        <f>D775</f>
        <v>0</v>
      </c>
      <c r="G796" s="416">
        <f t="shared" si="84"/>
        <v>0</v>
      </c>
    </row>
    <row r="797" spans="1:7" x14ac:dyDescent="0.2">
      <c r="A797" s="407"/>
      <c r="B797" s="402">
        <f t="shared" si="83"/>
        <v>0</v>
      </c>
      <c r="C797" s="408" t="s">
        <v>732</v>
      </c>
      <c r="D797" s="409"/>
      <c r="E797" s="413">
        <v>994.52</v>
      </c>
      <c r="F797" s="403">
        <f>D775</f>
        <v>0</v>
      </c>
      <c r="G797" s="416">
        <f t="shared" si="84"/>
        <v>0</v>
      </c>
    </row>
    <row r="798" spans="1:7" x14ac:dyDescent="0.2">
      <c r="A798" s="407"/>
      <c r="B798" s="402">
        <f t="shared" si="83"/>
        <v>0</v>
      </c>
      <c r="C798" s="408"/>
      <c r="D798" s="409"/>
      <c r="E798" s="413"/>
      <c r="F798" s="403">
        <f>D775</f>
        <v>0</v>
      </c>
      <c r="G798" s="416">
        <f t="shared" si="84"/>
        <v>0</v>
      </c>
    </row>
    <row r="799" spans="1:7" x14ac:dyDescent="0.2">
      <c r="A799" s="407"/>
      <c r="B799" s="402">
        <f t="shared" si="83"/>
        <v>0</v>
      </c>
      <c r="C799" s="408" t="s">
        <v>1635</v>
      </c>
      <c r="D799" s="417">
        <v>0.1</v>
      </c>
      <c r="E799" s="538">
        <f>SUMPRODUCT(D794:D797,E794:E797)</f>
        <v>0</v>
      </c>
      <c r="F799" s="403">
        <f>D775</f>
        <v>0</v>
      </c>
      <c r="G799" s="416">
        <f t="shared" si="84"/>
        <v>0</v>
      </c>
    </row>
    <row r="800" spans="1:7" x14ac:dyDescent="0.2">
      <c r="A800" s="407"/>
      <c r="B800" s="402">
        <f t="shared" si="83"/>
        <v>0</v>
      </c>
      <c r="C800" s="402"/>
      <c r="D800" s="450"/>
      <c r="E800" s="403"/>
      <c r="F800" s="403">
        <f>D775</f>
        <v>0</v>
      </c>
      <c r="G800" s="416">
        <f t="shared" si="84"/>
        <v>0</v>
      </c>
    </row>
    <row r="801" spans="1:7" x14ac:dyDescent="0.2">
      <c r="A801" s="152"/>
      <c r="B801" s="139"/>
      <c r="C801" s="143"/>
      <c r="D801" s="139"/>
      <c r="E801" s="140"/>
      <c r="F801" s="149" t="s">
        <v>35</v>
      </c>
      <c r="G801" s="418">
        <f>SUBTOTAL(9,G794:G800)</f>
        <v>0</v>
      </c>
    </row>
    <row r="802" spans="1:7" x14ac:dyDescent="0.2">
      <c r="A802" s="148"/>
      <c r="B802" s="143"/>
      <c r="C802" s="150" t="s">
        <v>1612</v>
      </c>
      <c r="D802" s="139"/>
      <c r="E802" s="140"/>
      <c r="F802" s="141"/>
      <c r="G802" s="151"/>
    </row>
    <row r="803" spans="1:7" x14ac:dyDescent="0.2">
      <c r="A803" s="748" t="s">
        <v>589</v>
      </c>
      <c r="B803" s="749"/>
      <c r="C803" s="744" t="s">
        <v>0</v>
      </c>
      <c r="D803" s="744" t="s">
        <v>30</v>
      </c>
      <c r="E803" s="750" t="s">
        <v>31</v>
      </c>
      <c r="F803" s="752" t="s">
        <v>32</v>
      </c>
      <c r="G803" s="746" t="s">
        <v>33</v>
      </c>
    </row>
    <row r="804" spans="1:7" x14ac:dyDescent="0.2">
      <c r="A804" s="146" t="s">
        <v>590</v>
      </c>
      <c r="B804" s="147" t="s">
        <v>591</v>
      </c>
      <c r="C804" s="745"/>
      <c r="D804" s="745"/>
      <c r="E804" s="751"/>
      <c r="F804" s="753"/>
      <c r="G804" s="747"/>
    </row>
    <row r="805" spans="1:7" x14ac:dyDescent="0.2">
      <c r="A805" s="407"/>
      <c r="B805" s="402">
        <f t="shared" ref="B805:B815" si="85">IF(A805=0,0,VLOOKUP(A805,T_Indices,2,FALSE))</f>
        <v>0</v>
      </c>
      <c r="C805" s="408"/>
      <c r="D805" s="409"/>
      <c r="E805" s="413"/>
      <c r="F805" s="414"/>
      <c r="G805" s="416">
        <f>ROUND(E805*F805,2)</f>
        <v>0</v>
      </c>
    </row>
    <row r="806" spans="1:7" x14ac:dyDescent="0.2">
      <c r="A806" s="407"/>
      <c r="B806" s="402">
        <f t="shared" si="85"/>
        <v>0</v>
      </c>
      <c r="C806" s="408"/>
      <c r="D806" s="409"/>
      <c r="E806" s="413"/>
      <c r="F806" s="414"/>
      <c r="G806" s="416">
        <f t="shared" ref="G806:G815" si="86">ROUND(E806*F806,2)</f>
        <v>0</v>
      </c>
    </row>
    <row r="807" spans="1:7" x14ac:dyDescent="0.2">
      <c r="A807" s="407"/>
      <c r="B807" s="402">
        <f t="shared" si="85"/>
        <v>0</v>
      </c>
      <c r="C807" s="408"/>
      <c r="D807" s="409"/>
      <c r="E807" s="413"/>
      <c r="F807" s="414"/>
      <c r="G807" s="416">
        <f t="shared" si="86"/>
        <v>0</v>
      </c>
    </row>
    <row r="808" spans="1:7" x14ac:dyDescent="0.2">
      <c r="A808" s="407"/>
      <c r="B808" s="402">
        <f t="shared" si="85"/>
        <v>0</v>
      </c>
      <c r="C808" s="408"/>
      <c r="D808" s="409"/>
      <c r="E808" s="413"/>
      <c r="F808" s="414"/>
      <c r="G808" s="416">
        <f t="shared" si="86"/>
        <v>0</v>
      </c>
    </row>
    <row r="809" spans="1:7" x14ac:dyDescent="0.2">
      <c r="A809" s="407"/>
      <c r="B809" s="402">
        <f t="shared" si="85"/>
        <v>0</v>
      </c>
      <c r="C809" s="408"/>
      <c r="D809" s="409"/>
      <c r="E809" s="413"/>
      <c r="F809" s="414"/>
      <c r="G809" s="416">
        <f t="shared" si="86"/>
        <v>0</v>
      </c>
    </row>
    <row r="810" spans="1:7" x14ac:dyDescent="0.2">
      <c r="A810" s="407"/>
      <c r="B810" s="402">
        <f t="shared" si="85"/>
        <v>0</v>
      </c>
      <c r="C810" s="408"/>
      <c r="D810" s="409"/>
      <c r="E810" s="413"/>
      <c r="F810" s="414"/>
      <c r="G810" s="416">
        <f t="shared" si="86"/>
        <v>0</v>
      </c>
    </row>
    <row r="811" spans="1:7" x14ac:dyDescent="0.2">
      <c r="A811" s="407"/>
      <c r="B811" s="402">
        <f t="shared" si="85"/>
        <v>0</v>
      </c>
      <c r="C811" s="408"/>
      <c r="D811" s="409"/>
      <c r="E811" s="413"/>
      <c r="F811" s="414"/>
      <c r="G811" s="416">
        <f t="shared" si="86"/>
        <v>0</v>
      </c>
    </row>
    <row r="812" spans="1:7" x14ac:dyDescent="0.2">
      <c r="A812" s="407"/>
      <c r="B812" s="402">
        <f t="shared" si="85"/>
        <v>0</v>
      </c>
      <c r="C812" s="408"/>
      <c r="D812" s="409"/>
      <c r="E812" s="413"/>
      <c r="F812" s="414"/>
      <c r="G812" s="416">
        <f t="shared" si="86"/>
        <v>0</v>
      </c>
    </row>
    <row r="813" spans="1:7" x14ac:dyDescent="0.2">
      <c r="A813" s="407"/>
      <c r="B813" s="402">
        <f t="shared" si="85"/>
        <v>0</v>
      </c>
      <c r="C813" s="408"/>
      <c r="D813" s="409"/>
      <c r="E813" s="413"/>
      <c r="F813" s="414"/>
      <c r="G813" s="416">
        <f t="shared" si="86"/>
        <v>0</v>
      </c>
    </row>
    <row r="814" spans="1:7" x14ac:dyDescent="0.2">
      <c r="A814" s="407"/>
      <c r="B814" s="402">
        <f t="shared" si="85"/>
        <v>0</v>
      </c>
      <c r="C814" s="408"/>
      <c r="D814" s="409"/>
      <c r="E814" s="413"/>
      <c r="F814" s="414"/>
      <c r="G814" s="416">
        <f t="shared" si="86"/>
        <v>0</v>
      </c>
    </row>
    <row r="815" spans="1:7" x14ac:dyDescent="0.2">
      <c r="A815" s="407"/>
      <c r="B815" s="402">
        <f t="shared" si="85"/>
        <v>0</v>
      </c>
      <c r="C815" s="408"/>
      <c r="D815" s="409"/>
      <c r="E815" s="413"/>
      <c r="F815" s="414"/>
      <c r="G815" s="416">
        <f t="shared" si="86"/>
        <v>0</v>
      </c>
    </row>
    <row r="816" spans="1:7" x14ac:dyDescent="0.2">
      <c r="A816" s="148"/>
      <c r="B816" s="143"/>
      <c r="C816" s="143"/>
      <c r="D816" s="139"/>
      <c r="E816" s="140"/>
      <c r="F816" s="149" t="s">
        <v>36</v>
      </c>
      <c r="G816" s="420">
        <f>SUBTOTAL(9,G805:G815)</f>
        <v>0</v>
      </c>
    </row>
    <row r="817" spans="1:7" x14ac:dyDescent="0.2">
      <c r="A817" s="148"/>
      <c r="B817" s="143"/>
      <c r="C817" s="150" t="s">
        <v>1613</v>
      </c>
      <c r="D817" s="139"/>
      <c r="E817" s="140"/>
      <c r="F817" s="141"/>
      <c r="G817" s="151"/>
    </row>
    <row r="818" spans="1:7" x14ac:dyDescent="0.2">
      <c r="A818" s="748" t="s">
        <v>589</v>
      </c>
      <c r="B818" s="749"/>
      <c r="C818" s="744" t="s">
        <v>0</v>
      </c>
      <c r="D818" s="744" t="s">
        <v>30</v>
      </c>
      <c r="E818" s="750" t="s">
        <v>31</v>
      </c>
      <c r="F818" s="752" t="s">
        <v>32</v>
      </c>
      <c r="G818" s="746" t="s">
        <v>33</v>
      </c>
    </row>
    <row r="819" spans="1:7" x14ac:dyDescent="0.2">
      <c r="A819" s="146" t="s">
        <v>590</v>
      </c>
      <c r="B819" s="147" t="s">
        <v>591</v>
      </c>
      <c r="C819" s="745"/>
      <c r="D819" s="745"/>
      <c r="E819" s="751"/>
      <c r="F819" s="753"/>
      <c r="G819" s="747"/>
    </row>
    <row r="820" spans="1:7" x14ac:dyDescent="0.2">
      <c r="A820" s="407"/>
      <c r="B820" s="402">
        <f>IF(A820=0,0,VLOOKUP(A820,T_Indices,2,FALSE))</f>
        <v>0</v>
      </c>
      <c r="C820" s="408"/>
      <c r="D820" s="409"/>
      <c r="E820" s="413"/>
      <c r="F820" s="414"/>
      <c r="G820" s="416">
        <f>ROUND(E820*F820,2)</f>
        <v>0</v>
      </c>
    </row>
    <row r="821" spans="1:7" x14ac:dyDescent="0.2">
      <c r="A821" s="407"/>
      <c r="B821" s="402">
        <f>IF(A821=0,0,VLOOKUP(A821,T_Indices,2,FALSE))</f>
        <v>0</v>
      </c>
      <c r="C821" s="408"/>
      <c r="D821" s="409"/>
      <c r="E821" s="419"/>
      <c r="F821" s="414"/>
      <c r="G821" s="416">
        <f t="shared" ref="G821" si="87">ROUND(E821*F821,2)</f>
        <v>0</v>
      </c>
    </row>
    <row r="822" spans="1:7" x14ac:dyDescent="0.2">
      <c r="A822" s="148"/>
      <c r="B822" s="143"/>
      <c r="C822" s="143"/>
      <c r="D822" s="139"/>
      <c r="E822" s="140"/>
      <c r="F822" s="149" t="s">
        <v>1614</v>
      </c>
      <c r="G822" s="420">
        <f>SUBTOTAL(9,G820:G821)</f>
        <v>0</v>
      </c>
    </row>
    <row r="823" spans="1:7" ht="13.5" thickBot="1" x14ac:dyDescent="0.25">
      <c r="A823" s="153"/>
      <c r="B823" s="154"/>
      <c r="C823" s="155"/>
      <c r="D823" s="154"/>
      <c r="E823" s="156"/>
      <c r="F823" s="157"/>
      <c r="G823" s="158"/>
    </row>
    <row r="824" spans="1:7" ht="13.5" thickBot="1" x14ac:dyDescent="0.25">
      <c r="A824" s="187" t="str">
        <f>B757</f>
        <v>39-7.1</v>
      </c>
      <c r="B824" s="186" t="e">
        <f>C757</f>
        <v>#NAME?</v>
      </c>
      <c r="C824" s="209"/>
      <c r="D824" s="209" t="s">
        <v>37</v>
      </c>
      <c r="E824" s="210"/>
      <c r="F824" s="421" t="e">
        <f>CONCATENATE("$/",G757)</f>
        <v>#NAME?</v>
      </c>
      <c r="G824" s="422">
        <f>SUBTOTAL(9,G780:G823)</f>
        <v>0</v>
      </c>
    </row>
    <row r="825" spans="1:7" ht="14.25" thickTop="1" thickBot="1" x14ac:dyDescent="0.25">
      <c r="A825" s="423"/>
      <c r="B825" s="423"/>
      <c r="C825" s="423"/>
      <c r="D825" s="423"/>
      <c r="E825" s="423"/>
      <c r="F825" s="423"/>
      <c r="G825" s="423"/>
    </row>
    <row r="826" spans="1:7" ht="13.5" thickTop="1" x14ac:dyDescent="0.2">
      <c r="A826" s="772" t="s">
        <v>39</v>
      </c>
      <c r="B826" s="773"/>
      <c r="C826" s="773"/>
      <c r="D826" s="773"/>
      <c r="E826" s="773"/>
      <c r="F826" s="773"/>
      <c r="G826" s="774"/>
    </row>
    <row r="827" spans="1:7" x14ac:dyDescent="0.2">
      <c r="A827" s="129" t="s">
        <v>726</v>
      </c>
      <c r="B827" s="130" t="str">
        <f>Comitente</f>
        <v>DIRECCIÓN PROVINCIAL DE VIALIDAD</v>
      </c>
      <c r="C827" s="131"/>
      <c r="D827" s="207"/>
      <c r="E827" s="207"/>
      <c r="F827" s="133"/>
      <c r="G827" s="134"/>
    </row>
    <row r="828" spans="1:7" x14ac:dyDescent="0.2">
      <c r="A828" s="129" t="s">
        <v>727</v>
      </c>
      <c r="B828" s="130">
        <f>Contratista</f>
        <v>0</v>
      </c>
      <c r="C828" s="135"/>
      <c r="D828" s="135"/>
      <c r="E828" s="135"/>
      <c r="F828" s="130"/>
      <c r="G828" s="136"/>
    </row>
    <row r="829" spans="1:7" x14ac:dyDescent="0.2">
      <c r="A829" s="129" t="s">
        <v>27</v>
      </c>
      <c r="B829" s="130" t="str">
        <f>Obra</f>
        <v>SEÑALIZACION HORIZONTAL - PROVISION Y COLOCACION DE TACHAS REFLECTIVAS Y SEÑALAMIENTO VERTICAL</v>
      </c>
      <c r="C829" s="135"/>
      <c r="D829" s="135"/>
      <c r="E829" s="135"/>
      <c r="F829" s="130" t="s">
        <v>40</v>
      </c>
      <c r="G829" s="136">
        <f>Fecha_Base</f>
        <v>43145</v>
      </c>
    </row>
    <row r="830" spans="1:7" x14ac:dyDescent="0.2">
      <c r="A830" s="137" t="s">
        <v>725</v>
      </c>
      <c r="B830" s="138" t="str">
        <f>Ubicación</f>
        <v>DEPARTAMENTOS VARIOS</v>
      </c>
      <c r="C830" s="138"/>
      <c r="D830" s="139"/>
      <c r="E830" s="140"/>
      <c r="F830" s="141"/>
      <c r="G830" s="142"/>
    </row>
    <row r="831" spans="1:7" x14ac:dyDescent="0.2">
      <c r="A831" s="137" t="s">
        <v>41</v>
      </c>
      <c r="B831" s="537" t="s">
        <v>1663</v>
      </c>
      <c r="C831" s="143" t="e">
        <f>IF(B831="","",VLOOKUP(B831,Computo_Presupuesto,2,FALSE))</f>
        <v>#NAME?</v>
      </c>
      <c r="D831" s="423"/>
      <c r="E831" s="140"/>
      <c r="F831" s="141"/>
      <c r="G831" s="142"/>
    </row>
    <row r="832" spans="1:7" x14ac:dyDescent="0.2">
      <c r="A832" s="137" t="s">
        <v>28</v>
      </c>
      <c r="B832" s="537" t="s">
        <v>1665</v>
      </c>
      <c r="C832" s="143" t="e">
        <f>IF(B832=0,"",VLOOKUP(B832,Computo_Presupuesto,2,FALSE))</f>
        <v>#NAME?</v>
      </c>
      <c r="D832" s="139"/>
      <c r="E832" s="140"/>
      <c r="F832" s="138" t="s">
        <v>29</v>
      </c>
      <c r="G832" s="144" t="e">
        <f>IF(B832=0,"",VLOOKUP(B832,Computo_Presupuesto,4,FALSE))</f>
        <v>#NAME?</v>
      </c>
    </row>
    <row r="833" spans="1:7" x14ac:dyDescent="0.2">
      <c r="A833" s="137"/>
      <c r="B833" s="138"/>
      <c r="C833" s="143"/>
      <c r="D833" s="139"/>
      <c r="E833" s="140"/>
      <c r="F833" s="143"/>
      <c r="G833" s="145"/>
    </row>
    <row r="834" spans="1:7" x14ac:dyDescent="0.2">
      <c r="A834" s="396"/>
      <c r="B834" s="132"/>
      <c r="C834" s="397" t="s">
        <v>1602</v>
      </c>
      <c r="D834" s="132"/>
      <c r="E834" s="132"/>
      <c r="F834" s="132"/>
      <c r="G834" s="398"/>
    </row>
    <row r="835" spans="1:7" x14ac:dyDescent="0.2">
      <c r="A835" s="137"/>
      <c r="B835" s="199"/>
      <c r="C835" s="143"/>
      <c r="D835" s="139"/>
      <c r="E835" s="140"/>
      <c r="F835" s="138"/>
      <c r="G835" s="144"/>
    </row>
    <row r="836" spans="1:7" x14ac:dyDescent="0.2">
      <c r="A836" s="137"/>
      <c r="B836" s="199"/>
      <c r="C836" s="399" t="s">
        <v>1603</v>
      </c>
      <c r="D836" s="400" t="s">
        <v>31</v>
      </c>
      <c r="E836" s="400" t="s">
        <v>1604</v>
      </c>
      <c r="F836" s="400" t="s">
        <v>1605</v>
      </c>
      <c r="G836" s="401" t="s">
        <v>1606</v>
      </c>
    </row>
    <row r="837" spans="1:7" x14ac:dyDescent="0.2">
      <c r="A837" s="137"/>
      <c r="B837" s="199"/>
      <c r="C837" s="408"/>
      <c r="D837" s="413"/>
      <c r="E837" s="448"/>
      <c r="F837" s="414"/>
      <c r="G837" s="404">
        <f>ROUND(D837*F837,2)</f>
        <v>0</v>
      </c>
    </row>
    <row r="838" spans="1:7" x14ac:dyDescent="0.2">
      <c r="A838" s="137"/>
      <c r="B838" s="199"/>
      <c r="C838" s="408"/>
      <c r="D838" s="413"/>
      <c r="E838" s="448"/>
      <c r="F838" s="414"/>
      <c r="G838" s="404">
        <f>ROUND(D838*F838,2)</f>
        <v>0</v>
      </c>
    </row>
    <row r="839" spans="1:7" x14ac:dyDescent="0.2">
      <c r="A839" s="137"/>
      <c r="B839" s="199"/>
      <c r="C839" s="408"/>
      <c r="D839" s="413"/>
      <c r="E839" s="448"/>
      <c r="F839" s="414"/>
      <c r="G839" s="404">
        <f>ROUND(D839*F839,2)</f>
        <v>0</v>
      </c>
    </row>
    <row r="840" spans="1:7" x14ac:dyDescent="0.2">
      <c r="A840" s="137"/>
      <c r="B840" s="199"/>
      <c r="C840" s="408"/>
      <c r="D840" s="413"/>
      <c r="E840" s="448"/>
      <c r="F840" s="414"/>
      <c r="G840" s="404">
        <f>ROUND(D840*F840,2)</f>
        <v>0</v>
      </c>
    </row>
    <row r="841" spans="1:7" x14ac:dyDescent="0.2">
      <c r="A841" s="137"/>
      <c r="B841" s="199"/>
      <c r="C841" s="408"/>
      <c r="D841" s="413"/>
      <c r="E841" s="448"/>
      <c r="F841" s="414"/>
      <c r="G841" s="404">
        <f t="shared" ref="G841:G846" si="88">ROUND(D841*F841,2)</f>
        <v>0</v>
      </c>
    </row>
    <row r="842" spans="1:7" x14ac:dyDescent="0.2">
      <c r="A842" s="137"/>
      <c r="B842" s="199"/>
      <c r="C842" s="408"/>
      <c r="D842" s="413"/>
      <c r="E842" s="448"/>
      <c r="F842" s="414"/>
      <c r="G842" s="404">
        <f t="shared" si="88"/>
        <v>0</v>
      </c>
    </row>
    <row r="843" spans="1:7" x14ac:dyDescent="0.2">
      <c r="A843" s="137"/>
      <c r="B843" s="199"/>
      <c r="C843" s="408"/>
      <c r="D843" s="413"/>
      <c r="E843" s="448"/>
      <c r="F843" s="414"/>
      <c r="G843" s="404">
        <f t="shared" si="88"/>
        <v>0</v>
      </c>
    </row>
    <row r="844" spans="1:7" x14ac:dyDescent="0.2">
      <c r="A844" s="137"/>
      <c r="B844" s="199"/>
      <c r="C844" s="408"/>
      <c r="D844" s="413"/>
      <c r="E844" s="448"/>
      <c r="F844" s="414"/>
      <c r="G844" s="404">
        <f t="shared" si="88"/>
        <v>0</v>
      </c>
    </row>
    <row r="845" spans="1:7" x14ac:dyDescent="0.2">
      <c r="A845" s="137"/>
      <c r="B845" s="199"/>
      <c r="C845" s="408"/>
      <c r="D845" s="413"/>
      <c r="E845" s="448"/>
      <c r="F845" s="414"/>
      <c r="G845" s="404">
        <f t="shared" si="88"/>
        <v>0</v>
      </c>
    </row>
    <row r="846" spans="1:7" x14ac:dyDescent="0.2">
      <c r="A846" s="137"/>
      <c r="B846" s="199"/>
      <c r="C846" s="408"/>
      <c r="D846" s="413"/>
      <c r="E846" s="448"/>
      <c r="F846" s="414"/>
      <c r="G846" s="404">
        <f t="shared" si="88"/>
        <v>0</v>
      </c>
    </row>
    <row r="847" spans="1:7" ht="13.5" thickBot="1" x14ac:dyDescent="0.25">
      <c r="A847" s="137"/>
      <c r="B847" s="199"/>
      <c r="C847" s="143"/>
      <c r="D847" s="423"/>
      <c r="E847" s="206"/>
      <c r="F847" s="138"/>
      <c r="G847" s="144"/>
    </row>
    <row r="848" spans="1:7" ht="13.5" thickBot="1" x14ac:dyDescent="0.25">
      <c r="A848" s="137"/>
      <c r="B848" s="199"/>
      <c r="C848" s="405" t="s">
        <v>1607</v>
      </c>
      <c r="D848" s="423"/>
      <c r="E848" s="206">
        <f>SUMPRODUCT(D837:D846,E837:E846)</f>
        <v>0</v>
      </c>
      <c r="F848" s="138" t="s">
        <v>1608</v>
      </c>
      <c r="G848" s="406">
        <f>SUM(G837:G846)</f>
        <v>0</v>
      </c>
    </row>
    <row r="849" spans="1:7" x14ac:dyDescent="0.2">
      <c r="A849" s="137"/>
      <c r="B849" s="199"/>
      <c r="C849" s="405"/>
      <c r="D849" s="206"/>
      <c r="E849" s="140"/>
      <c r="F849" s="138"/>
      <c r="G849" s="208"/>
    </row>
    <row r="850" spans="1:7" x14ac:dyDescent="0.2">
      <c r="A850" s="137"/>
      <c r="B850" s="199"/>
      <c r="C850" s="138" t="s">
        <v>1609</v>
      </c>
      <c r="D850" s="451"/>
      <c r="E850" s="534" t="e">
        <f>CONCATENATE(G832,"/día")</f>
        <v>#NAME?</v>
      </c>
      <c r="F850" s="138"/>
      <c r="G850" s="144"/>
    </row>
    <row r="851" spans="1:7" x14ac:dyDescent="0.2">
      <c r="A851" s="137"/>
      <c r="B851" s="199"/>
      <c r="C851" s="143"/>
      <c r="D851" s="139"/>
      <c r="E851" s="140"/>
      <c r="F851" s="138"/>
      <c r="G851" s="144"/>
    </row>
    <row r="852" spans="1:7" x14ac:dyDescent="0.2">
      <c r="A852" s="748" t="s">
        <v>589</v>
      </c>
      <c r="B852" s="749"/>
      <c r="C852" s="744" t="s">
        <v>0</v>
      </c>
      <c r="D852" s="750" t="s">
        <v>1610</v>
      </c>
      <c r="E852" s="750" t="s">
        <v>1621</v>
      </c>
      <c r="F852" s="752" t="s">
        <v>961</v>
      </c>
      <c r="G852" s="746" t="s">
        <v>33</v>
      </c>
    </row>
    <row r="853" spans="1:7" x14ac:dyDescent="0.2">
      <c r="A853" s="146" t="s">
        <v>590</v>
      </c>
      <c r="B853" s="147" t="s">
        <v>591</v>
      </c>
      <c r="C853" s="745"/>
      <c r="D853" s="751"/>
      <c r="E853" s="751"/>
      <c r="F853" s="753"/>
      <c r="G853" s="747"/>
    </row>
    <row r="854" spans="1:7" x14ac:dyDescent="0.2">
      <c r="A854" s="148"/>
      <c r="B854" s="143"/>
      <c r="C854" s="150" t="s">
        <v>1611</v>
      </c>
      <c r="D854" s="140"/>
      <c r="E854" s="140"/>
      <c r="F854" s="143"/>
      <c r="G854" s="151"/>
    </row>
    <row r="855" spans="1:7" x14ac:dyDescent="0.2">
      <c r="A855" s="407"/>
      <c r="B855" s="402">
        <f t="shared" ref="B855:B864" si="89">IF(A855=0,0,VLOOKUP(A855,T_Indices,2,FALSE))</f>
        <v>0</v>
      </c>
      <c r="C855" s="408" t="s">
        <v>1629</v>
      </c>
      <c r="D855" s="452"/>
      <c r="E855" s="453"/>
      <c r="F855" s="449">
        <f>D850</f>
        <v>0</v>
      </c>
      <c r="G855" s="410">
        <f>IF(F855=0,0,ROUND(E855/F855,2))</f>
        <v>0</v>
      </c>
    </row>
    <row r="856" spans="1:7" x14ac:dyDescent="0.2">
      <c r="A856" s="407"/>
      <c r="B856" s="402">
        <f t="shared" si="89"/>
        <v>0</v>
      </c>
      <c r="C856" s="412" t="s">
        <v>1630</v>
      </c>
      <c r="D856" s="452"/>
      <c r="E856" s="453"/>
      <c r="F856" s="449">
        <f>D850</f>
        <v>0</v>
      </c>
      <c r="G856" s="410">
        <f t="shared" ref="G856:G864" si="90">IF(F856=0,0,ROUND(E856/F856,2))</f>
        <v>0</v>
      </c>
    </row>
    <row r="857" spans="1:7" x14ac:dyDescent="0.2">
      <c r="A857" s="407"/>
      <c r="B857" s="402">
        <f t="shared" si="89"/>
        <v>0</v>
      </c>
      <c r="C857" s="412" t="s">
        <v>1631</v>
      </c>
      <c r="D857" s="452"/>
      <c r="E857" s="453"/>
      <c r="F857" s="449">
        <f>D850</f>
        <v>0</v>
      </c>
      <c r="G857" s="410">
        <f t="shared" si="90"/>
        <v>0</v>
      </c>
    </row>
    <row r="858" spans="1:7" x14ac:dyDescent="0.2">
      <c r="A858" s="407"/>
      <c r="B858" s="402">
        <f t="shared" si="89"/>
        <v>0</v>
      </c>
      <c r="C858" s="412"/>
      <c r="D858" s="452"/>
      <c r="E858" s="453"/>
      <c r="F858" s="449">
        <f>D850</f>
        <v>0</v>
      </c>
      <c r="G858" s="410">
        <f t="shared" si="90"/>
        <v>0</v>
      </c>
    </row>
    <row r="859" spans="1:7" x14ac:dyDescent="0.2">
      <c r="A859" s="407"/>
      <c r="B859" s="402">
        <f t="shared" si="89"/>
        <v>0</v>
      </c>
      <c r="C859" s="412"/>
      <c r="D859" s="452"/>
      <c r="E859" s="453"/>
      <c r="F859" s="449">
        <f>D850</f>
        <v>0</v>
      </c>
      <c r="G859" s="410">
        <f t="shared" si="90"/>
        <v>0</v>
      </c>
    </row>
    <row r="860" spans="1:7" x14ac:dyDescent="0.2">
      <c r="A860" s="407"/>
      <c r="B860" s="402">
        <f t="shared" si="89"/>
        <v>0</v>
      </c>
      <c r="C860" s="412"/>
      <c r="D860" s="452"/>
      <c r="E860" s="414"/>
      <c r="F860" s="449">
        <f>D850</f>
        <v>0</v>
      </c>
      <c r="G860" s="410">
        <f t="shared" si="90"/>
        <v>0</v>
      </c>
    </row>
    <row r="861" spans="1:7" x14ac:dyDescent="0.2">
      <c r="A861" s="407"/>
      <c r="B861" s="402">
        <f t="shared" si="89"/>
        <v>0</v>
      </c>
      <c r="C861" s="412"/>
      <c r="D861" s="409"/>
      <c r="E861" s="452"/>
      <c r="F861" s="449">
        <f>D850</f>
        <v>0</v>
      </c>
      <c r="G861" s="410">
        <f t="shared" si="90"/>
        <v>0</v>
      </c>
    </row>
    <row r="862" spans="1:7" x14ac:dyDescent="0.2">
      <c r="A862" s="407"/>
      <c r="B862" s="402">
        <f t="shared" si="89"/>
        <v>0</v>
      </c>
      <c r="C862" s="412"/>
      <c r="D862" s="409"/>
      <c r="E862" s="452"/>
      <c r="F862" s="449">
        <f>D850</f>
        <v>0</v>
      </c>
      <c r="G862" s="410">
        <f t="shared" si="90"/>
        <v>0</v>
      </c>
    </row>
    <row r="863" spans="1:7" x14ac:dyDescent="0.2">
      <c r="A863" s="407"/>
      <c r="B863" s="402">
        <f t="shared" si="89"/>
        <v>0</v>
      </c>
      <c r="C863" s="412"/>
      <c r="D863" s="409"/>
      <c r="E863" s="413"/>
      <c r="F863" s="449">
        <f>D850</f>
        <v>0</v>
      </c>
      <c r="G863" s="410">
        <f t="shared" si="90"/>
        <v>0</v>
      </c>
    </row>
    <row r="864" spans="1:7" x14ac:dyDescent="0.2">
      <c r="A864" s="407"/>
      <c r="B864" s="402">
        <f t="shared" si="89"/>
        <v>0</v>
      </c>
      <c r="C864" s="408"/>
      <c r="D864" s="409"/>
      <c r="E864" s="413"/>
      <c r="F864" s="449">
        <f>D850</f>
        <v>0</v>
      </c>
      <c r="G864" s="410">
        <f t="shared" si="90"/>
        <v>0</v>
      </c>
    </row>
    <row r="865" spans="1:7" x14ac:dyDescent="0.2">
      <c r="A865" s="152"/>
      <c r="B865" s="139"/>
      <c r="C865" s="143"/>
      <c r="D865" s="139"/>
      <c r="E865" s="140"/>
      <c r="F865" s="149" t="s">
        <v>34</v>
      </c>
      <c r="G865" s="415">
        <f>SUBTOTAL(9,G855:G864)</f>
        <v>0</v>
      </c>
    </row>
    <row r="866" spans="1:7" x14ac:dyDescent="0.2">
      <c r="A866" s="148"/>
      <c r="B866" s="143"/>
      <c r="C866" s="150" t="s">
        <v>728</v>
      </c>
      <c r="D866" s="139"/>
      <c r="E866" s="140"/>
      <c r="F866" s="141"/>
      <c r="G866" s="151"/>
    </row>
    <row r="867" spans="1:7" x14ac:dyDescent="0.2">
      <c r="A867" s="748" t="s">
        <v>589</v>
      </c>
      <c r="B867" s="749"/>
      <c r="C867" s="744" t="s">
        <v>0</v>
      </c>
      <c r="D867" s="750" t="s">
        <v>31</v>
      </c>
      <c r="E867" s="750" t="s">
        <v>1621</v>
      </c>
      <c r="F867" s="752" t="s">
        <v>961</v>
      </c>
      <c r="G867" s="746" t="s">
        <v>33</v>
      </c>
    </row>
    <row r="868" spans="1:7" x14ac:dyDescent="0.2">
      <c r="A868" s="146" t="s">
        <v>590</v>
      </c>
      <c r="B868" s="147" t="s">
        <v>591</v>
      </c>
      <c r="C868" s="745"/>
      <c r="D868" s="751"/>
      <c r="E868" s="751"/>
      <c r="F868" s="753"/>
      <c r="G868" s="747"/>
    </row>
    <row r="869" spans="1:7" x14ac:dyDescent="0.2">
      <c r="A869" s="407"/>
      <c r="B869" s="402">
        <f t="shared" ref="B869:B875" si="91">IF(A869=0,0,VLOOKUP(A869,T_Indices,2,FALSE))</f>
        <v>0</v>
      </c>
      <c r="C869" s="411" t="s">
        <v>1632</v>
      </c>
      <c r="D869" s="409"/>
      <c r="E869" s="413">
        <v>1374.84</v>
      </c>
      <c r="F869" s="403">
        <f>D850</f>
        <v>0</v>
      </c>
      <c r="G869" s="416">
        <f>IF(F869=0,0,ROUND(D869*E869/F869,2))</f>
        <v>0</v>
      </c>
    </row>
    <row r="870" spans="1:7" x14ac:dyDescent="0.2">
      <c r="A870" s="407"/>
      <c r="B870" s="402">
        <f t="shared" si="91"/>
        <v>0</v>
      </c>
      <c r="C870" s="408" t="s">
        <v>1633</v>
      </c>
      <c r="D870" s="409"/>
      <c r="E870" s="413">
        <v>1174.99</v>
      </c>
      <c r="F870" s="403">
        <f>D850</f>
        <v>0</v>
      </c>
      <c r="G870" s="416">
        <f t="shared" ref="G870:G875" si="92">IF(F870=0,0,ROUND(D870*E870/F870,2))</f>
        <v>0</v>
      </c>
    </row>
    <row r="871" spans="1:7" x14ac:dyDescent="0.2">
      <c r="A871" s="407"/>
      <c r="B871" s="402">
        <f t="shared" si="91"/>
        <v>0</v>
      </c>
      <c r="C871" s="408" t="s">
        <v>1634</v>
      </c>
      <c r="D871" s="409"/>
      <c r="E871" s="413">
        <v>1080</v>
      </c>
      <c r="F871" s="403">
        <f>D850</f>
        <v>0</v>
      </c>
      <c r="G871" s="416">
        <f t="shared" si="92"/>
        <v>0</v>
      </c>
    </row>
    <row r="872" spans="1:7" x14ac:dyDescent="0.2">
      <c r="A872" s="407"/>
      <c r="B872" s="402">
        <f t="shared" si="91"/>
        <v>0</v>
      </c>
      <c r="C872" s="408" t="s">
        <v>732</v>
      </c>
      <c r="D872" s="409"/>
      <c r="E872" s="413">
        <v>994.52</v>
      </c>
      <c r="F872" s="403">
        <f>D850</f>
        <v>0</v>
      </c>
      <c r="G872" s="416">
        <f t="shared" si="92"/>
        <v>0</v>
      </c>
    </row>
    <row r="873" spans="1:7" x14ac:dyDescent="0.2">
      <c r="A873" s="407"/>
      <c r="B873" s="402">
        <f t="shared" si="91"/>
        <v>0</v>
      </c>
      <c r="C873" s="408"/>
      <c r="D873" s="409"/>
      <c r="E873" s="413"/>
      <c r="F873" s="403">
        <f>D850</f>
        <v>0</v>
      </c>
      <c r="G873" s="416">
        <f t="shared" si="92"/>
        <v>0</v>
      </c>
    </row>
    <row r="874" spans="1:7" x14ac:dyDescent="0.2">
      <c r="A874" s="407"/>
      <c r="B874" s="402">
        <f t="shared" si="91"/>
        <v>0</v>
      </c>
      <c r="C874" s="408" t="s">
        <v>1635</v>
      </c>
      <c r="D874" s="417">
        <v>0.1</v>
      </c>
      <c r="E874" s="538">
        <f>SUMPRODUCT(D869:D872,E869:E872)</f>
        <v>0</v>
      </c>
      <c r="F874" s="403">
        <f>D850</f>
        <v>0</v>
      </c>
      <c r="G874" s="416">
        <f t="shared" si="92"/>
        <v>0</v>
      </c>
    </row>
    <row r="875" spans="1:7" x14ac:dyDescent="0.2">
      <c r="A875" s="407"/>
      <c r="B875" s="402">
        <f t="shared" si="91"/>
        <v>0</v>
      </c>
      <c r="C875" s="402"/>
      <c r="D875" s="450"/>
      <c r="E875" s="403"/>
      <c r="F875" s="403">
        <f>D850</f>
        <v>0</v>
      </c>
      <c r="G875" s="416">
        <f t="shared" si="92"/>
        <v>0</v>
      </c>
    </row>
    <row r="876" spans="1:7" x14ac:dyDescent="0.2">
      <c r="A876" s="152"/>
      <c r="B876" s="139"/>
      <c r="C876" s="143"/>
      <c r="D876" s="139"/>
      <c r="E876" s="140"/>
      <c r="F876" s="149" t="s">
        <v>35</v>
      </c>
      <c r="G876" s="418">
        <f>SUBTOTAL(9,G869:G875)</f>
        <v>0</v>
      </c>
    </row>
    <row r="877" spans="1:7" x14ac:dyDescent="0.2">
      <c r="A877" s="148"/>
      <c r="B877" s="143"/>
      <c r="C877" s="150" t="s">
        <v>1612</v>
      </c>
      <c r="D877" s="139"/>
      <c r="E877" s="140"/>
      <c r="F877" s="141"/>
      <c r="G877" s="151"/>
    </row>
    <row r="878" spans="1:7" x14ac:dyDescent="0.2">
      <c r="A878" s="748" t="s">
        <v>589</v>
      </c>
      <c r="B878" s="749"/>
      <c r="C878" s="744" t="s">
        <v>0</v>
      </c>
      <c r="D878" s="744" t="s">
        <v>30</v>
      </c>
      <c r="E878" s="750" t="s">
        <v>31</v>
      </c>
      <c r="F878" s="752" t="s">
        <v>32</v>
      </c>
      <c r="G878" s="746" t="s">
        <v>33</v>
      </c>
    </row>
    <row r="879" spans="1:7" x14ac:dyDescent="0.2">
      <c r="A879" s="146" t="s">
        <v>590</v>
      </c>
      <c r="B879" s="147" t="s">
        <v>591</v>
      </c>
      <c r="C879" s="745"/>
      <c r="D879" s="745"/>
      <c r="E879" s="751"/>
      <c r="F879" s="753"/>
      <c r="G879" s="747"/>
    </row>
    <row r="880" spans="1:7" x14ac:dyDescent="0.2">
      <c r="A880" s="407"/>
      <c r="B880" s="402">
        <f t="shared" ref="B880:B890" si="93">IF(A880=0,0,VLOOKUP(A880,T_Indices,2,FALSE))</f>
        <v>0</v>
      </c>
      <c r="C880" s="408"/>
      <c r="D880" s="409"/>
      <c r="E880" s="413"/>
      <c r="F880" s="414"/>
      <c r="G880" s="416">
        <f>ROUND(E880*F880,2)</f>
        <v>0</v>
      </c>
    </row>
    <row r="881" spans="1:7" x14ac:dyDescent="0.2">
      <c r="A881" s="407"/>
      <c r="B881" s="402">
        <f t="shared" si="93"/>
        <v>0</v>
      </c>
      <c r="C881" s="408"/>
      <c r="D881" s="409"/>
      <c r="E881" s="413"/>
      <c r="F881" s="414"/>
      <c r="G881" s="416">
        <f t="shared" ref="G881:G890" si="94">ROUND(E881*F881,2)</f>
        <v>0</v>
      </c>
    </row>
    <row r="882" spans="1:7" x14ac:dyDescent="0.2">
      <c r="A882" s="407"/>
      <c r="B882" s="402">
        <f t="shared" si="93"/>
        <v>0</v>
      </c>
      <c r="C882" s="408"/>
      <c r="D882" s="409"/>
      <c r="E882" s="413"/>
      <c r="F882" s="414"/>
      <c r="G882" s="416">
        <f t="shared" si="94"/>
        <v>0</v>
      </c>
    </row>
    <row r="883" spans="1:7" x14ac:dyDescent="0.2">
      <c r="A883" s="407"/>
      <c r="B883" s="402">
        <f t="shared" si="93"/>
        <v>0</v>
      </c>
      <c r="C883" s="408"/>
      <c r="D883" s="409"/>
      <c r="E883" s="413"/>
      <c r="F883" s="414"/>
      <c r="G883" s="416">
        <f t="shared" si="94"/>
        <v>0</v>
      </c>
    </row>
    <row r="884" spans="1:7" x14ac:dyDescent="0.2">
      <c r="A884" s="407"/>
      <c r="B884" s="402">
        <f t="shared" si="93"/>
        <v>0</v>
      </c>
      <c r="C884" s="408"/>
      <c r="D884" s="409"/>
      <c r="E884" s="413"/>
      <c r="F884" s="414"/>
      <c r="G884" s="416">
        <f t="shared" si="94"/>
        <v>0</v>
      </c>
    </row>
    <row r="885" spans="1:7" x14ac:dyDescent="0.2">
      <c r="A885" s="407"/>
      <c r="B885" s="402">
        <f t="shared" si="93"/>
        <v>0</v>
      </c>
      <c r="C885" s="408"/>
      <c r="D885" s="409"/>
      <c r="E885" s="413"/>
      <c r="F885" s="414"/>
      <c r="G885" s="416">
        <f t="shared" si="94"/>
        <v>0</v>
      </c>
    </row>
    <row r="886" spans="1:7" x14ac:dyDescent="0.2">
      <c r="A886" s="407"/>
      <c r="B886" s="402">
        <f t="shared" si="93"/>
        <v>0</v>
      </c>
      <c r="C886" s="408"/>
      <c r="D886" s="409"/>
      <c r="E886" s="413"/>
      <c r="F886" s="414"/>
      <c r="G886" s="416">
        <f t="shared" si="94"/>
        <v>0</v>
      </c>
    </row>
    <row r="887" spans="1:7" x14ac:dyDescent="0.2">
      <c r="A887" s="407"/>
      <c r="B887" s="402">
        <f t="shared" si="93"/>
        <v>0</v>
      </c>
      <c r="C887" s="408"/>
      <c r="D887" s="409"/>
      <c r="E887" s="413"/>
      <c r="F887" s="414"/>
      <c r="G887" s="416">
        <f t="shared" si="94"/>
        <v>0</v>
      </c>
    </row>
    <row r="888" spans="1:7" x14ac:dyDescent="0.2">
      <c r="A888" s="407"/>
      <c r="B888" s="402">
        <f t="shared" si="93"/>
        <v>0</v>
      </c>
      <c r="C888" s="408"/>
      <c r="D888" s="409"/>
      <c r="E888" s="413"/>
      <c r="F888" s="414"/>
      <c r="G888" s="416">
        <f t="shared" si="94"/>
        <v>0</v>
      </c>
    </row>
    <row r="889" spans="1:7" x14ac:dyDescent="0.2">
      <c r="A889" s="407"/>
      <c r="B889" s="402">
        <f t="shared" si="93"/>
        <v>0</v>
      </c>
      <c r="C889" s="408"/>
      <c r="D889" s="409"/>
      <c r="E889" s="413"/>
      <c r="F889" s="414"/>
      <c r="G889" s="416">
        <f t="shared" si="94"/>
        <v>0</v>
      </c>
    </row>
    <row r="890" spans="1:7" x14ac:dyDescent="0.2">
      <c r="A890" s="407"/>
      <c r="B890" s="402">
        <f t="shared" si="93"/>
        <v>0</v>
      </c>
      <c r="C890" s="408"/>
      <c r="D890" s="409"/>
      <c r="E890" s="413"/>
      <c r="F890" s="414"/>
      <c r="G890" s="416">
        <f t="shared" si="94"/>
        <v>0</v>
      </c>
    </row>
    <row r="891" spans="1:7" x14ac:dyDescent="0.2">
      <c r="A891" s="148"/>
      <c r="B891" s="143"/>
      <c r="C891" s="143"/>
      <c r="D891" s="139"/>
      <c r="E891" s="140"/>
      <c r="F891" s="149" t="s">
        <v>36</v>
      </c>
      <c r="G891" s="420">
        <f>SUBTOTAL(9,G880:G890)</f>
        <v>0</v>
      </c>
    </row>
    <row r="892" spans="1:7" x14ac:dyDescent="0.2">
      <c r="A892" s="148"/>
      <c r="B892" s="143"/>
      <c r="C892" s="150" t="s">
        <v>1613</v>
      </c>
      <c r="D892" s="139"/>
      <c r="E892" s="140"/>
      <c r="F892" s="141"/>
      <c r="G892" s="151"/>
    </row>
    <row r="893" spans="1:7" x14ac:dyDescent="0.2">
      <c r="A893" s="748" t="s">
        <v>589</v>
      </c>
      <c r="B893" s="749"/>
      <c r="C893" s="744" t="s">
        <v>0</v>
      </c>
      <c r="D893" s="744" t="s">
        <v>30</v>
      </c>
      <c r="E893" s="750" t="s">
        <v>31</v>
      </c>
      <c r="F893" s="752" t="s">
        <v>32</v>
      </c>
      <c r="G893" s="746" t="s">
        <v>33</v>
      </c>
    </row>
    <row r="894" spans="1:7" x14ac:dyDescent="0.2">
      <c r="A894" s="146" t="s">
        <v>590</v>
      </c>
      <c r="B894" s="147" t="s">
        <v>591</v>
      </c>
      <c r="C894" s="745"/>
      <c r="D894" s="745"/>
      <c r="E894" s="751"/>
      <c r="F894" s="753"/>
      <c r="G894" s="747"/>
    </row>
    <row r="895" spans="1:7" x14ac:dyDescent="0.2">
      <c r="A895" s="407"/>
      <c r="B895" s="402">
        <f>IF(A895=0,0,VLOOKUP(A895,T_Indices,2,FALSE))</f>
        <v>0</v>
      </c>
      <c r="C895" s="408"/>
      <c r="D895" s="409"/>
      <c r="E895" s="413"/>
      <c r="F895" s="414"/>
      <c r="G895" s="416">
        <f>ROUND(E895*F895,2)</f>
        <v>0</v>
      </c>
    </row>
    <row r="896" spans="1:7" x14ac:dyDescent="0.2">
      <c r="A896" s="407"/>
      <c r="B896" s="402">
        <f>IF(A896=0,0,VLOOKUP(A896,T_Indices,2,FALSE))</f>
        <v>0</v>
      </c>
      <c r="C896" s="408"/>
      <c r="D896" s="409"/>
      <c r="E896" s="419"/>
      <c r="F896" s="414"/>
      <c r="G896" s="416">
        <f t="shared" ref="G896" si="95">ROUND(E896*F896,2)</f>
        <v>0</v>
      </c>
    </row>
    <row r="897" spans="1:7" x14ac:dyDescent="0.2">
      <c r="A897" s="148"/>
      <c r="B897" s="143"/>
      <c r="C897" s="143"/>
      <c r="D897" s="139"/>
      <c r="E897" s="140"/>
      <c r="F897" s="149" t="s">
        <v>1614</v>
      </c>
      <c r="G897" s="420">
        <f>SUBTOTAL(9,G895:G896)</f>
        <v>0</v>
      </c>
    </row>
    <row r="898" spans="1:7" ht="13.5" thickBot="1" x14ac:dyDescent="0.25">
      <c r="A898" s="153"/>
      <c r="B898" s="154"/>
      <c r="C898" s="155"/>
      <c r="D898" s="154"/>
      <c r="E898" s="156"/>
      <c r="F898" s="157"/>
      <c r="G898" s="158"/>
    </row>
    <row r="899" spans="1:7" ht="13.5" thickBot="1" x14ac:dyDescent="0.25">
      <c r="A899" s="187" t="str">
        <f>B832</f>
        <v>39-7.2</v>
      </c>
      <c r="B899" s="186" t="e">
        <f>C832</f>
        <v>#NAME?</v>
      </c>
      <c r="C899" s="209"/>
      <c r="D899" s="209" t="s">
        <v>37</v>
      </c>
      <c r="E899" s="210"/>
      <c r="F899" s="421" t="e">
        <f>CONCATENATE("$/",G832)</f>
        <v>#NAME?</v>
      </c>
      <c r="G899" s="422">
        <f>SUBTOTAL(9,G855:G898)</f>
        <v>0</v>
      </c>
    </row>
    <row r="900" spans="1:7" ht="14.25" thickTop="1" thickBot="1" x14ac:dyDescent="0.25">
      <c r="A900" s="423"/>
      <c r="B900" s="423"/>
      <c r="C900" s="423"/>
      <c r="D900" s="423"/>
      <c r="E900" s="423"/>
      <c r="F900" s="423"/>
      <c r="G900" s="423"/>
    </row>
    <row r="901" spans="1:7" ht="13.5" thickTop="1" x14ac:dyDescent="0.2">
      <c r="A901" s="772" t="s">
        <v>39</v>
      </c>
      <c r="B901" s="773"/>
      <c r="C901" s="773"/>
      <c r="D901" s="773"/>
      <c r="E901" s="773"/>
      <c r="F901" s="773"/>
      <c r="G901" s="774"/>
    </row>
    <row r="902" spans="1:7" x14ac:dyDescent="0.2">
      <c r="A902" s="129" t="s">
        <v>726</v>
      </c>
      <c r="B902" s="130" t="str">
        <f>Comitente</f>
        <v>DIRECCIÓN PROVINCIAL DE VIALIDAD</v>
      </c>
      <c r="C902" s="131"/>
      <c r="D902" s="207"/>
      <c r="E902" s="207"/>
      <c r="F902" s="133"/>
      <c r="G902" s="134"/>
    </row>
    <row r="903" spans="1:7" x14ac:dyDescent="0.2">
      <c r="A903" s="129" t="s">
        <v>727</v>
      </c>
      <c r="B903" s="130">
        <f>Contratista</f>
        <v>0</v>
      </c>
      <c r="C903" s="135"/>
      <c r="D903" s="135"/>
      <c r="E903" s="135"/>
      <c r="F903" s="130"/>
      <c r="G903" s="136"/>
    </row>
    <row r="904" spans="1:7" x14ac:dyDescent="0.2">
      <c r="A904" s="129" t="s">
        <v>27</v>
      </c>
      <c r="B904" s="130" t="str">
        <f>Obra</f>
        <v>SEÑALIZACION HORIZONTAL - PROVISION Y COLOCACION DE TACHAS REFLECTIVAS Y SEÑALAMIENTO VERTICAL</v>
      </c>
      <c r="C904" s="135"/>
      <c r="D904" s="135"/>
      <c r="E904" s="135"/>
      <c r="F904" s="130" t="s">
        <v>40</v>
      </c>
      <c r="G904" s="136">
        <f>Fecha_Base</f>
        <v>43145</v>
      </c>
    </row>
    <row r="905" spans="1:7" x14ac:dyDescent="0.2">
      <c r="A905" s="137" t="s">
        <v>725</v>
      </c>
      <c r="B905" s="138" t="str">
        <f>Ubicación</f>
        <v>DEPARTAMENTOS VARIOS</v>
      </c>
      <c r="C905" s="138"/>
      <c r="D905" s="139"/>
      <c r="E905" s="140"/>
      <c r="F905" s="141"/>
      <c r="G905" s="142"/>
    </row>
    <row r="906" spans="1:7" x14ac:dyDescent="0.2">
      <c r="A906" s="137" t="s">
        <v>41</v>
      </c>
      <c r="B906" s="537" t="s">
        <v>1663</v>
      </c>
      <c r="C906" s="143" t="e">
        <f>IF(B906="","",VLOOKUP(B906,Computo_Presupuesto,2,FALSE))</f>
        <v>#NAME?</v>
      </c>
      <c r="D906" s="423"/>
      <c r="E906" s="140"/>
      <c r="F906" s="141"/>
      <c r="G906" s="142"/>
    </row>
    <row r="907" spans="1:7" x14ac:dyDescent="0.2">
      <c r="A907" s="137" t="s">
        <v>28</v>
      </c>
      <c r="B907" s="537" t="s">
        <v>1666</v>
      </c>
      <c r="C907" s="143" t="e">
        <f>IF(B907=0,"",VLOOKUP(B907,Computo_Presupuesto,2,FALSE))</f>
        <v>#NAME?</v>
      </c>
      <c r="D907" s="139"/>
      <c r="E907" s="140"/>
      <c r="F907" s="138" t="s">
        <v>29</v>
      </c>
      <c r="G907" s="144" t="e">
        <f>IF(B907=0,"",VLOOKUP(B907,Computo_Presupuesto,4,FALSE))</f>
        <v>#NAME?</v>
      </c>
    </row>
    <row r="908" spans="1:7" x14ac:dyDescent="0.2">
      <c r="A908" s="137"/>
      <c r="B908" s="138"/>
      <c r="C908" s="143"/>
      <c r="D908" s="139"/>
      <c r="E908" s="140"/>
      <c r="F908" s="143"/>
      <c r="G908" s="145"/>
    </row>
    <row r="909" spans="1:7" x14ac:dyDescent="0.2">
      <c r="A909" s="396"/>
      <c r="B909" s="132"/>
      <c r="C909" s="397" t="s">
        <v>1602</v>
      </c>
      <c r="D909" s="132"/>
      <c r="E909" s="132"/>
      <c r="F909" s="132"/>
      <c r="G909" s="398"/>
    </row>
    <row r="910" spans="1:7" x14ac:dyDescent="0.2">
      <c r="A910" s="137"/>
      <c r="B910" s="199"/>
      <c r="C910" s="143"/>
      <c r="D910" s="139"/>
      <c r="E910" s="140"/>
      <c r="F910" s="138"/>
      <c r="G910" s="144"/>
    </row>
    <row r="911" spans="1:7" x14ac:dyDescent="0.2">
      <c r="A911" s="137"/>
      <c r="B911" s="199"/>
      <c r="C911" s="399" t="s">
        <v>1603</v>
      </c>
      <c r="D911" s="400" t="s">
        <v>31</v>
      </c>
      <c r="E911" s="400" t="s">
        <v>1604</v>
      </c>
      <c r="F911" s="400" t="s">
        <v>1605</v>
      </c>
      <c r="G911" s="401" t="s">
        <v>1606</v>
      </c>
    </row>
    <row r="912" spans="1:7" x14ac:dyDescent="0.2">
      <c r="A912" s="137"/>
      <c r="B912" s="199"/>
      <c r="C912" s="408"/>
      <c r="D912" s="413"/>
      <c r="E912" s="448"/>
      <c r="F912" s="414"/>
      <c r="G912" s="404">
        <f>ROUND(D912*F912,2)</f>
        <v>0</v>
      </c>
    </row>
    <row r="913" spans="1:7" x14ac:dyDescent="0.2">
      <c r="A913" s="137"/>
      <c r="B913" s="199"/>
      <c r="C913" s="408"/>
      <c r="D913" s="413"/>
      <c r="E913" s="448"/>
      <c r="F913" s="414"/>
      <c r="G913" s="404">
        <f>ROUND(D913*F913,2)</f>
        <v>0</v>
      </c>
    </row>
    <row r="914" spans="1:7" x14ac:dyDescent="0.2">
      <c r="A914" s="137"/>
      <c r="B914" s="199"/>
      <c r="C914" s="408"/>
      <c r="D914" s="413"/>
      <c r="E914" s="448"/>
      <c r="F914" s="414"/>
      <c r="G914" s="404">
        <f>ROUND(D914*F914,2)</f>
        <v>0</v>
      </c>
    </row>
    <row r="915" spans="1:7" x14ac:dyDescent="0.2">
      <c r="A915" s="137"/>
      <c r="B915" s="199"/>
      <c r="C915" s="408"/>
      <c r="D915" s="413"/>
      <c r="E915" s="448"/>
      <c r="F915" s="414"/>
      <c r="G915" s="404">
        <f>ROUND(D915*F915,2)</f>
        <v>0</v>
      </c>
    </row>
    <row r="916" spans="1:7" x14ac:dyDescent="0.2">
      <c r="A916" s="137"/>
      <c r="B916" s="199"/>
      <c r="C916" s="408"/>
      <c r="D916" s="413"/>
      <c r="E916" s="448"/>
      <c r="F916" s="414"/>
      <c r="G916" s="404">
        <f t="shared" ref="G916:G921" si="96">ROUND(D916*F916,2)</f>
        <v>0</v>
      </c>
    </row>
    <row r="917" spans="1:7" x14ac:dyDescent="0.2">
      <c r="A917" s="137"/>
      <c r="B917" s="199"/>
      <c r="C917" s="408"/>
      <c r="D917" s="413"/>
      <c r="E917" s="448"/>
      <c r="F917" s="414"/>
      <c r="G917" s="404">
        <f t="shared" si="96"/>
        <v>0</v>
      </c>
    </row>
    <row r="918" spans="1:7" x14ac:dyDescent="0.2">
      <c r="A918" s="137"/>
      <c r="B918" s="199"/>
      <c r="C918" s="408"/>
      <c r="D918" s="413"/>
      <c r="E918" s="448"/>
      <c r="F918" s="414"/>
      <c r="G918" s="404">
        <f t="shared" si="96"/>
        <v>0</v>
      </c>
    </row>
    <row r="919" spans="1:7" x14ac:dyDescent="0.2">
      <c r="A919" s="137"/>
      <c r="B919" s="199"/>
      <c r="C919" s="408"/>
      <c r="D919" s="413"/>
      <c r="E919" s="448"/>
      <c r="F919" s="414"/>
      <c r="G919" s="404">
        <f t="shared" si="96"/>
        <v>0</v>
      </c>
    </row>
    <row r="920" spans="1:7" x14ac:dyDescent="0.2">
      <c r="A920" s="137"/>
      <c r="B920" s="199"/>
      <c r="C920" s="408"/>
      <c r="D920" s="413"/>
      <c r="E920" s="448"/>
      <c r="F920" s="414"/>
      <c r="G920" s="404">
        <f t="shared" si="96"/>
        <v>0</v>
      </c>
    </row>
    <row r="921" spans="1:7" x14ac:dyDescent="0.2">
      <c r="A921" s="137"/>
      <c r="B921" s="199"/>
      <c r="C921" s="408"/>
      <c r="D921" s="413"/>
      <c r="E921" s="448"/>
      <c r="F921" s="414"/>
      <c r="G921" s="404">
        <f t="shared" si="96"/>
        <v>0</v>
      </c>
    </row>
    <row r="922" spans="1:7" ht="13.5" thickBot="1" x14ac:dyDescent="0.25">
      <c r="A922" s="137"/>
      <c r="B922" s="199"/>
      <c r="C922" s="143"/>
      <c r="D922" s="423"/>
      <c r="E922" s="206"/>
      <c r="F922" s="138"/>
      <c r="G922" s="144"/>
    </row>
    <row r="923" spans="1:7" ht="13.5" thickBot="1" x14ac:dyDescent="0.25">
      <c r="A923" s="137"/>
      <c r="B923" s="199"/>
      <c r="C923" s="405" t="s">
        <v>1607</v>
      </c>
      <c r="D923" s="423"/>
      <c r="E923" s="206">
        <f>SUMPRODUCT(D912:D921,E912:E921)</f>
        <v>0</v>
      </c>
      <c r="F923" s="138" t="s">
        <v>1608</v>
      </c>
      <c r="G923" s="406">
        <f>SUM(G912:G921)</f>
        <v>0</v>
      </c>
    </row>
    <row r="924" spans="1:7" x14ac:dyDescent="0.2">
      <c r="A924" s="137"/>
      <c r="B924" s="199"/>
      <c r="C924" s="405"/>
      <c r="D924" s="206"/>
      <c r="E924" s="140"/>
      <c r="F924" s="138"/>
      <c r="G924" s="208"/>
    </row>
    <row r="925" spans="1:7" x14ac:dyDescent="0.2">
      <c r="A925" s="137"/>
      <c r="B925" s="199"/>
      <c r="C925" s="138" t="s">
        <v>1609</v>
      </c>
      <c r="D925" s="451"/>
      <c r="E925" s="534" t="e">
        <f>CONCATENATE(G907,"/día")</f>
        <v>#NAME?</v>
      </c>
      <c r="F925" s="138"/>
      <c r="G925" s="144"/>
    </row>
    <row r="926" spans="1:7" x14ac:dyDescent="0.2">
      <c r="A926" s="137"/>
      <c r="B926" s="199"/>
      <c r="C926" s="143"/>
      <c r="D926" s="139"/>
      <c r="E926" s="140"/>
      <c r="F926" s="138"/>
      <c r="G926" s="144"/>
    </row>
    <row r="927" spans="1:7" x14ac:dyDescent="0.2">
      <c r="A927" s="748" t="s">
        <v>589</v>
      </c>
      <c r="B927" s="749"/>
      <c r="C927" s="744" t="s">
        <v>0</v>
      </c>
      <c r="D927" s="750" t="s">
        <v>1610</v>
      </c>
      <c r="E927" s="750" t="s">
        <v>1621</v>
      </c>
      <c r="F927" s="752" t="s">
        <v>961</v>
      </c>
      <c r="G927" s="746" t="s">
        <v>33</v>
      </c>
    </row>
    <row r="928" spans="1:7" x14ac:dyDescent="0.2">
      <c r="A928" s="146" t="s">
        <v>590</v>
      </c>
      <c r="B928" s="147" t="s">
        <v>591</v>
      </c>
      <c r="C928" s="745"/>
      <c r="D928" s="751"/>
      <c r="E928" s="751"/>
      <c r="F928" s="753"/>
      <c r="G928" s="747"/>
    </row>
    <row r="929" spans="1:7" x14ac:dyDescent="0.2">
      <c r="A929" s="148"/>
      <c r="B929" s="143"/>
      <c r="C929" s="150" t="s">
        <v>1611</v>
      </c>
      <c r="D929" s="140"/>
      <c r="E929" s="140"/>
      <c r="F929" s="143"/>
      <c r="G929" s="151"/>
    </row>
    <row r="930" spans="1:7" x14ac:dyDescent="0.2">
      <c r="A930" s="407"/>
      <c r="B930" s="402">
        <f t="shared" ref="B930:B939" si="97">IF(A930=0,0,VLOOKUP(A930,T_Indices,2,FALSE))</f>
        <v>0</v>
      </c>
      <c r="C930" s="408" t="s">
        <v>1629</v>
      </c>
      <c r="D930" s="452"/>
      <c r="E930" s="453"/>
      <c r="F930" s="449">
        <f>D925</f>
        <v>0</v>
      </c>
      <c r="G930" s="410">
        <f>IF(F930=0,0,ROUND(E930/F930,2))</f>
        <v>0</v>
      </c>
    </row>
    <row r="931" spans="1:7" x14ac:dyDescent="0.2">
      <c r="A931" s="407"/>
      <c r="B931" s="402">
        <f t="shared" si="97"/>
        <v>0</v>
      </c>
      <c r="C931" s="412" t="s">
        <v>1630</v>
      </c>
      <c r="D931" s="452"/>
      <c r="E931" s="453"/>
      <c r="F931" s="449">
        <f>D925</f>
        <v>0</v>
      </c>
      <c r="G931" s="410">
        <f t="shared" ref="G931:G939" si="98">IF(F931=0,0,ROUND(E931/F931,2))</f>
        <v>0</v>
      </c>
    </row>
    <row r="932" spans="1:7" x14ac:dyDescent="0.2">
      <c r="A932" s="407"/>
      <c r="B932" s="402">
        <f t="shared" si="97"/>
        <v>0</v>
      </c>
      <c r="C932" s="412" t="s">
        <v>1631</v>
      </c>
      <c r="D932" s="452"/>
      <c r="E932" s="453"/>
      <c r="F932" s="449">
        <f>D925</f>
        <v>0</v>
      </c>
      <c r="G932" s="410">
        <f t="shared" si="98"/>
        <v>0</v>
      </c>
    </row>
    <row r="933" spans="1:7" x14ac:dyDescent="0.2">
      <c r="A933" s="407"/>
      <c r="B933" s="402">
        <f t="shared" si="97"/>
        <v>0</v>
      </c>
      <c r="C933" s="412"/>
      <c r="D933" s="452"/>
      <c r="E933" s="453"/>
      <c r="F933" s="449">
        <f>D925</f>
        <v>0</v>
      </c>
      <c r="G933" s="410">
        <f t="shared" si="98"/>
        <v>0</v>
      </c>
    </row>
    <row r="934" spans="1:7" x14ac:dyDescent="0.2">
      <c r="A934" s="407"/>
      <c r="B934" s="402">
        <f t="shared" si="97"/>
        <v>0</v>
      </c>
      <c r="C934" s="412"/>
      <c r="D934" s="452"/>
      <c r="E934" s="453"/>
      <c r="F934" s="449">
        <f>D925</f>
        <v>0</v>
      </c>
      <c r="G934" s="410">
        <f t="shared" si="98"/>
        <v>0</v>
      </c>
    </row>
    <row r="935" spans="1:7" x14ac:dyDescent="0.2">
      <c r="A935" s="407"/>
      <c r="B935" s="402">
        <f t="shared" si="97"/>
        <v>0</v>
      </c>
      <c r="C935" s="412"/>
      <c r="D935" s="452"/>
      <c r="E935" s="414"/>
      <c r="F935" s="449">
        <f>D925</f>
        <v>0</v>
      </c>
      <c r="G935" s="410">
        <f t="shared" si="98"/>
        <v>0</v>
      </c>
    </row>
    <row r="936" spans="1:7" x14ac:dyDescent="0.2">
      <c r="A936" s="407"/>
      <c r="B936" s="402">
        <f t="shared" si="97"/>
        <v>0</v>
      </c>
      <c r="C936" s="412"/>
      <c r="D936" s="409"/>
      <c r="E936" s="452"/>
      <c r="F936" s="449">
        <f>D925</f>
        <v>0</v>
      </c>
      <c r="G936" s="410">
        <f t="shared" si="98"/>
        <v>0</v>
      </c>
    </row>
    <row r="937" spans="1:7" x14ac:dyDescent="0.2">
      <c r="A937" s="407"/>
      <c r="B937" s="402">
        <f t="shared" si="97"/>
        <v>0</v>
      </c>
      <c r="C937" s="412"/>
      <c r="D937" s="409"/>
      <c r="E937" s="452"/>
      <c r="F937" s="449">
        <f>D925</f>
        <v>0</v>
      </c>
      <c r="G937" s="410">
        <f t="shared" si="98"/>
        <v>0</v>
      </c>
    </row>
    <row r="938" spans="1:7" x14ac:dyDescent="0.2">
      <c r="A938" s="407"/>
      <c r="B938" s="402">
        <f t="shared" si="97"/>
        <v>0</v>
      </c>
      <c r="C938" s="412"/>
      <c r="D938" s="409"/>
      <c r="E938" s="413"/>
      <c r="F938" s="449">
        <f>D925</f>
        <v>0</v>
      </c>
      <c r="G938" s="410">
        <f t="shared" si="98"/>
        <v>0</v>
      </c>
    </row>
    <row r="939" spans="1:7" x14ac:dyDescent="0.2">
      <c r="A939" s="407"/>
      <c r="B939" s="402">
        <f t="shared" si="97"/>
        <v>0</v>
      </c>
      <c r="C939" s="408"/>
      <c r="D939" s="409"/>
      <c r="E939" s="413"/>
      <c r="F939" s="449">
        <f>D925</f>
        <v>0</v>
      </c>
      <c r="G939" s="410">
        <f t="shared" si="98"/>
        <v>0</v>
      </c>
    </row>
    <row r="940" spans="1:7" x14ac:dyDescent="0.2">
      <c r="A940" s="152"/>
      <c r="B940" s="139"/>
      <c r="C940" s="143"/>
      <c r="D940" s="139"/>
      <c r="E940" s="140"/>
      <c r="F940" s="149" t="s">
        <v>34</v>
      </c>
      <c r="G940" s="415">
        <f>SUBTOTAL(9,G930:G939)</f>
        <v>0</v>
      </c>
    </row>
    <row r="941" spans="1:7" x14ac:dyDescent="0.2">
      <c r="A941" s="148"/>
      <c r="B941" s="143"/>
      <c r="C941" s="150" t="s">
        <v>728</v>
      </c>
      <c r="D941" s="139"/>
      <c r="E941" s="140"/>
      <c r="F941" s="141"/>
      <c r="G941" s="151"/>
    </row>
    <row r="942" spans="1:7" x14ac:dyDescent="0.2">
      <c r="A942" s="748" t="s">
        <v>589</v>
      </c>
      <c r="B942" s="749"/>
      <c r="C942" s="744" t="s">
        <v>0</v>
      </c>
      <c r="D942" s="750" t="s">
        <v>31</v>
      </c>
      <c r="E942" s="750" t="s">
        <v>1621</v>
      </c>
      <c r="F942" s="752" t="s">
        <v>961</v>
      </c>
      <c r="G942" s="746" t="s">
        <v>33</v>
      </c>
    </row>
    <row r="943" spans="1:7" x14ac:dyDescent="0.2">
      <c r="A943" s="146" t="s">
        <v>590</v>
      </c>
      <c r="B943" s="147" t="s">
        <v>591</v>
      </c>
      <c r="C943" s="745"/>
      <c r="D943" s="751"/>
      <c r="E943" s="751"/>
      <c r="F943" s="753"/>
      <c r="G943" s="747"/>
    </row>
    <row r="944" spans="1:7" x14ac:dyDescent="0.2">
      <c r="A944" s="407"/>
      <c r="B944" s="402">
        <f t="shared" ref="B944:B950" si="99">IF(A944=0,0,VLOOKUP(A944,T_Indices,2,FALSE))</f>
        <v>0</v>
      </c>
      <c r="C944" s="411" t="s">
        <v>1632</v>
      </c>
      <c r="D944" s="409"/>
      <c r="E944" s="413">
        <v>1374.84</v>
      </c>
      <c r="F944" s="403">
        <f>D925</f>
        <v>0</v>
      </c>
      <c r="G944" s="416">
        <f>IF(F944=0,0,ROUND(D944*E944/F944,2))</f>
        <v>0</v>
      </c>
    </row>
    <row r="945" spans="1:7" x14ac:dyDescent="0.2">
      <c r="A945" s="407"/>
      <c r="B945" s="402">
        <f t="shared" si="99"/>
        <v>0</v>
      </c>
      <c r="C945" s="408" t="s">
        <v>1633</v>
      </c>
      <c r="D945" s="409"/>
      <c r="E945" s="413">
        <v>1174.99</v>
      </c>
      <c r="F945" s="403">
        <f>D925</f>
        <v>0</v>
      </c>
      <c r="G945" s="416">
        <f t="shared" ref="G945:G950" si="100">IF(F945=0,0,ROUND(D945*E945/F945,2))</f>
        <v>0</v>
      </c>
    </row>
    <row r="946" spans="1:7" x14ac:dyDescent="0.2">
      <c r="A946" s="407"/>
      <c r="B946" s="402">
        <f t="shared" si="99"/>
        <v>0</v>
      </c>
      <c r="C946" s="408" t="s">
        <v>1634</v>
      </c>
      <c r="D946" s="409"/>
      <c r="E946" s="413">
        <v>1080</v>
      </c>
      <c r="F946" s="403">
        <f>D925</f>
        <v>0</v>
      </c>
      <c r="G946" s="416">
        <f t="shared" si="100"/>
        <v>0</v>
      </c>
    </row>
    <row r="947" spans="1:7" x14ac:dyDescent="0.2">
      <c r="A947" s="407"/>
      <c r="B947" s="402">
        <f t="shared" si="99"/>
        <v>0</v>
      </c>
      <c r="C947" s="408" t="s">
        <v>732</v>
      </c>
      <c r="D947" s="409"/>
      <c r="E947" s="413">
        <v>994.52</v>
      </c>
      <c r="F947" s="403">
        <f>D925</f>
        <v>0</v>
      </c>
      <c r="G947" s="416">
        <f t="shared" si="100"/>
        <v>0</v>
      </c>
    </row>
    <row r="948" spans="1:7" x14ac:dyDescent="0.2">
      <c r="A948" s="407"/>
      <c r="B948" s="402">
        <f t="shared" si="99"/>
        <v>0</v>
      </c>
      <c r="C948" s="408"/>
      <c r="D948" s="409"/>
      <c r="E948" s="413"/>
      <c r="F948" s="403">
        <f>D925</f>
        <v>0</v>
      </c>
      <c r="G948" s="416">
        <f t="shared" si="100"/>
        <v>0</v>
      </c>
    </row>
    <row r="949" spans="1:7" x14ac:dyDescent="0.2">
      <c r="A949" s="407"/>
      <c r="B949" s="402">
        <f t="shared" si="99"/>
        <v>0</v>
      </c>
      <c r="C949" s="408" t="s">
        <v>1635</v>
      </c>
      <c r="D949" s="417">
        <v>0.1</v>
      </c>
      <c r="E949" s="538">
        <f>SUMPRODUCT(D944:D947,E944:E947)</f>
        <v>0</v>
      </c>
      <c r="F949" s="403">
        <f>D925</f>
        <v>0</v>
      </c>
      <c r="G949" s="416">
        <f t="shared" si="100"/>
        <v>0</v>
      </c>
    </row>
    <row r="950" spans="1:7" x14ac:dyDescent="0.2">
      <c r="A950" s="407"/>
      <c r="B950" s="402">
        <f t="shared" si="99"/>
        <v>0</v>
      </c>
      <c r="C950" s="402"/>
      <c r="D950" s="450"/>
      <c r="E950" s="403"/>
      <c r="F950" s="403">
        <f>D925</f>
        <v>0</v>
      </c>
      <c r="G950" s="416">
        <f t="shared" si="100"/>
        <v>0</v>
      </c>
    </row>
    <row r="951" spans="1:7" x14ac:dyDescent="0.2">
      <c r="A951" s="152"/>
      <c r="B951" s="139"/>
      <c r="C951" s="143"/>
      <c r="D951" s="139"/>
      <c r="E951" s="140"/>
      <c r="F951" s="149" t="s">
        <v>35</v>
      </c>
      <c r="G951" s="418">
        <f>SUBTOTAL(9,G944:G950)</f>
        <v>0</v>
      </c>
    </row>
    <row r="952" spans="1:7" x14ac:dyDescent="0.2">
      <c r="A952" s="148"/>
      <c r="B952" s="143"/>
      <c r="C952" s="150" t="s">
        <v>1612</v>
      </c>
      <c r="D952" s="139"/>
      <c r="E952" s="140"/>
      <c r="F952" s="141"/>
      <c r="G952" s="151"/>
    </row>
    <row r="953" spans="1:7" x14ac:dyDescent="0.2">
      <c r="A953" s="748" t="s">
        <v>589</v>
      </c>
      <c r="B953" s="749"/>
      <c r="C953" s="744" t="s">
        <v>0</v>
      </c>
      <c r="D953" s="744" t="s">
        <v>30</v>
      </c>
      <c r="E953" s="750" t="s">
        <v>31</v>
      </c>
      <c r="F953" s="752" t="s">
        <v>32</v>
      </c>
      <c r="G953" s="746" t="s">
        <v>33</v>
      </c>
    </row>
    <row r="954" spans="1:7" x14ac:dyDescent="0.2">
      <c r="A954" s="146" t="s">
        <v>590</v>
      </c>
      <c r="B954" s="147" t="s">
        <v>591</v>
      </c>
      <c r="C954" s="745"/>
      <c r="D954" s="745"/>
      <c r="E954" s="751"/>
      <c r="F954" s="753"/>
      <c r="G954" s="747"/>
    </row>
    <row r="955" spans="1:7" x14ac:dyDescent="0.2">
      <c r="A955" s="407"/>
      <c r="B955" s="402">
        <f t="shared" ref="B955:B965" si="101">IF(A955=0,0,VLOOKUP(A955,T_Indices,2,FALSE))</f>
        <v>0</v>
      </c>
      <c r="C955" s="408"/>
      <c r="D955" s="409"/>
      <c r="E955" s="413"/>
      <c r="F955" s="414"/>
      <c r="G955" s="416">
        <f>ROUND(E955*F955,2)</f>
        <v>0</v>
      </c>
    </row>
    <row r="956" spans="1:7" x14ac:dyDescent="0.2">
      <c r="A956" s="407"/>
      <c r="B956" s="402">
        <f t="shared" si="101"/>
        <v>0</v>
      </c>
      <c r="C956" s="408"/>
      <c r="D956" s="409"/>
      <c r="E956" s="413"/>
      <c r="F956" s="414"/>
      <c r="G956" s="416">
        <f t="shared" ref="G956:G965" si="102">ROUND(E956*F956,2)</f>
        <v>0</v>
      </c>
    </row>
    <row r="957" spans="1:7" x14ac:dyDescent="0.2">
      <c r="A957" s="407"/>
      <c r="B957" s="402">
        <f t="shared" si="101"/>
        <v>0</v>
      </c>
      <c r="C957" s="408"/>
      <c r="D957" s="409"/>
      <c r="E957" s="413"/>
      <c r="F957" s="414"/>
      <c r="G957" s="416">
        <f t="shared" si="102"/>
        <v>0</v>
      </c>
    </row>
    <row r="958" spans="1:7" x14ac:dyDescent="0.2">
      <c r="A958" s="407"/>
      <c r="B958" s="402">
        <f t="shared" si="101"/>
        <v>0</v>
      </c>
      <c r="C958" s="408"/>
      <c r="D958" s="409"/>
      <c r="E958" s="413"/>
      <c r="F958" s="414"/>
      <c r="G958" s="416">
        <f t="shared" si="102"/>
        <v>0</v>
      </c>
    </row>
    <row r="959" spans="1:7" x14ac:dyDescent="0.2">
      <c r="A959" s="407"/>
      <c r="B959" s="402">
        <f t="shared" si="101"/>
        <v>0</v>
      </c>
      <c r="C959" s="408"/>
      <c r="D959" s="409"/>
      <c r="E959" s="413"/>
      <c r="F959" s="414"/>
      <c r="G959" s="416">
        <f t="shared" si="102"/>
        <v>0</v>
      </c>
    </row>
    <row r="960" spans="1:7" x14ac:dyDescent="0.2">
      <c r="A960" s="407"/>
      <c r="B960" s="402">
        <f t="shared" si="101"/>
        <v>0</v>
      </c>
      <c r="C960" s="408"/>
      <c r="D960" s="409"/>
      <c r="E960" s="413"/>
      <c r="F960" s="414"/>
      <c r="G960" s="416">
        <f t="shared" si="102"/>
        <v>0</v>
      </c>
    </row>
    <row r="961" spans="1:7" x14ac:dyDescent="0.2">
      <c r="A961" s="407"/>
      <c r="B961" s="402">
        <f t="shared" si="101"/>
        <v>0</v>
      </c>
      <c r="C961" s="408"/>
      <c r="D961" s="409"/>
      <c r="E961" s="413"/>
      <c r="F961" s="414"/>
      <c r="G961" s="416">
        <f t="shared" si="102"/>
        <v>0</v>
      </c>
    </row>
    <row r="962" spans="1:7" x14ac:dyDescent="0.2">
      <c r="A962" s="407"/>
      <c r="B962" s="402">
        <f t="shared" si="101"/>
        <v>0</v>
      </c>
      <c r="C962" s="408"/>
      <c r="D962" s="409"/>
      <c r="E962" s="413"/>
      <c r="F962" s="414"/>
      <c r="G962" s="416">
        <f t="shared" si="102"/>
        <v>0</v>
      </c>
    </row>
    <row r="963" spans="1:7" x14ac:dyDescent="0.2">
      <c r="A963" s="407"/>
      <c r="B963" s="402">
        <f t="shared" si="101"/>
        <v>0</v>
      </c>
      <c r="C963" s="408"/>
      <c r="D963" s="409"/>
      <c r="E963" s="413"/>
      <c r="F963" s="414"/>
      <c r="G963" s="416">
        <f t="shared" si="102"/>
        <v>0</v>
      </c>
    </row>
    <row r="964" spans="1:7" x14ac:dyDescent="0.2">
      <c r="A964" s="407"/>
      <c r="B964" s="402">
        <f t="shared" si="101"/>
        <v>0</v>
      </c>
      <c r="C964" s="408"/>
      <c r="D964" s="409"/>
      <c r="E964" s="413"/>
      <c r="F964" s="414"/>
      <c r="G964" s="416">
        <f t="shared" si="102"/>
        <v>0</v>
      </c>
    </row>
    <row r="965" spans="1:7" x14ac:dyDescent="0.2">
      <c r="A965" s="407"/>
      <c r="B965" s="402">
        <f t="shared" si="101"/>
        <v>0</v>
      </c>
      <c r="C965" s="408"/>
      <c r="D965" s="409"/>
      <c r="E965" s="413"/>
      <c r="F965" s="414"/>
      <c r="G965" s="416">
        <f t="shared" si="102"/>
        <v>0</v>
      </c>
    </row>
    <row r="966" spans="1:7" x14ac:dyDescent="0.2">
      <c r="A966" s="148"/>
      <c r="B966" s="143"/>
      <c r="C966" s="143"/>
      <c r="D966" s="139"/>
      <c r="E966" s="140"/>
      <c r="F966" s="149" t="s">
        <v>36</v>
      </c>
      <c r="G966" s="420">
        <f>SUBTOTAL(9,G955:G965)</f>
        <v>0</v>
      </c>
    </row>
    <row r="967" spans="1:7" x14ac:dyDescent="0.2">
      <c r="A967" s="148"/>
      <c r="B967" s="143"/>
      <c r="C967" s="150" t="s">
        <v>1613</v>
      </c>
      <c r="D967" s="139"/>
      <c r="E967" s="140"/>
      <c r="F967" s="141"/>
      <c r="G967" s="151"/>
    </row>
    <row r="968" spans="1:7" x14ac:dyDescent="0.2">
      <c r="A968" s="748" t="s">
        <v>589</v>
      </c>
      <c r="B968" s="749"/>
      <c r="C968" s="744" t="s">
        <v>0</v>
      </c>
      <c r="D968" s="744" t="s">
        <v>30</v>
      </c>
      <c r="E968" s="750" t="s">
        <v>31</v>
      </c>
      <c r="F968" s="752" t="s">
        <v>32</v>
      </c>
      <c r="G968" s="746" t="s">
        <v>33</v>
      </c>
    </row>
    <row r="969" spans="1:7" x14ac:dyDescent="0.2">
      <c r="A969" s="146" t="s">
        <v>590</v>
      </c>
      <c r="B969" s="147" t="s">
        <v>591</v>
      </c>
      <c r="C969" s="745"/>
      <c r="D969" s="745"/>
      <c r="E969" s="751"/>
      <c r="F969" s="753"/>
      <c r="G969" s="747"/>
    </row>
    <row r="970" spans="1:7" x14ac:dyDescent="0.2">
      <c r="A970" s="407"/>
      <c r="B970" s="402">
        <f>IF(A970=0,0,VLOOKUP(A970,T_Indices,2,FALSE))</f>
        <v>0</v>
      </c>
      <c r="C970" s="408"/>
      <c r="D970" s="409"/>
      <c r="E970" s="413"/>
      <c r="F970" s="414"/>
      <c r="G970" s="416">
        <f>ROUND(E970*F970,2)</f>
        <v>0</v>
      </c>
    </row>
    <row r="971" spans="1:7" x14ac:dyDescent="0.2">
      <c r="A971" s="407"/>
      <c r="B971" s="402">
        <f>IF(A971=0,0,VLOOKUP(A971,T_Indices,2,FALSE))</f>
        <v>0</v>
      </c>
      <c r="C971" s="408"/>
      <c r="D971" s="409"/>
      <c r="E971" s="419"/>
      <c r="F971" s="414"/>
      <c r="G971" s="416">
        <f t="shared" ref="G971" si="103">ROUND(E971*F971,2)</f>
        <v>0</v>
      </c>
    </row>
    <row r="972" spans="1:7" x14ac:dyDescent="0.2">
      <c r="A972" s="148"/>
      <c r="B972" s="143"/>
      <c r="C972" s="143"/>
      <c r="D972" s="139"/>
      <c r="E972" s="140"/>
      <c r="F972" s="149" t="s">
        <v>1614</v>
      </c>
      <c r="G972" s="420">
        <f>SUBTOTAL(9,G970:G971)</f>
        <v>0</v>
      </c>
    </row>
    <row r="973" spans="1:7" ht="13.5" thickBot="1" x14ac:dyDescent="0.25">
      <c r="A973" s="153"/>
      <c r="B973" s="154"/>
      <c r="C973" s="155"/>
      <c r="D973" s="154"/>
      <c r="E973" s="156"/>
      <c r="F973" s="157"/>
      <c r="G973" s="158"/>
    </row>
    <row r="974" spans="1:7" ht="13.5" thickBot="1" x14ac:dyDescent="0.25">
      <c r="A974" s="187" t="str">
        <f>B907</f>
        <v>39-7.3</v>
      </c>
      <c r="B974" s="186" t="e">
        <f>C907</f>
        <v>#NAME?</v>
      </c>
      <c r="C974" s="209"/>
      <c r="D974" s="209" t="s">
        <v>37</v>
      </c>
      <c r="E974" s="210"/>
      <c r="F974" s="421" t="e">
        <f>CONCATENATE("$/",G907)</f>
        <v>#NAME?</v>
      </c>
      <c r="G974" s="422">
        <f>SUBTOTAL(9,G930:G973)</f>
        <v>0</v>
      </c>
    </row>
    <row r="975" spans="1:7" ht="14.25" thickTop="1" thickBot="1" x14ac:dyDescent="0.25">
      <c r="A975" s="423"/>
      <c r="B975" s="423"/>
      <c r="C975" s="423"/>
      <c r="D975" s="423"/>
      <c r="E975" s="423"/>
      <c r="F975" s="423"/>
      <c r="G975" s="423"/>
    </row>
    <row r="976" spans="1:7" ht="13.5" thickTop="1" x14ac:dyDescent="0.2">
      <c r="A976" s="772" t="s">
        <v>39</v>
      </c>
      <c r="B976" s="773"/>
      <c r="C976" s="773"/>
      <c r="D976" s="773"/>
      <c r="E976" s="773"/>
      <c r="F976" s="773"/>
      <c r="G976" s="774"/>
    </row>
    <row r="977" spans="1:7" x14ac:dyDescent="0.2">
      <c r="A977" s="129" t="s">
        <v>726</v>
      </c>
      <c r="B977" s="130" t="str">
        <f>Comitente</f>
        <v>DIRECCIÓN PROVINCIAL DE VIALIDAD</v>
      </c>
      <c r="C977" s="131"/>
      <c r="D977" s="207"/>
      <c r="E977" s="207"/>
      <c r="F977" s="133"/>
      <c r="G977" s="134"/>
    </row>
    <row r="978" spans="1:7" x14ac:dyDescent="0.2">
      <c r="A978" s="129" t="s">
        <v>727</v>
      </c>
      <c r="B978" s="130">
        <f>Contratista</f>
        <v>0</v>
      </c>
      <c r="C978" s="135"/>
      <c r="D978" s="135"/>
      <c r="E978" s="135"/>
      <c r="F978" s="130"/>
      <c r="G978" s="136"/>
    </row>
    <row r="979" spans="1:7" x14ac:dyDescent="0.2">
      <c r="A979" s="129" t="s">
        <v>27</v>
      </c>
      <c r="B979" s="130" t="str">
        <f>Obra</f>
        <v>SEÑALIZACION HORIZONTAL - PROVISION Y COLOCACION DE TACHAS REFLECTIVAS Y SEÑALAMIENTO VERTICAL</v>
      </c>
      <c r="C979" s="135"/>
      <c r="D979" s="135"/>
      <c r="E979" s="135"/>
      <c r="F979" s="130" t="s">
        <v>40</v>
      </c>
      <c r="G979" s="136">
        <f>Fecha_Base</f>
        <v>43145</v>
      </c>
    </row>
    <row r="980" spans="1:7" x14ac:dyDescent="0.2">
      <c r="A980" s="137" t="s">
        <v>725</v>
      </c>
      <c r="B980" s="138" t="str">
        <f>Ubicación</f>
        <v>DEPARTAMENTOS VARIOS</v>
      </c>
      <c r="C980" s="138"/>
      <c r="D980" s="139"/>
      <c r="E980" s="140"/>
      <c r="F980" s="141"/>
      <c r="G980" s="142"/>
    </row>
    <row r="981" spans="1:7" x14ac:dyDescent="0.2">
      <c r="A981" s="137" t="s">
        <v>41</v>
      </c>
      <c r="B981" s="537" t="s">
        <v>1667</v>
      </c>
      <c r="C981" s="143" t="e">
        <f>IF(B981="","",VLOOKUP(B981,Computo_Presupuesto,2,FALSE))</f>
        <v>#NAME?</v>
      </c>
      <c r="D981" s="423"/>
      <c r="E981" s="140"/>
      <c r="F981" s="141"/>
      <c r="G981" s="142"/>
    </row>
    <row r="982" spans="1:7" x14ac:dyDescent="0.2">
      <c r="A982" s="137" t="s">
        <v>28</v>
      </c>
      <c r="B982" s="537" t="s">
        <v>1668</v>
      </c>
      <c r="C982" s="143" t="e">
        <f>IF(B982=0,"",VLOOKUP(B982,Computo_Presupuesto,2,FALSE))</f>
        <v>#NAME?</v>
      </c>
      <c r="D982" s="139"/>
      <c r="E982" s="140"/>
      <c r="F982" s="138" t="s">
        <v>29</v>
      </c>
      <c r="G982" s="144" t="e">
        <f>IF(B982=0,"",VLOOKUP(B982,Computo_Presupuesto,4,FALSE))</f>
        <v>#NAME?</v>
      </c>
    </row>
    <row r="983" spans="1:7" x14ac:dyDescent="0.2">
      <c r="A983" s="137"/>
      <c r="B983" s="138"/>
      <c r="C983" s="143"/>
      <c r="D983" s="139"/>
      <c r="E983" s="140"/>
      <c r="F983" s="143"/>
      <c r="G983" s="145"/>
    </row>
    <row r="984" spans="1:7" x14ac:dyDescent="0.2">
      <c r="A984" s="396"/>
      <c r="B984" s="132"/>
      <c r="C984" s="397" t="s">
        <v>1602</v>
      </c>
      <c r="D984" s="132"/>
      <c r="E984" s="132"/>
      <c r="F984" s="132"/>
      <c r="G984" s="398"/>
    </row>
    <row r="985" spans="1:7" x14ac:dyDescent="0.2">
      <c r="A985" s="137"/>
      <c r="B985" s="199"/>
      <c r="C985" s="143"/>
      <c r="D985" s="139"/>
      <c r="E985" s="140"/>
      <c r="F985" s="138"/>
      <c r="G985" s="144"/>
    </row>
    <row r="986" spans="1:7" x14ac:dyDescent="0.2">
      <c r="A986" s="137"/>
      <c r="B986" s="199"/>
      <c r="C986" s="399" t="s">
        <v>1603</v>
      </c>
      <c r="D986" s="400" t="s">
        <v>31</v>
      </c>
      <c r="E986" s="400" t="s">
        <v>1604</v>
      </c>
      <c r="F986" s="400" t="s">
        <v>1605</v>
      </c>
      <c r="G986" s="401" t="s">
        <v>1606</v>
      </c>
    </row>
    <row r="987" spans="1:7" x14ac:dyDescent="0.2">
      <c r="A987" s="137"/>
      <c r="B987" s="199"/>
      <c r="C987" s="408"/>
      <c r="D987" s="413"/>
      <c r="E987" s="448"/>
      <c r="F987" s="414"/>
      <c r="G987" s="404">
        <f>ROUND(D987*F987,2)</f>
        <v>0</v>
      </c>
    </row>
    <row r="988" spans="1:7" x14ac:dyDescent="0.2">
      <c r="A988" s="137"/>
      <c r="B988" s="199"/>
      <c r="C988" s="408"/>
      <c r="D988" s="413"/>
      <c r="E988" s="448"/>
      <c r="F988" s="414"/>
      <c r="G988" s="404">
        <f>ROUND(D988*F988,2)</f>
        <v>0</v>
      </c>
    </row>
    <row r="989" spans="1:7" x14ac:dyDescent="0.2">
      <c r="A989" s="137"/>
      <c r="B989" s="199"/>
      <c r="C989" s="408"/>
      <c r="D989" s="413"/>
      <c r="E989" s="448"/>
      <c r="F989" s="414"/>
      <c r="G989" s="404">
        <f>ROUND(D989*F989,2)</f>
        <v>0</v>
      </c>
    </row>
    <row r="990" spans="1:7" x14ac:dyDescent="0.2">
      <c r="A990" s="137"/>
      <c r="B990" s="199"/>
      <c r="C990" s="408"/>
      <c r="D990" s="413"/>
      <c r="E990" s="448"/>
      <c r="F990" s="414"/>
      <c r="G990" s="404">
        <f>ROUND(D990*F990,2)</f>
        <v>0</v>
      </c>
    </row>
    <row r="991" spans="1:7" x14ac:dyDescent="0.2">
      <c r="A991" s="137"/>
      <c r="B991" s="199"/>
      <c r="C991" s="408"/>
      <c r="D991" s="413"/>
      <c r="E991" s="448"/>
      <c r="F991" s="414"/>
      <c r="G991" s="404">
        <f t="shared" ref="G991:G996" si="104">ROUND(D991*F991,2)</f>
        <v>0</v>
      </c>
    </row>
    <row r="992" spans="1:7" x14ac:dyDescent="0.2">
      <c r="A992" s="137"/>
      <c r="B992" s="199"/>
      <c r="C992" s="408"/>
      <c r="D992" s="413"/>
      <c r="E992" s="448"/>
      <c r="F992" s="414"/>
      <c r="G992" s="404">
        <f t="shared" si="104"/>
        <v>0</v>
      </c>
    </row>
    <row r="993" spans="1:7" x14ac:dyDescent="0.2">
      <c r="A993" s="137"/>
      <c r="B993" s="199"/>
      <c r="C993" s="408"/>
      <c r="D993" s="413"/>
      <c r="E993" s="448"/>
      <c r="F993" s="414"/>
      <c r="G993" s="404">
        <f t="shared" si="104"/>
        <v>0</v>
      </c>
    </row>
    <row r="994" spans="1:7" x14ac:dyDescent="0.2">
      <c r="A994" s="137"/>
      <c r="B994" s="199"/>
      <c r="C994" s="408"/>
      <c r="D994" s="413"/>
      <c r="E994" s="448"/>
      <c r="F994" s="414"/>
      <c r="G994" s="404">
        <f t="shared" si="104"/>
        <v>0</v>
      </c>
    </row>
    <row r="995" spans="1:7" x14ac:dyDescent="0.2">
      <c r="A995" s="137"/>
      <c r="B995" s="199"/>
      <c r="C995" s="408"/>
      <c r="D995" s="413"/>
      <c r="E995" s="448"/>
      <c r="F995" s="414"/>
      <c r="G995" s="404">
        <f t="shared" si="104"/>
        <v>0</v>
      </c>
    </row>
    <row r="996" spans="1:7" x14ac:dyDescent="0.2">
      <c r="A996" s="137"/>
      <c r="B996" s="199"/>
      <c r="C996" s="408"/>
      <c r="D996" s="413"/>
      <c r="E996" s="448"/>
      <c r="F996" s="414"/>
      <c r="G996" s="404">
        <f t="shared" si="104"/>
        <v>0</v>
      </c>
    </row>
    <row r="997" spans="1:7" ht="13.5" thickBot="1" x14ac:dyDescent="0.25">
      <c r="A997" s="137"/>
      <c r="B997" s="199"/>
      <c r="C997" s="143"/>
      <c r="D997" s="423"/>
      <c r="E997" s="206"/>
      <c r="F997" s="138"/>
      <c r="G997" s="144"/>
    </row>
    <row r="998" spans="1:7" ht="13.5" thickBot="1" x14ac:dyDescent="0.25">
      <c r="A998" s="137"/>
      <c r="B998" s="199"/>
      <c r="C998" s="405" t="s">
        <v>1607</v>
      </c>
      <c r="D998" s="423"/>
      <c r="E998" s="206">
        <f>SUMPRODUCT(D987:D996,E987:E996)</f>
        <v>0</v>
      </c>
      <c r="F998" s="138" t="s">
        <v>1608</v>
      </c>
      <c r="G998" s="406">
        <f>SUM(G987:G996)</f>
        <v>0</v>
      </c>
    </row>
    <row r="999" spans="1:7" x14ac:dyDescent="0.2">
      <c r="A999" s="137"/>
      <c r="B999" s="199"/>
      <c r="C999" s="405"/>
      <c r="D999" s="206"/>
      <c r="E999" s="140"/>
      <c r="F999" s="138"/>
      <c r="G999" s="208"/>
    </row>
    <row r="1000" spans="1:7" x14ac:dyDescent="0.2">
      <c r="A1000" s="137"/>
      <c r="B1000" s="199"/>
      <c r="C1000" s="138" t="s">
        <v>1609</v>
      </c>
      <c r="D1000" s="451"/>
      <c r="E1000" s="534" t="e">
        <f>CONCATENATE(G982,"/día")</f>
        <v>#NAME?</v>
      </c>
      <c r="F1000" s="138"/>
      <c r="G1000" s="144"/>
    </row>
    <row r="1001" spans="1:7" x14ac:dyDescent="0.2">
      <c r="A1001" s="137"/>
      <c r="B1001" s="199"/>
      <c r="C1001" s="143"/>
      <c r="D1001" s="139"/>
      <c r="E1001" s="140"/>
      <c r="F1001" s="138"/>
      <c r="G1001" s="144"/>
    </row>
    <row r="1002" spans="1:7" x14ac:dyDescent="0.2">
      <c r="A1002" s="748" t="s">
        <v>589</v>
      </c>
      <c r="B1002" s="749"/>
      <c r="C1002" s="744" t="s">
        <v>0</v>
      </c>
      <c r="D1002" s="750" t="s">
        <v>1610</v>
      </c>
      <c r="E1002" s="750" t="s">
        <v>1621</v>
      </c>
      <c r="F1002" s="752" t="s">
        <v>961</v>
      </c>
      <c r="G1002" s="746" t="s">
        <v>33</v>
      </c>
    </row>
    <row r="1003" spans="1:7" x14ac:dyDescent="0.2">
      <c r="A1003" s="146" t="s">
        <v>590</v>
      </c>
      <c r="B1003" s="147" t="s">
        <v>591</v>
      </c>
      <c r="C1003" s="745"/>
      <c r="D1003" s="751"/>
      <c r="E1003" s="751"/>
      <c r="F1003" s="753"/>
      <c r="G1003" s="747"/>
    </row>
    <row r="1004" spans="1:7" x14ac:dyDescent="0.2">
      <c r="A1004" s="148"/>
      <c r="B1004" s="143"/>
      <c r="C1004" s="150" t="s">
        <v>1611</v>
      </c>
      <c r="D1004" s="140"/>
      <c r="E1004" s="140"/>
      <c r="F1004" s="143"/>
      <c r="G1004" s="151"/>
    </row>
    <row r="1005" spans="1:7" x14ac:dyDescent="0.2">
      <c r="A1005" s="407"/>
      <c r="B1005" s="402">
        <f t="shared" ref="B1005:B1014" si="105">IF(A1005=0,0,VLOOKUP(A1005,T_Indices,2,FALSE))</f>
        <v>0</v>
      </c>
      <c r="C1005" s="408" t="s">
        <v>1629</v>
      </c>
      <c r="D1005" s="452"/>
      <c r="E1005" s="453"/>
      <c r="F1005" s="449">
        <f>D1000</f>
        <v>0</v>
      </c>
      <c r="G1005" s="410">
        <f>IF(F1005=0,0,ROUND(E1005/F1005,2))</f>
        <v>0</v>
      </c>
    </row>
    <row r="1006" spans="1:7" x14ac:dyDescent="0.2">
      <c r="A1006" s="407"/>
      <c r="B1006" s="402">
        <f t="shared" si="105"/>
        <v>0</v>
      </c>
      <c r="C1006" s="412" t="s">
        <v>1630</v>
      </c>
      <c r="D1006" s="452"/>
      <c r="E1006" s="453"/>
      <c r="F1006" s="449">
        <f>D1000</f>
        <v>0</v>
      </c>
      <c r="G1006" s="410">
        <f t="shared" ref="G1006:G1014" si="106">IF(F1006=0,0,ROUND(E1006/F1006,2))</f>
        <v>0</v>
      </c>
    </row>
    <row r="1007" spans="1:7" x14ac:dyDescent="0.2">
      <c r="A1007" s="407"/>
      <c r="B1007" s="402">
        <f t="shared" si="105"/>
        <v>0</v>
      </c>
      <c r="C1007" s="412" t="s">
        <v>1631</v>
      </c>
      <c r="D1007" s="452"/>
      <c r="E1007" s="453"/>
      <c r="F1007" s="449">
        <f>D1000</f>
        <v>0</v>
      </c>
      <c r="G1007" s="410">
        <f t="shared" si="106"/>
        <v>0</v>
      </c>
    </row>
    <row r="1008" spans="1:7" x14ac:dyDescent="0.2">
      <c r="A1008" s="407"/>
      <c r="B1008" s="402">
        <f t="shared" si="105"/>
        <v>0</v>
      </c>
      <c r="C1008" s="412"/>
      <c r="D1008" s="452"/>
      <c r="E1008" s="453"/>
      <c r="F1008" s="449">
        <f>D1000</f>
        <v>0</v>
      </c>
      <c r="G1008" s="410">
        <f t="shared" si="106"/>
        <v>0</v>
      </c>
    </row>
    <row r="1009" spans="1:7" x14ac:dyDescent="0.2">
      <c r="A1009" s="407"/>
      <c r="B1009" s="402">
        <f t="shared" si="105"/>
        <v>0</v>
      </c>
      <c r="C1009" s="412"/>
      <c r="D1009" s="452"/>
      <c r="E1009" s="453"/>
      <c r="F1009" s="449">
        <f>D1000</f>
        <v>0</v>
      </c>
      <c r="G1009" s="410">
        <f t="shared" si="106"/>
        <v>0</v>
      </c>
    </row>
    <row r="1010" spans="1:7" x14ac:dyDescent="0.2">
      <c r="A1010" s="407"/>
      <c r="B1010" s="402">
        <f t="shared" si="105"/>
        <v>0</v>
      </c>
      <c r="C1010" s="412"/>
      <c r="D1010" s="452"/>
      <c r="E1010" s="414"/>
      <c r="F1010" s="449">
        <f>D1000</f>
        <v>0</v>
      </c>
      <c r="G1010" s="410">
        <f t="shared" si="106"/>
        <v>0</v>
      </c>
    </row>
    <row r="1011" spans="1:7" x14ac:dyDescent="0.2">
      <c r="A1011" s="407"/>
      <c r="B1011" s="402">
        <f t="shared" si="105"/>
        <v>0</v>
      </c>
      <c r="C1011" s="412"/>
      <c r="D1011" s="409"/>
      <c r="E1011" s="452"/>
      <c r="F1011" s="449">
        <f>D1000</f>
        <v>0</v>
      </c>
      <c r="G1011" s="410">
        <f t="shared" si="106"/>
        <v>0</v>
      </c>
    </row>
    <row r="1012" spans="1:7" x14ac:dyDescent="0.2">
      <c r="A1012" s="407"/>
      <c r="B1012" s="402">
        <f t="shared" si="105"/>
        <v>0</v>
      </c>
      <c r="C1012" s="412"/>
      <c r="D1012" s="409"/>
      <c r="E1012" s="452"/>
      <c r="F1012" s="449">
        <f>D1000</f>
        <v>0</v>
      </c>
      <c r="G1012" s="410">
        <f t="shared" si="106"/>
        <v>0</v>
      </c>
    </row>
    <row r="1013" spans="1:7" x14ac:dyDescent="0.2">
      <c r="A1013" s="407"/>
      <c r="B1013" s="402">
        <f t="shared" si="105"/>
        <v>0</v>
      </c>
      <c r="C1013" s="412"/>
      <c r="D1013" s="409"/>
      <c r="E1013" s="413"/>
      <c r="F1013" s="449">
        <f>D1000</f>
        <v>0</v>
      </c>
      <c r="G1013" s="410">
        <f t="shared" si="106"/>
        <v>0</v>
      </c>
    </row>
    <row r="1014" spans="1:7" x14ac:dyDescent="0.2">
      <c r="A1014" s="407"/>
      <c r="B1014" s="402">
        <f t="shared" si="105"/>
        <v>0</v>
      </c>
      <c r="C1014" s="408"/>
      <c r="D1014" s="409"/>
      <c r="E1014" s="413"/>
      <c r="F1014" s="449">
        <f>D1000</f>
        <v>0</v>
      </c>
      <c r="G1014" s="410">
        <f t="shared" si="106"/>
        <v>0</v>
      </c>
    </row>
    <row r="1015" spans="1:7" x14ac:dyDescent="0.2">
      <c r="A1015" s="152"/>
      <c r="B1015" s="139"/>
      <c r="C1015" s="143"/>
      <c r="D1015" s="139"/>
      <c r="E1015" s="140"/>
      <c r="F1015" s="149" t="s">
        <v>34</v>
      </c>
      <c r="G1015" s="415">
        <f>SUBTOTAL(9,G1005:G1014)</f>
        <v>0</v>
      </c>
    </row>
    <row r="1016" spans="1:7" x14ac:dyDescent="0.2">
      <c r="A1016" s="148"/>
      <c r="B1016" s="143"/>
      <c r="C1016" s="150" t="s">
        <v>728</v>
      </c>
      <c r="D1016" s="139"/>
      <c r="E1016" s="140"/>
      <c r="F1016" s="141"/>
      <c r="G1016" s="151"/>
    </row>
    <row r="1017" spans="1:7" x14ac:dyDescent="0.2">
      <c r="A1017" s="748" t="s">
        <v>589</v>
      </c>
      <c r="B1017" s="749"/>
      <c r="C1017" s="744" t="s">
        <v>0</v>
      </c>
      <c r="D1017" s="750" t="s">
        <v>31</v>
      </c>
      <c r="E1017" s="750" t="s">
        <v>1621</v>
      </c>
      <c r="F1017" s="752" t="s">
        <v>961</v>
      </c>
      <c r="G1017" s="746" t="s">
        <v>33</v>
      </c>
    </row>
    <row r="1018" spans="1:7" x14ac:dyDescent="0.2">
      <c r="A1018" s="146" t="s">
        <v>590</v>
      </c>
      <c r="B1018" s="147" t="s">
        <v>591</v>
      </c>
      <c r="C1018" s="745"/>
      <c r="D1018" s="751"/>
      <c r="E1018" s="751"/>
      <c r="F1018" s="753"/>
      <c r="G1018" s="747"/>
    </row>
    <row r="1019" spans="1:7" x14ac:dyDescent="0.2">
      <c r="A1019" s="407"/>
      <c r="B1019" s="402">
        <f t="shared" ref="B1019:B1025" si="107">IF(A1019=0,0,VLOOKUP(A1019,T_Indices,2,FALSE))</f>
        <v>0</v>
      </c>
      <c r="C1019" s="411" t="s">
        <v>1632</v>
      </c>
      <c r="D1019" s="409"/>
      <c r="E1019" s="413">
        <v>1374.84</v>
      </c>
      <c r="F1019" s="403">
        <f>D1000</f>
        <v>0</v>
      </c>
      <c r="G1019" s="416">
        <f>IF(F1019=0,0,ROUND(D1019*E1019/F1019,2))</f>
        <v>0</v>
      </c>
    </row>
    <row r="1020" spans="1:7" x14ac:dyDescent="0.2">
      <c r="A1020" s="407"/>
      <c r="B1020" s="402">
        <f t="shared" si="107"/>
        <v>0</v>
      </c>
      <c r="C1020" s="408" t="s">
        <v>1633</v>
      </c>
      <c r="D1020" s="409"/>
      <c r="E1020" s="413">
        <v>1174.99</v>
      </c>
      <c r="F1020" s="403">
        <f>D1000</f>
        <v>0</v>
      </c>
      <c r="G1020" s="416">
        <f t="shared" ref="G1020:G1025" si="108">IF(F1020=0,0,ROUND(D1020*E1020/F1020,2))</f>
        <v>0</v>
      </c>
    </row>
    <row r="1021" spans="1:7" x14ac:dyDescent="0.2">
      <c r="A1021" s="407"/>
      <c r="B1021" s="402">
        <f t="shared" si="107"/>
        <v>0</v>
      </c>
      <c r="C1021" s="408" t="s">
        <v>1634</v>
      </c>
      <c r="D1021" s="409"/>
      <c r="E1021" s="413">
        <v>1080</v>
      </c>
      <c r="F1021" s="403">
        <f>D1000</f>
        <v>0</v>
      </c>
      <c r="G1021" s="416">
        <f t="shared" si="108"/>
        <v>0</v>
      </c>
    </row>
    <row r="1022" spans="1:7" x14ac:dyDescent="0.2">
      <c r="A1022" s="407"/>
      <c r="B1022" s="402">
        <f t="shared" si="107"/>
        <v>0</v>
      </c>
      <c r="C1022" s="408" t="s">
        <v>732</v>
      </c>
      <c r="D1022" s="409"/>
      <c r="E1022" s="413">
        <v>994.52</v>
      </c>
      <c r="F1022" s="403">
        <f>D1000</f>
        <v>0</v>
      </c>
      <c r="G1022" s="416">
        <f t="shared" si="108"/>
        <v>0</v>
      </c>
    </row>
    <row r="1023" spans="1:7" x14ac:dyDescent="0.2">
      <c r="A1023" s="407"/>
      <c r="B1023" s="402">
        <f t="shared" si="107"/>
        <v>0</v>
      </c>
      <c r="C1023" s="408"/>
      <c r="D1023" s="409"/>
      <c r="E1023" s="413"/>
      <c r="F1023" s="403">
        <f>D1000</f>
        <v>0</v>
      </c>
      <c r="G1023" s="416">
        <f t="shared" si="108"/>
        <v>0</v>
      </c>
    </row>
    <row r="1024" spans="1:7" x14ac:dyDescent="0.2">
      <c r="A1024" s="407"/>
      <c r="B1024" s="402">
        <f t="shared" si="107"/>
        <v>0</v>
      </c>
      <c r="C1024" s="408" t="s">
        <v>1635</v>
      </c>
      <c r="D1024" s="417">
        <v>0.1</v>
      </c>
      <c r="E1024" s="538">
        <f>SUMPRODUCT(D1019:D1022,E1019:E1022)</f>
        <v>0</v>
      </c>
      <c r="F1024" s="403">
        <f>D1000</f>
        <v>0</v>
      </c>
      <c r="G1024" s="416">
        <f t="shared" si="108"/>
        <v>0</v>
      </c>
    </row>
    <row r="1025" spans="1:7" x14ac:dyDescent="0.2">
      <c r="A1025" s="407"/>
      <c r="B1025" s="402">
        <f t="shared" si="107"/>
        <v>0</v>
      </c>
      <c r="C1025" s="402"/>
      <c r="D1025" s="450"/>
      <c r="E1025" s="403"/>
      <c r="F1025" s="403">
        <f>D1000</f>
        <v>0</v>
      </c>
      <c r="G1025" s="416">
        <f t="shared" si="108"/>
        <v>0</v>
      </c>
    </row>
    <row r="1026" spans="1:7" x14ac:dyDescent="0.2">
      <c r="A1026" s="152"/>
      <c r="B1026" s="139"/>
      <c r="C1026" s="143"/>
      <c r="D1026" s="139"/>
      <c r="E1026" s="140"/>
      <c r="F1026" s="149" t="s">
        <v>35</v>
      </c>
      <c r="G1026" s="418">
        <f>SUBTOTAL(9,G1019:G1025)</f>
        <v>0</v>
      </c>
    </row>
    <row r="1027" spans="1:7" x14ac:dyDescent="0.2">
      <c r="A1027" s="148"/>
      <c r="B1027" s="143"/>
      <c r="C1027" s="150" t="s">
        <v>1612</v>
      </c>
      <c r="D1027" s="139"/>
      <c r="E1027" s="140"/>
      <c r="F1027" s="141"/>
      <c r="G1027" s="151"/>
    </row>
    <row r="1028" spans="1:7" x14ac:dyDescent="0.2">
      <c r="A1028" s="748" t="s">
        <v>589</v>
      </c>
      <c r="B1028" s="749"/>
      <c r="C1028" s="744" t="s">
        <v>0</v>
      </c>
      <c r="D1028" s="744" t="s">
        <v>30</v>
      </c>
      <c r="E1028" s="750" t="s">
        <v>31</v>
      </c>
      <c r="F1028" s="752" t="s">
        <v>32</v>
      </c>
      <c r="G1028" s="746" t="s">
        <v>33</v>
      </c>
    </row>
    <row r="1029" spans="1:7" x14ac:dyDescent="0.2">
      <c r="A1029" s="146" t="s">
        <v>590</v>
      </c>
      <c r="B1029" s="147" t="s">
        <v>591</v>
      </c>
      <c r="C1029" s="745"/>
      <c r="D1029" s="745"/>
      <c r="E1029" s="751"/>
      <c r="F1029" s="753"/>
      <c r="G1029" s="747"/>
    </row>
    <row r="1030" spans="1:7" x14ac:dyDescent="0.2">
      <c r="A1030" s="407"/>
      <c r="B1030" s="402">
        <f t="shared" ref="B1030:B1040" si="109">IF(A1030=0,0,VLOOKUP(A1030,T_Indices,2,FALSE))</f>
        <v>0</v>
      </c>
      <c r="C1030" s="408"/>
      <c r="D1030" s="409"/>
      <c r="E1030" s="413"/>
      <c r="F1030" s="414"/>
      <c r="G1030" s="416">
        <f>ROUND(E1030*F1030,2)</f>
        <v>0</v>
      </c>
    </row>
    <row r="1031" spans="1:7" x14ac:dyDescent="0.2">
      <c r="A1031" s="407"/>
      <c r="B1031" s="402">
        <f t="shared" si="109"/>
        <v>0</v>
      </c>
      <c r="C1031" s="408"/>
      <c r="D1031" s="409"/>
      <c r="E1031" s="413"/>
      <c r="F1031" s="414"/>
      <c r="G1031" s="416">
        <f t="shared" ref="G1031:G1040" si="110">ROUND(E1031*F1031,2)</f>
        <v>0</v>
      </c>
    </row>
    <row r="1032" spans="1:7" x14ac:dyDescent="0.2">
      <c r="A1032" s="407"/>
      <c r="B1032" s="402">
        <f t="shared" si="109"/>
        <v>0</v>
      </c>
      <c r="C1032" s="408"/>
      <c r="D1032" s="409"/>
      <c r="E1032" s="413"/>
      <c r="F1032" s="414"/>
      <c r="G1032" s="416">
        <f t="shared" si="110"/>
        <v>0</v>
      </c>
    </row>
    <row r="1033" spans="1:7" x14ac:dyDescent="0.2">
      <c r="A1033" s="407"/>
      <c r="B1033" s="402">
        <f t="shared" si="109"/>
        <v>0</v>
      </c>
      <c r="C1033" s="408"/>
      <c r="D1033" s="409"/>
      <c r="E1033" s="413"/>
      <c r="F1033" s="414"/>
      <c r="G1033" s="416">
        <f t="shared" si="110"/>
        <v>0</v>
      </c>
    </row>
    <row r="1034" spans="1:7" x14ac:dyDescent="0.2">
      <c r="A1034" s="407"/>
      <c r="B1034" s="402">
        <f t="shared" si="109"/>
        <v>0</v>
      </c>
      <c r="C1034" s="408"/>
      <c r="D1034" s="409"/>
      <c r="E1034" s="413"/>
      <c r="F1034" s="414"/>
      <c r="G1034" s="416">
        <f t="shared" si="110"/>
        <v>0</v>
      </c>
    </row>
    <row r="1035" spans="1:7" x14ac:dyDescent="0.2">
      <c r="A1035" s="407"/>
      <c r="B1035" s="402">
        <f t="shared" si="109"/>
        <v>0</v>
      </c>
      <c r="C1035" s="408"/>
      <c r="D1035" s="409"/>
      <c r="E1035" s="413"/>
      <c r="F1035" s="414"/>
      <c r="G1035" s="416">
        <f t="shared" si="110"/>
        <v>0</v>
      </c>
    </row>
    <row r="1036" spans="1:7" x14ac:dyDescent="0.2">
      <c r="A1036" s="407"/>
      <c r="B1036" s="402">
        <f t="shared" si="109"/>
        <v>0</v>
      </c>
      <c r="C1036" s="408"/>
      <c r="D1036" s="409"/>
      <c r="E1036" s="413"/>
      <c r="F1036" s="414"/>
      <c r="G1036" s="416">
        <f t="shared" si="110"/>
        <v>0</v>
      </c>
    </row>
    <row r="1037" spans="1:7" x14ac:dyDescent="0.2">
      <c r="A1037" s="407"/>
      <c r="B1037" s="402">
        <f t="shared" si="109"/>
        <v>0</v>
      </c>
      <c r="C1037" s="408"/>
      <c r="D1037" s="409"/>
      <c r="E1037" s="413"/>
      <c r="F1037" s="414"/>
      <c r="G1037" s="416">
        <f t="shared" si="110"/>
        <v>0</v>
      </c>
    </row>
    <row r="1038" spans="1:7" x14ac:dyDescent="0.2">
      <c r="A1038" s="407"/>
      <c r="B1038" s="402">
        <f t="shared" si="109"/>
        <v>0</v>
      </c>
      <c r="C1038" s="408"/>
      <c r="D1038" s="409"/>
      <c r="E1038" s="413"/>
      <c r="F1038" s="414"/>
      <c r="G1038" s="416">
        <f t="shared" si="110"/>
        <v>0</v>
      </c>
    </row>
    <row r="1039" spans="1:7" x14ac:dyDescent="0.2">
      <c r="A1039" s="407"/>
      <c r="B1039" s="402">
        <f t="shared" si="109"/>
        <v>0</v>
      </c>
      <c r="C1039" s="408"/>
      <c r="D1039" s="409"/>
      <c r="E1039" s="413"/>
      <c r="F1039" s="414"/>
      <c r="G1039" s="416">
        <f t="shared" si="110"/>
        <v>0</v>
      </c>
    </row>
    <row r="1040" spans="1:7" x14ac:dyDescent="0.2">
      <c r="A1040" s="407"/>
      <c r="B1040" s="402">
        <f t="shared" si="109"/>
        <v>0</v>
      </c>
      <c r="C1040" s="408"/>
      <c r="D1040" s="409"/>
      <c r="E1040" s="413"/>
      <c r="F1040" s="414"/>
      <c r="G1040" s="416">
        <f t="shared" si="110"/>
        <v>0</v>
      </c>
    </row>
    <row r="1041" spans="1:7" x14ac:dyDescent="0.2">
      <c r="A1041" s="148"/>
      <c r="B1041" s="143"/>
      <c r="C1041" s="143"/>
      <c r="D1041" s="139"/>
      <c r="E1041" s="140"/>
      <c r="F1041" s="149" t="s">
        <v>36</v>
      </c>
      <c r="G1041" s="420">
        <f>SUBTOTAL(9,G1030:G1040)</f>
        <v>0</v>
      </c>
    </row>
    <row r="1042" spans="1:7" x14ac:dyDescent="0.2">
      <c r="A1042" s="148"/>
      <c r="B1042" s="143"/>
      <c r="C1042" s="150" t="s">
        <v>1613</v>
      </c>
      <c r="D1042" s="139"/>
      <c r="E1042" s="140"/>
      <c r="F1042" s="141"/>
      <c r="G1042" s="151"/>
    </row>
    <row r="1043" spans="1:7" x14ac:dyDescent="0.2">
      <c r="A1043" s="748" t="s">
        <v>589</v>
      </c>
      <c r="B1043" s="749"/>
      <c r="C1043" s="744" t="s">
        <v>0</v>
      </c>
      <c r="D1043" s="744" t="s">
        <v>30</v>
      </c>
      <c r="E1043" s="750" t="s">
        <v>31</v>
      </c>
      <c r="F1043" s="752" t="s">
        <v>32</v>
      </c>
      <c r="G1043" s="746" t="s">
        <v>33</v>
      </c>
    </row>
    <row r="1044" spans="1:7" x14ac:dyDescent="0.2">
      <c r="A1044" s="146" t="s">
        <v>590</v>
      </c>
      <c r="B1044" s="147" t="s">
        <v>591</v>
      </c>
      <c r="C1044" s="745"/>
      <c r="D1044" s="745"/>
      <c r="E1044" s="751"/>
      <c r="F1044" s="753"/>
      <c r="G1044" s="747"/>
    </row>
    <row r="1045" spans="1:7" x14ac:dyDescent="0.2">
      <c r="A1045" s="407"/>
      <c r="B1045" s="402">
        <f>IF(A1045=0,0,VLOOKUP(A1045,T_Indices,2,FALSE))</f>
        <v>0</v>
      </c>
      <c r="C1045" s="408"/>
      <c r="D1045" s="409"/>
      <c r="E1045" s="413"/>
      <c r="F1045" s="414"/>
      <c r="G1045" s="416">
        <f>ROUND(E1045*F1045,2)</f>
        <v>0</v>
      </c>
    </row>
    <row r="1046" spans="1:7" x14ac:dyDescent="0.2">
      <c r="A1046" s="407"/>
      <c r="B1046" s="402">
        <f>IF(A1046=0,0,VLOOKUP(A1046,T_Indices,2,FALSE))</f>
        <v>0</v>
      </c>
      <c r="C1046" s="408"/>
      <c r="D1046" s="409"/>
      <c r="E1046" s="419"/>
      <c r="F1046" s="414"/>
      <c r="G1046" s="416">
        <f t="shared" ref="G1046" si="111">ROUND(E1046*F1046,2)</f>
        <v>0</v>
      </c>
    </row>
    <row r="1047" spans="1:7" x14ac:dyDescent="0.2">
      <c r="A1047" s="148"/>
      <c r="B1047" s="143"/>
      <c r="C1047" s="143"/>
      <c r="D1047" s="139"/>
      <c r="E1047" s="140"/>
      <c r="F1047" s="149" t="s">
        <v>1614</v>
      </c>
      <c r="G1047" s="420">
        <f>SUBTOTAL(9,G1045:G1046)</f>
        <v>0</v>
      </c>
    </row>
    <row r="1048" spans="1:7" ht="13.5" thickBot="1" x14ac:dyDescent="0.25">
      <c r="A1048" s="153"/>
      <c r="B1048" s="154"/>
      <c r="C1048" s="155"/>
      <c r="D1048" s="154"/>
      <c r="E1048" s="156"/>
      <c r="F1048" s="157"/>
      <c r="G1048" s="158"/>
    </row>
    <row r="1049" spans="1:7" ht="13.5" thickBot="1" x14ac:dyDescent="0.25">
      <c r="A1049" s="187" t="str">
        <f>B982</f>
        <v>39-8.1</v>
      </c>
      <c r="B1049" s="186" t="e">
        <f>C982</f>
        <v>#NAME?</v>
      </c>
      <c r="C1049" s="209"/>
      <c r="D1049" s="209" t="s">
        <v>37</v>
      </c>
      <c r="E1049" s="210"/>
      <c r="F1049" s="421" t="e">
        <f>CONCATENATE("$/",G982)</f>
        <v>#NAME?</v>
      </c>
      <c r="G1049" s="422">
        <f>SUBTOTAL(9,G1005:G1048)</f>
        <v>0</v>
      </c>
    </row>
    <row r="1050" spans="1:7" ht="14.25" thickTop="1" thickBot="1" x14ac:dyDescent="0.25">
      <c r="A1050" s="423"/>
      <c r="B1050" s="423"/>
      <c r="C1050" s="423"/>
      <c r="D1050" s="423"/>
      <c r="E1050" s="423"/>
      <c r="F1050" s="423"/>
      <c r="G1050" s="423"/>
    </row>
    <row r="1051" spans="1:7" ht="13.5" thickTop="1" x14ac:dyDescent="0.2">
      <c r="A1051" s="772" t="s">
        <v>39</v>
      </c>
      <c r="B1051" s="773"/>
      <c r="C1051" s="773"/>
      <c r="D1051" s="773"/>
      <c r="E1051" s="773"/>
      <c r="F1051" s="773"/>
      <c r="G1051" s="774"/>
    </row>
    <row r="1052" spans="1:7" x14ac:dyDescent="0.2">
      <c r="A1052" s="129" t="s">
        <v>726</v>
      </c>
      <c r="B1052" s="130" t="str">
        <f>Comitente</f>
        <v>DIRECCIÓN PROVINCIAL DE VIALIDAD</v>
      </c>
      <c r="C1052" s="131"/>
      <c r="D1052" s="207"/>
      <c r="E1052" s="207"/>
      <c r="F1052" s="133"/>
      <c r="G1052" s="134"/>
    </row>
    <row r="1053" spans="1:7" x14ac:dyDescent="0.2">
      <c r="A1053" s="129" t="s">
        <v>727</v>
      </c>
      <c r="B1053" s="130">
        <f>Contratista</f>
        <v>0</v>
      </c>
      <c r="C1053" s="135"/>
      <c r="D1053" s="135"/>
      <c r="E1053" s="135"/>
      <c r="F1053" s="130"/>
      <c r="G1053" s="136"/>
    </row>
    <row r="1054" spans="1:7" x14ac:dyDescent="0.2">
      <c r="A1054" s="129" t="s">
        <v>27</v>
      </c>
      <c r="B1054" s="130" t="str">
        <f>Obra</f>
        <v>SEÑALIZACION HORIZONTAL - PROVISION Y COLOCACION DE TACHAS REFLECTIVAS Y SEÑALAMIENTO VERTICAL</v>
      </c>
      <c r="C1054" s="135"/>
      <c r="D1054" s="135"/>
      <c r="E1054" s="135"/>
      <c r="F1054" s="130" t="s">
        <v>40</v>
      </c>
      <c r="G1054" s="136">
        <f>Fecha_Base</f>
        <v>43145</v>
      </c>
    </row>
    <row r="1055" spans="1:7" x14ac:dyDescent="0.2">
      <c r="A1055" s="137" t="s">
        <v>725</v>
      </c>
      <c r="B1055" s="138" t="str">
        <f>Ubicación</f>
        <v>DEPARTAMENTOS VARIOS</v>
      </c>
      <c r="C1055" s="138"/>
      <c r="D1055" s="139"/>
      <c r="E1055" s="140"/>
      <c r="F1055" s="141"/>
      <c r="G1055" s="142"/>
    </row>
    <row r="1056" spans="1:7" x14ac:dyDescent="0.2">
      <c r="A1056" s="137" t="s">
        <v>41</v>
      </c>
      <c r="B1056" s="537">
        <v>40</v>
      </c>
      <c r="C1056" s="143" t="e">
        <f>IF(B1056="","",VLOOKUP(B1056,Computo_Presupuesto,2,FALSE))</f>
        <v>#NAME?</v>
      </c>
      <c r="D1056" s="423"/>
      <c r="E1056" s="140"/>
      <c r="F1056" s="141"/>
      <c r="G1056" s="142"/>
    </row>
    <row r="1057" spans="1:7" x14ac:dyDescent="0.2">
      <c r="A1057" s="137" t="s">
        <v>28</v>
      </c>
      <c r="B1057" s="537" t="s">
        <v>1669</v>
      </c>
      <c r="C1057" s="143" t="e">
        <f>IF(B1057=0,"",VLOOKUP(B1057,Computo_Presupuesto,2,FALSE))</f>
        <v>#NAME?</v>
      </c>
      <c r="D1057" s="139"/>
      <c r="E1057" s="140"/>
      <c r="F1057" s="138" t="s">
        <v>29</v>
      </c>
      <c r="G1057" s="144" t="e">
        <f>IF(B1057=0,"",VLOOKUP(B1057,Computo_Presupuesto,4,FALSE))</f>
        <v>#NAME?</v>
      </c>
    </row>
    <row r="1058" spans="1:7" x14ac:dyDescent="0.2">
      <c r="A1058" s="137"/>
      <c r="B1058" s="138"/>
      <c r="C1058" s="143"/>
      <c r="D1058" s="139"/>
      <c r="E1058" s="140"/>
      <c r="F1058" s="143"/>
      <c r="G1058" s="145"/>
    </row>
    <row r="1059" spans="1:7" x14ac:dyDescent="0.2">
      <c r="A1059" s="396"/>
      <c r="B1059" s="132"/>
      <c r="C1059" s="397" t="s">
        <v>1602</v>
      </c>
      <c r="D1059" s="132"/>
      <c r="E1059" s="132"/>
      <c r="F1059" s="132"/>
      <c r="G1059" s="398"/>
    </row>
    <row r="1060" spans="1:7" x14ac:dyDescent="0.2">
      <c r="A1060" s="137"/>
      <c r="B1060" s="199"/>
      <c r="C1060" s="143"/>
      <c r="D1060" s="139"/>
      <c r="E1060" s="140"/>
      <c r="F1060" s="138"/>
      <c r="G1060" s="144"/>
    </row>
    <row r="1061" spans="1:7" x14ac:dyDescent="0.2">
      <c r="A1061" s="137"/>
      <c r="B1061" s="199"/>
      <c r="C1061" s="399" t="s">
        <v>1603</v>
      </c>
      <c r="D1061" s="400" t="s">
        <v>31</v>
      </c>
      <c r="E1061" s="400" t="s">
        <v>1604</v>
      </c>
      <c r="F1061" s="400" t="s">
        <v>1605</v>
      </c>
      <c r="G1061" s="401" t="s">
        <v>1606</v>
      </c>
    </row>
    <row r="1062" spans="1:7" x14ac:dyDescent="0.2">
      <c r="A1062" s="137"/>
      <c r="B1062" s="199"/>
      <c r="C1062" s="408"/>
      <c r="D1062" s="413"/>
      <c r="E1062" s="448"/>
      <c r="F1062" s="414"/>
      <c r="G1062" s="404">
        <f>ROUND(D1062*F1062,2)</f>
        <v>0</v>
      </c>
    </row>
    <row r="1063" spans="1:7" x14ac:dyDescent="0.2">
      <c r="A1063" s="137"/>
      <c r="B1063" s="199"/>
      <c r="C1063" s="408"/>
      <c r="D1063" s="413"/>
      <c r="E1063" s="448"/>
      <c r="F1063" s="414"/>
      <c r="G1063" s="404">
        <f>ROUND(D1063*F1063,2)</f>
        <v>0</v>
      </c>
    </row>
    <row r="1064" spans="1:7" x14ac:dyDescent="0.2">
      <c r="A1064" s="137"/>
      <c r="B1064" s="199"/>
      <c r="C1064" s="408"/>
      <c r="D1064" s="413"/>
      <c r="E1064" s="448"/>
      <c r="F1064" s="414"/>
      <c r="G1064" s="404">
        <f>ROUND(D1064*F1064,2)</f>
        <v>0</v>
      </c>
    </row>
    <row r="1065" spans="1:7" x14ac:dyDescent="0.2">
      <c r="A1065" s="137"/>
      <c r="B1065" s="199"/>
      <c r="C1065" s="408"/>
      <c r="D1065" s="413"/>
      <c r="E1065" s="448"/>
      <c r="F1065" s="414"/>
      <c r="G1065" s="404">
        <f>ROUND(D1065*F1065,2)</f>
        <v>0</v>
      </c>
    </row>
    <row r="1066" spans="1:7" x14ac:dyDescent="0.2">
      <c r="A1066" s="137"/>
      <c r="B1066" s="199"/>
      <c r="C1066" s="408"/>
      <c r="D1066" s="413"/>
      <c r="E1066" s="448"/>
      <c r="F1066" s="414"/>
      <c r="G1066" s="404">
        <f t="shared" ref="G1066:G1071" si="112">ROUND(D1066*F1066,2)</f>
        <v>0</v>
      </c>
    </row>
    <row r="1067" spans="1:7" x14ac:dyDescent="0.2">
      <c r="A1067" s="137"/>
      <c r="B1067" s="199"/>
      <c r="C1067" s="408"/>
      <c r="D1067" s="413"/>
      <c r="E1067" s="448"/>
      <c r="F1067" s="414"/>
      <c r="G1067" s="404">
        <f t="shared" si="112"/>
        <v>0</v>
      </c>
    </row>
    <row r="1068" spans="1:7" x14ac:dyDescent="0.2">
      <c r="A1068" s="137"/>
      <c r="B1068" s="199"/>
      <c r="C1068" s="408"/>
      <c r="D1068" s="413"/>
      <c r="E1068" s="448"/>
      <c r="F1068" s="414"/>
      <c r="G1068" s="404">
        <f t="shared" si="112"/>
        <v>0</v>
      </c>
    </row>
    <row r="1069" spans="1:7" x14ac:dyDescent="0.2">
      <c r="A1069" s="137"/>
      <c r="B1069" s="199"/>
      <c r="C1069" s="408"/>
      <c r="D1069" s="413"/>
      <c r="E1069" s="448"/>
      <c r="F1069" s="414"/>
      <c r="G1069" s="404">
        <f t="shared" si="112"/>
        <v>0</v>
      </c>
    </row>
    <row r="1070" spans="1:7" x14ac:dyDescent="0.2">
      <c r="A1070" s="137"/>
      <c r="B1070" s="199"/>
      <c r="C1070" s="408"/>
      <c r="D1070" s="413"/>
      <c r="E1070" s="448"/>
      <c r="F1070" s="414"/>
      <c r="G1070" s="404">
        <f t="shared" si="112"/>
        <v>0</v>
      </c>
    </row>
    <row r="1071" spans="1:7" x14ac:dyDescent="0.2">
      <c r="A1071" s="137"/>
      <c r="B1071" s="199"/>
      <c r="C1071" s="408"/>
      <c r="D1071" s="413"/>
      <c r="E1071" s="448"/>
      <c r="F1071" s="414"/>
      <c r="G1071" s="404">
        <f t="shared" si="112"/>
        <v>0</v>
      </c>
    </row>
    <row r="1072" spans="1:7" ht="13.5" thickBot="1" x14ac:dyDescent="0.25">
      <c r="A1072" s="137"/>
      <c r="B1072" s="199"/>
      <c r="C1072" s="143"/>
      <c r="D1072" s="423"/>
      <c r="E1072" s="206"/>
      <c r="F1072" s="138"/>
      <c r="G1072" s="144"/>
    </row>
    <row r="1073" spans="1:7" ht="13.5" thickBot="1" x14ac:dyDescent="0.25">
      <c r="A1073" s="137"/>
      <c r="B1073" s="199"/>
      <c r="C1073" s="405" t="s">
        <v>1607</v>
      </c>
      <c r="D1073" s="423"/>
      <c r="E1073" s="206">
        <f>SUMPRODUCT(D1062:D1071,E1062:E1071)</f>
        <v>0</v>
      </c>
      <c r="F1073" s="138" t="s">
        <v>1608</v>
      </c>
      <c r="G1073" s="406">
        <f>SUM(G1062:G1071)</f>
        <v>0</v>
      </c>
    </row>
    <row r="1074" spans="1:7" x14ac:dyDescent="0.2">
      <c r="A1074" s="137"/>
      <c r="B1074" s="199"/>
      <c r="C1074" s="405"/>
      <c r="D1074" s="206"/>
      <c r="E1074" s="140"/>
      <c r="F1074" s="138"/>
      <c r="G1074" s="208"/>
    </row>
    <row r="1075" spans="1:7" x14ac:dyDescent="0.2">
      <c r="A1075" s="137"/>
      <c r="B1075" s="199"/>
      <c r="C1075" s="138" t="s">
        <v>1609</v>
      </c>
      <c r="D1075" s="451"/>
      <c r="E1075" s="534" t="e">
        <f>CONCATENATE(G1057,"/día")</f>
        <v>#NAME?</v>
      </c>
      <c r="F1075" s="138"/>
      <c r="G1075" s="144"/>
    </row>
    <row r="1076" spans="1:7" x14ac:dyDescent="0.2">
      <c r="A1076" s="137"/>
      <c r="B1076" s="199"/>
      <c r="C1076" s="143"/>
      <c r="D1076" s="139"/>
      <c r="E1076" s="140"/>
      <c r="F1076" s="138"/>
      <c r="G1076" s="144"/>
    </row>
    <row r="1077" spans="1:7" x14ac:dyDescent="0.2">
      <c r="A1077" s="748" t="s">
        <v>589</v>
      </c>
      <c r="B1077" s="749"/>
      <c r="C1077" s="744" t="s">
        <v>0</v>
      </c>
      <c r="D1077" s="750" t="s">
        <v>1610</v>
      </c>
      <c r="E1077" s="750" t="s">
        <v>1621</v>
      </c>
      <c r="F1077" s="752" t="s">
        <v>961</v>
      </c>
      <c r="G1077" s="746" t="s">
        <v>33</v>
      </c>
    </row>
    <row r="1078" spans="1:7" x14ac:dyDescent="0.2">
      <c r="A1078" s="146" t="s">
        <v>590</v>
      </c>
      <c r="B1078" s="147" t="s">
        <v>591</v>
      </c>
      <c r="C1078" s="745"/>
      <c r="D1078" s="751"/>
      <c r="E1078" s="751"/>
      <c r="F1078" s="753"/>
      <c r="G1078" s="747"/>
    </row>
    <row r="1079" spans="1:7" x14ac:dyDescent="0.2">
      <c r="A1079" s="148"/>
      <c r="B1079" s="143"/>
      <c r="C1079" s="150" t="s">
        <v>1611</v>
      </c>
      <c r="D1079" s="140"/>
      <c r="E1079" s="140"/>
      <c r="F1079" s="143"/>
      <c r="G1079" s="151"/>
    </row>
    <row r="1080" spans="1:7" x14ac:dyDescent="0.2">
      <c r="A1080" s="407"/>
      <c r="B1080" s="402">
        <f t="shared" ref="B1080:B1089" si="113">IF(A1080=0,0,VLOOKUP(A1080,T_Indices,2,FALSE))</f>
        <v>0</v>
      </c>
      <c r="C1080" s="408" t="s">
        <v>1629</v>
      </c>
      <c r="D1080" s="452"/>
      <c r="E1080" s="453"/>
      <c r="F1080" s="449">
        <f>D1075</f>
        <v>0</v>
      </c>
      <c r="G1080" s="410">
        <f>IF(F1080=0,0,ROUND(E1080/F1080,2))</f>
        <v>0</v>
      </c>
    </row>
    <row r="1081" spans="1:7" x14ac:dyDescent="0.2">
      <c r="A1081" s="407"/>
      <c r="B1081" s="402">
        <f t="shared" si="113"/>
        <v>0</v>
      </c>
      <c r="C1081" s="412" t="s">
        <v>1630</v>
      </c>
      <c r="D1081" s="452"/>
      <c r="E1081" s="453"/>
      <c r="F1081" s="449">
        <f>D1075</f>
        <v>0</v>
      </c>
      <c r="G1081" s="410">
        <f t="shared" ref="G1081:G1089" si="114">IF(F1081=0,0,ROUND(E1081/F1081,2))</f>
        <v>0</v>
      </c>
    </row>
    <row r="1082" spans="1:7" x14ac:dyDescent="0.2">
      <c r="A1082" s="407"/>
      <c r="B1082" s="402">
        <f t="shared" si="113"/>
        <v>0</v>
      </c>
      <c r="C1082" s="412" t="s">
        <v>1631</v>
      </c>
      <c r="D1082" s="452"/>
      <c r="E1082" s="453"/>
      <c r="F1082" s="449">
        <f>D1075</f>
        <v>0</v>
      </c>
      <c r="G1082" s="410">
        <f t="shared" si="114"/>
        <v>0</v>
      </c>
    </row>
    <row r="1083" spans="1:7" x14ac:dyDescent="0.2">
      <c r="A1083" s="407"/>
      <c r="B1083" s="402">
        <f t="shared" si="113"/>
        <v>0</v>
      </c>
      <c r="C1083" s="412"/>
      <c r="D1083" s="452"/>
      <c r="E1083" s="453"/>
      <c r="F1083" s="449">
        <f>D1075</f>
        <v>0</v>
      </c>
      <c r="G1083" s="410">
        <f t="shared" si="114"/>
        <v>0</v>
      </c>
    </row>
    <row r="1084" spans="1:7" x14ac:dyDescent="0.2">
      <c r="A1084" s="407"/>
      <c r="B1084" s="402">
        <f t="shared" si="113"/>
        <v>0</v>
      </c>
      <c r="C1084" s="412"/>
      <c r="D1084" s="452"/>
      <c r="E1084" s="453"/>
      <c r="F1084" s="449">
        <f>D1075</f>
        <v>0</v>
      </c>
      <c r="G1084" s="410">
        <f t="shared" si="114"/>
        <v>0</v>
      </c>
    </row>
    <row r="1085" spans="1:7" x14ac:dyDescent="0.2">
      <c r="A1085" s="407"/>
      <c r="B1085" s="402">
        <f t="shared" si="113"/>
        <v>0</v>
      </c>
      <c r="C1085" s="412"/>
      <c r="D1085" s="452"/>
      <c r="E1085" s="414"/>
      <c r="F1085" s="449">
        <f>D1075</f>
        <v>0</v>
      </c>
      <c r="G1085" s="410">
        <f t="shared" si="114"/>
        <v>0</v>
      </c>
    </row>
    <row r="1086" spans="1:7" x14ac:dyDescent="0.2">
      <c r="A1086" s="407"/>
      <c r="B1086" s="402">
        <f t="shared" si="113"/>
        <v>0</v>
      </c>
      <c r="C1086" s="412"/>
      <c r="D1086" s="409"/>
      <c r="E1086" s="452"/>
      <c r="F1086" s="449">
        <f>D1075</f>
        <v>0</v>
      </c>
      <c r="G1086" s="410">
        <f t="shared" si="114"/>
        <v>0</v>
      </c>
    </row>
    <row r="1087" spans="1:7" x14ac:dyDescent="0.2">
      <c r="A1087" s="407"/>
      <c r="B1087" s="402">
        <f t="shared" si="113"/>
        <v>0</v>
      </c>
      <c r="C1087" s="412"/>
      <c r="D1087" s="409"/>
      <c r="E1087" s="452"/>
      <c r="F1087" s="449">
        <f>D1075</f>
        <v>0</v>
      </c>
      <c r="G1087" s="410">
        <f t="shared" si="114"/>
        <v>0</v>
      </c>
    </row>
    <row r="1088" spans="1:7" x14ac:dyDescent="0.2">
      <c r="A1088" s="407"/>
      <c r="B1088" s="402">
        <f t="shared" si="113"/>
        <v>0</v>
      </c>
      <c r="C1088" s="412"/>
      <c r="D1088" s="409"/>
      <c r="E1088" s="413"/>
      <c r="F1088" s="449">
        <f>D1075</f>
        <v>0</v>
      </c>
      <c r="G1088" s="410">
        <f t="shared" si="114"/>
        <v>0</v>
      </c>
    </row>
    <row r="1089" spans="1:7" x14ac:dyDescent="0.2">
      <c r="A1089" s="407"/>
      <c r="B1089" s="402">
        <f t="shared" si="113"/>
        <v>0</v>
      </c>
      <c r="C1089" s="408"/>
      <c r="D1089" s="409"/>
      <c r="E1089" s="413"/>
      <c r="F1089" s="449">
        <f>D1075</f>
        <v>0</v>
      </c>
      <c r="G1089" s="410">
        <f t="shared" si="114"/>
        <v>0</v>
      </c>
    </row>
    <row r="1090" spans="1:7" x14ac:dyDescent="0.2">
      <c r="A1090" s="152"/>
      <c r="B1090" s="139"/>
      <c r="C1090" s="143"/>
      <c r="D1090" s="139"/>
      <c r="E1090" s="140"/>
      <c r="F1090" s="149" t="s">
        <v>34</v>
      </c>
      <c r="G1090" s="415">
        <f>SUBTOTAL(9,G1080:G1089)</f>
        <v>0</v>
      </c>
    </row>
    <row r="1091" spans="1:7" x14ac:dyDescent="0.2">
      <c r="A1091" s="148"/>
      <c r="B1091" s="143"/>
      <c r="C1091" s="150" t="s">
        <v>728</v>
      </c>
      <c r="D1091" s="139"/>
      <c r="E1091" s="140"/>
      <c r="F1091" s="141"/>
      <c r="G1091" s="151"/>
    </row>
    <row r="1092" spans="1:7" x14ac:dyDescent="0.2">
      <c r="A1092" s="748" t="s">
        <v>589</v>
      </c>
      <c r="B1092" s="749"/>
      <c r="C1092" s="744" t="s">
        <v>0</v>
      </c>
      <c r="D1092" s="750" t="s">
        <v>31</v>
      </c>
      <c r="E1092" s="750" t="s">
        <v>1621</v>
      </c>
      <c r="F1092" s="752" t="s">
        <v>961</v>
      </c>
      <c r="G1092" s="746" t="s">
        <v>33</v>
      </c>
    </row>
    <row r="1093" spans="1:7" x14ac:dyDescent="0.2">
      <c r="A1093" s="146" t="s">
        <v>590</v>
      </c>
      <c r="B1093" s="147" t="s">
        <v>591</v>
      </c>
      <c r="C1093" s="745"/>
      <c r="D1093" s="751"/>
      <c r="E1093" s="751"/>
      <c r="F1093" s="753"/>
      <c r="G1093" s="747"/>
    </row>
    <row r="1094" spans="1:7" x14ac:dyDescent="0.2">
      <c r="A1094" s="407"/>
      <c r="B1094" s="402">
        <f t="shared" ref="B1094:B1100" si="115">IF(A1094=0,0,VLOOKUP(A1094,T_Indices,2,FALSE))</f>
        <v>0</v>
      </c>
      <c r="C1094" s="411" t="s">
        <v>1632</v>
      </c>
      <c r="D1094" s="409"/>
      <c r="E1094" s="413">
        <v>1374.84</v>
      </c>
      <c r="F1094" s="403">
        <f>D1075</f>
        <v>0</v>
      </c>
      <c r="G1094" s="416">
        <f>IF(F1094=0,0,ROUND(D1094*E1094/F1094,2))</f>
        <v>0</v>
      </c>
    </row>
    <row r="1095" spans="1:7" x14ac:dyDescent="0.2">
      <c r="A1095" s="407"/>
      <c r="B1095" s="402">
        <f t="shared" si="115"/>
        <v>0</v>
      </c>
      <c r="C1095" s="408" t="s">
        <v>1633</v>
      </c>
      <c r="D1095" s="409"/>
      <c r="E1095" s="413">
        <v>1174.99</v>
      </c>
      <c r="F1095" s="403">
        <f>D1075</f>
        <v>0</v>
      </c>
      <c r="G1095" s="416">
        <f t="shared" ref="G1095:G1100" si="116">IF(F1095=0,0,ROUND(D1095*E1095/F1095,2))</f>
        <v>0</v>
      </c>
    </row>
    <row r="1096" spans="1:7" x14ac:dyDescent="0.2">
      <c r="A1096" s="407"/>
      <c r="B1096" s="402">
        <f t="shared" si="115"/>
        <v>0</v>
      </c>
      <c r="C1096" s="408" t="s">
        <v>1634</v>
      </c>
      <c r="D1096" s="409"/>
      <c r="E1096" s="413">
        <v>1080</v>
      </c>
      <c r="F1096" s="403">
        <f>D1075</f>
        <v>0</v>
      </c>
      <c r="G1096" s="416">
        <f t="shared" si="116"/>
        <v>0</v>
      </c>
    </row>
    <row r="1097" spans="1:7" x14ac:dyDescent="0.2">
      <c r="A1097" s="407"/>
      <c r="B1097" s="402">
        <f t="shared" si="115"/>
        <v>0</v>
      </c>
      <c r="C1097" s="408" t="s">
        <v>732</v>
      </c>
      <c r="D1097" s="409"/>
      <c r="E1097" s="413">
        <v>994.52</v>
      </c>
      <c r="F1097" s="403">
        <f>D1075</f>
        <v>0</v>
      </c>
      <c r="G1097" s="416">
        <f t="shared" si="116"/>
        <v>0</v>
      </c>
    </row>
    <row r="1098" spans="1:7" x14ac:dyDescent="0.2">
      <c r="A1098" s="407"/>
      <c r="B1098" s="402">
        <f t="shared" si="115"/>
        <v>0</v>
      </c>
      <c r="C1098" s="408"/>
      <c r="D1098" s="409"/>
      <c r="E1098" s="413"/>
      <c r="F1098" s="403">
        <f>D1075</f>
        <v>0</v>
      </c>
      <c r="G1098" s="416">
        <f t="shared" si="116"/>
        <v>0</v>
      </c>
    </row>
    <row r="1099" spans="1:7" x14ac:dyDescent="0.2">
      <c r="A1099" s="407"/>
      <c r="B1099" s="402">
        <f t="shared" si="115"/>
        <v>0</v>
      </c>
      <c r="C1099" s="408" t="s">
        <v>1635</v>
      </c>
      <c r="D1099" s="417">
        <v>0.1</v>
      </c>
      <c r="E1099" s="538">
        <f>SUMPRODUCT(D1094:D1097,E1094:E1097)</f>
        <v>0</v>
      </c>
      <c r="F1099" s="403">
        <f>D1075</f>
        <v>0</v>
      </c>
      <c r="G1099" s="416">
        <f t="shared" si="116"/>
        <v>0</v>
      </c>
    </row>
    <row r="1100" spans="1:7" x14ac:dyDescent="0.2">
      <c r="A1100" s="407"/>
      <c r="B1100" s="402">
        <f t="shared" si="115"/>
        <v>0</v>
      </c>
      <c r="C1100" s="402"/>
      <c r="D1100" s="450"/>
      <c r="E1100" s="403"/>
      <c r="F1100" s="403">
        <f>D1075</f>
        <v>0</v>
      </c>
      <c r="G1100" s="416">
        <f t="shared" si="116"/>
        <v>0</v>
      </c>
    </row>
    <row r="1101" spans="1:7" x14ac:dyDescent="0.2">
      <c r="A1101" s="152"/>
      <c r="B1101" s="139"/>
      <c r="C1101" s="143"/>
      <c r="D1101" s="139"/>
      <c r="E1101" s="140"/>
      <c r="F1101" s="149" t="s">
        <v>35</v>
      </c>
      <c r="G1101" s="418">
        <f>SUBTOTAL(9,G1094:G1100)</f>
        <v>0</v>
      </c>
    </row>
    <row r="1102" spans="1:7" x14ac:dyDescent="0.2">
      <c r="A1102" s="148"/>
      <c r="B1102" s="143"/>
      <c r="C1102" s="150" t="s">
        <v>1612</v>
      </c>
      <c r="D1102" s="139"/>
      <c r="E1102" s="140"/>
      <c r="F1102" s="141"/>
      <c r="G1102" s="151"/>
    </row>
    <row r="1103" spans="1:7" x14ac:dyDescent="0.2">
      <c r="A1103" s="748" t="s">
        <v>589</v>
      </c>
      <c r="B1103" s="749"/>
      <c r="C1103" s="744" t="s">
        <v>0</v>
      </c>
      <c r="D1103" s="744" t="s">
        <v>30</v>
      </c>
      <c r="E1103" s="750" t="s">
        <v>31</v>
      </c>
      <c r="F1103" s="752" t="s">
        <v>32</v>
      </c>
      <c r="G1103" s="746" t="s">
        <v>33</v>
      </c>
    </row>
    <row r="1104" spans="1:7" x14ac:dyDescent="0.2">
      <c r="A1104" s="146" t="s">
        <v>590</v>
      </c>
      <c r="B1104" s="147" t="s">
        <v>591</v>
      </c>
      <c r="C1104" s="745"/>
      <c r="D1104" s="745"/>
      <c r="E1104" s="751"/>
      <c r="F1104" s="753"/>
      <c r="G1104" s="747"/>
    </row>
    <row r="1105" spans="1:7" x14ac:dyDescent="0.2">
      <c r="A1105" s="407"/>
      <c r="B1105" s="402">
        <f t="shared" ref="B1105:B1115" si="117">IF(A1105=0,0,VLOOKUP(A1105,T_Indices,2,FALSE))</f>
        <v>0</v>
      </c>
      <c r="C1105" s="408"/>
      <c r="D1105" s="409"/>
      <c r="E1105" s="413"/>
      <c r="F1105" s="414"/>
      <c r="G1105" s="416">
        <f>ROUND(E1105*F1105,2)</f>
        <v>0</v>
      </c>
    </row>
    <row r="1106" spans="1:7" x14ac:dyDescent="0.2">
      <c r="A1106" s="407"/>
      <c r="B1106" s="402">
        <f t="shared" si="117"/>
        <v>0</v>
      </c>
      <c r="C1106" s="408"/>
      <c r="D1106" s="409"/>
      <c r="E1106" s="413"/>
      <c r="F1106" s="414"/>
      <c r="G1106" s="416">
        <f t="shared" ref="G1106:G1115" si="118">ROUND(E1106*F1106,2)</f>
        <v>0</v>
      </c>
    </row>
    <row r="1107" spans="1:7" x14ac:dyDescent="0.2">
      <c r="A1107" s="407"/>
      <c r="B1107" s="402">
        <f t="shared" si="117"/>
        <v>0</v>
      </c>
      <c r="C1107" s="408"/>
      <c r="D1107" s="409"/>
      <c r="E1107" s="413"/>
      <c r="F1107" s="414"/>
      <c r="G1107" s="416">
        <f t="shared" si="118"/>
        <v>0</v>
      </c>
    </row>
    <row r="1108" spans="1:7" x14ac:dyDescent="0.2">
      <c r="A1108" s="407"/>
      <c r="B1108" s="402">
        <f t="shared" si="117"/>
        <v>0</v>
      </c>
      <c r="C1108" s="408"/>
      <c r="D1108" s="409"/>
      <c r="E1108" s="413"/>
      <c r="F1108" s="414"/>
      <c r="G1108" s="416">
        <f t="shared" si="118"/>
        <v>0</v>
      </c>
    </row>
    <row r="1109" spans="1:7" x14ac:dyDescent="0.2">
      <c r="A1109" s="407"/>
      <c r="B1109" s="402">
        <f t="shared" si="117"/>
        <v>0</v>
      </c>
      <c r="C1109" s="408"/>
      <c r="D1109" s="409"/>
      <c r="E1109" s="413"/>
      <c r="F1109" s="414"/>
      <c r="G1109" s="416">
        <f t="shared" si="118"/>
        <v>0</v>
      </c>
    </row>
    <row r="1110" spans="1:7" x14ac:dyDescent="0.2">
      <c r="A1110" s="407"/>
      <c r="B1110" s="402">
        <f t="shared" si="117"/>
        <v>0</v>
      </c>
      <c r="C1110" s="408"/>
      <c r="D1110" s="409"/>
      <c r="E1110" s="413"/>
      <c r="F1110" s="414"/>
      <c r="G1110" s="416">
        <f t="shared" si="118"/>
        <v>0</v>
      </c>
    </row>
    <row r="1111" spans="1:7" x14ac:dyDescent="0.2">
      <c r="A1111" s="407"/>
      <c r="B1111" s="402">
        <f t="shared" si="117"/>
        <v>0</v>
      </c>
      <c r="C1111" s="408"/>
      <c r="D1111" s="409"/>
      <c r="E1111" s="413"/>
      <c r="F1111" s="414"/>
      <c r="G1111" s="416">
        <f t="shared" si="118"/>
        <v>0</v>
      </c>
    </row>
    <row r="1112" spans="1:7" x14ac:dyDescent="0.2">
      <c r="A1112" s="407"/>
      <c r="B1112" s="402">
        <f t="shared" si="117"/>
        <v>0</v>
      </c>
      <c r="C1112" s="408"/>
      <c r="D1112" s="409"/>
      <c r="E1112" s="413"/>
      <c r="F1112" s="414"/>
      <c r="G1112" s="416">
        <f t="shared" si="118"/>
        <v>0</v>
      </c>
    </row>
    <row r="1113" spans="1:7" x14ac:dyDescent="0.2">
      <c r="A1113" s="407"/>
      <c r="B1113" s="402">
        <f t="shared" si="117"/>
        <v>0</v>
      </c>
      <c r="C1113" s="408"/>
      <c r="D1113" s="409"/>
      <c r="E1113" s="413"/>
      <c r="F1113" s="414"/>
      <c r="G1113" s="416">
        <f t="shared" si="118"/>
        <v>0</v>
      </c>
    </row>
    <row r="1114" spans="1:7" x14ac:dyDescent="0.2">
      <c r="A1114" s="407"/>
      <c r="B1114" s="402">
        <f t="shared" si="117"/>
        <v>0</v>
      </c>
      <c r="C1114" s="408"/>
      <c r="D1114" s="409"/>
      <c r="E1114" s="413"/>
      <c r="F1114" s="414"/>
      <c r="G1114" s="416">
        <f t="shared" si="118"/>
        <v>0</v>
      </c>
    </row>
    <row r="1115" spans="1:7" x14ac:dyDescent="0.2">
      <c r="A1115" s="407"/>
      <c r="B1115" s="402">
        <f t="shared" si="117"/>
        <v>0</v>
      </c>
      <c r="C1115" s="408"/>
      <c r="D1115" s="409"/>
      <c r="E1115" s="413"/>
      <c r="F1115" s="414"/>
      <c r="G1115" s="416">
        <f t="shared" si="118"/>
        <v>0</v>
      </c>
    </row>
    <row r="1116" spans="1:7" x14ac:dyDescent="0.2">
      <c r="A1116" s="148"/>
      <c r="B1116" s="143"/>
      <c r="C1116" s="143"/>
      <c r="D1116" s="139"/>
      <c r="E1116" s="140"/>
      <c r="F1116" s="149" t="s">
        <v>36</v>
      </c>
      <c r="G1116" s="420">
        <f>SUBTOTAL(9,G1105:G1115)</f>
        <v>0</v>
      </c>
    </row>
    <row r="1117" spans="1:7" x14ac:dyDescent="0.2">
      <c r="A1117" s="148"/>
      <c r="B1117" s="143"/>
      <c r="C1117" s="150" t="s">
        <v>1613</v>
      </c>
      <c r="D1117" s="139"/>
      <c r="E1117" s="140"/>
      <c r="F1117" s="141"/>
      <c r="G1117" s="151"/>
    </row>
    <row r="1118" spans="1:7" x14ac:dyDescent="0.2">
      <c r="A1118" s="748" t="s">
        <v>589</v>
      </c>
      <c r="B1118" s="749"/>
      <c r="C1118" s="744" t="s">
        <v>0</v>
      </c>
      <c r="D1118" s="744" t="s">
        <v>30</v>
      </c>
      <c r="E1118" s="750" t="s">
        <v>31</v>
      </c>
      <c r="F1118" s="752" t="s">
        <v>32</v>
      </c>
      <c r="G1118" s="746" t="s">
        <v>33</v>
      </c>
    </row>
    <row r="1119" spans="1:7" x14ac:dyDescent="0.2">
      <c r="A1119" s="146" t="s">
        <v>590</v>
      </c>
      <c r="B1119" s="147" t="s">
        <v>591</v>
      </c>
      <c r="C1119" s="745"/>
      <c r="D1119" s="745"/>
      <c r="E1119" s="751"/>
      <c r="F1119" s="753"/>
      <c r="G1119" s="747"/>
    </row>
    <row r="1120" spans="1:7" x14ac:dyDescent="0.2">
      <c r="A1120" s="407"/>
      <c r="B1120" s="402">
        <f>IF(A1120=0,0,VLOOKUP(A1120,T_Indices,2,FALSE))</f>
        <v>0</v>
      </c>
      <c r="C1120" s="408"/>
      <c r="D1120" s="409"/>
      <c r="E1120" s="413"/>
      <c r="F1120" s="414"/>
      <c r="G1120" s="416">
        <f>ROUND(E1120*F1120,2)</f>
        <v>0</v>
      </c>
    </row>
    <row r="1121" spans="1:7" x14ac:dyDescent="0.2">
      <c r="A1121" s="407"/>
      <c r="B1121" s="402">
        <f>IF(A1121=0,0,VLOOKUP(A1121,T_Indices,2,FALSE))</f>
        <v>0</v>
      </c>
      <c r="C1121" s="408"/>
      <c r="D1121" s="409"/>
      <c r="E1121" s="419"/>
      <c r="F1121" s="414"/>
      <c r="G1121" s="416">
        <f t="shared" ref="G1121" si="119">ROUND(E1121*F1121,2)</f>
        <v>0</v>
      </c>
    </row>
    <row r="1122" spans="1:7" x14ac:dyDescent="0.2">
      <c r="A1122" s="148"/>
      <c r="B1122" s="143"/>
      <c r="C1122" s="143"/>
      <c r="D1122" s="139"/>
      <c r="E1122" s="140"/>
      <c r="F1122" s="149" t="s">
        <v>1614</v>
      </c>
      <c r="G1122" s="420">
        <f>SUBTOTAL(9,G1120:G1121)</f>
        <v>0</v>
      </c>
    </row>
    <row r="1123" spans="1:7" ht="13.5" thickBot="1" x14ac:dyDescent="0.25">
      <c r="A1123" s="153"/>
      <c r="B1123" s="154"/>
      <c r="C1123" s="155"/>
      <c r="D1123" s="154"/>
      <c r="E1123" s="156"/>
      <c r="F1123" s="157"/>
      <c r="G1123" s="158"/>
    </row>
    <row r="1124" spans="1:7" ht="13.5" thickBot="1" x14ac:dyDescent="0.25">
      <c r="A1124" s="187" t="str">
        <f>B1057</f>
        <v>40-1</v>
      </c>
      <c r="B1124" s="186" t="e">
        <f>C1057</f>
        <v>#NAME?</v>
      </c>
      <c r="C1124" s="209"/>
      <c r="D1124" s="209" t="s">
        <v>37</v>
      </c>
      <c r="E1124" s="210"/>
      <c r="F1124" s="421" t="e">
        <f>CONCATENATE("$/",G1057)</f>
        <v>#NAME?</v>
      </c>
      <c r="G1124" s="422">
        <f>SUBTOTAL(9,G1080:G1123)</f>
        <v>0</v>
      </c>
    </row>
    <row r="1125" spans="1:7" ht="14.25" thickTop="1" thickBot="1" x14ac:dyDescent="0.25">
      <c r="A1125" s="423"/>
      <c r="B1125" s="423"/>
      <c r="C1125" s="423"/>
      <c r="D1125" s="423"/>
      <c r="E1125" s="423"/>
      <c r="F1125" s="423"/>
      <c r="G1125" s="423"/>
    </row>
    <row r="1126" spans="1:7" ht="13.5" thickTop="1" x14ac:dyDescent="0.2">
      <c r="A1126" s="772" t="s">
        <v>39</v>
      </c>
      <c r="B1126" s="773"/>
      <c r="C1126" s="773"/>
      <c r="D1126" s="773"/>
      <c r="E1126" s="773"/>
      <c r="F1126" s="773"/>
      <c r="G1126" s="774"/>
    </row>
    <row r="1127" spans="1:7" x14ac:dyDescent="0.2">
      <c r="A1127" s="129" t="s">
        <v>726</v>
      </c>
      <c r="B1127" s="130" t="str">
        <f>Comitente</f>
        <v>DIRECCIÓN PROVINCIAL DE VIALIDAD</v>
      </c>
      <c r="C1127" s="131"/>
      <c r="D1127" s="207"/>
      <c r="E1127" s="207"/>
      <c r="F1127" s="133"/>
      <c r="G1127" s="134"/>
    </row>
    <row r="1128" spans="1:7" x14ac:dyDescent="0.2">
      <c r="A1128" s="129" t="s">
        <v>727</v>
      </c>
      <c r="B1128" s="130">
        <f>Contratista</f>
        <v>0</v>
      </c>
      <c r="C1128" s="135"/>
      <c r="D1128" s="135"/>
      <c r="E1128" s="135"/>
      <c r="F1128" s="130"/>
      <c r="G1128" s="136"/>
    </row>
    <row r="1129" spans="1:7" x14ac:dyDescent="0.2">
      <c r="A1129" s="129" t="s">
        <v>27</v>
      </c>
      <c r="B1129" s="130" t="str">
        <f>Obra</f>
        <v>SEÑALIZACION HORIZONTAL - PROVISION Y COLOCACION DE TACHAS REFLECTIVAS Y SEÑALAMIENTO VERTICAL</v>
      </c>
      <c r="C1129" s="135"/>
      <c r="D1129" s="135"/>
      <c r="E1129" s="135"/>
      <c r="F1129" s="130" t="s">
        <v>40</v>
      </c>
      <c r="G1129" s="136">
        <f>Fecha_Base</f>
        <v>43145</v>
      </c>
    </row>
    <row r="1130" spans="1:7" x14ac:dyDescent="0.2">
      <c r="A1130" s="137" t="s">
        <v>725</v>
      </c>
      <c r="B1130" s="138" t="str">
        <f>Ubicación</f>
        <v>DEPARTAMENTOS VARIOS</v>
      </c>
      <c r="C1130" s="138"/>
      <c r="D1130" s="139"/>
      <c r="E1130" s="140"/>
      <c r="F1130" s="141"/>
      <c r="G1130" s="142"/>
    </row>
    <row r="1131" spans="1:7" x14ac:dyDescent="0.2">
      <c r="A1131" s="137" t="s">
        <v>41</v>
      </c>
      <c r="B1131" s="537">
        <v>40</v>
      </c>
      <c r="C1131" s="143" t="e">
        <f>IF(B1131="","",VLOOKUP(B1131,Computo_Presupuesto,2,FALSE))</f>
        <v>#NAME?</v>
      </c>
      <c r="D1131" s="423"/>
      <c r="E1131" s="140"/>
      <c r="F1131" s="141"/>
      <c r="G1131" s="142"/>
    </row>
    <row r="1132" spans="1:7" x14ac:dyDescent="0.2">
      <c r="A1132" s="137" t="s">
        <v>28</v>
      </c>
      <c r="B1132" s="537" t="s">
        <v>1670</v>
      </c>
      <c r="C1132" s="143" t="e">
        <f>IF(B1132=0,"",VLOOKUP(B1132,Computo_Presupuesto,2,FALSE))</f>
        <v>#NAME?</v>
      </c>
      <c r="D1132" s="139"/>
      <c r="E1132" s="140"/>
      <c r="F1132" s="138" t="s">
        <v>29</v>
      </c>
      <c r="G1132" s="144" t="e">
        <f>IF(B1132=0,"",VLOOKUP(B1132,Computo_Presupuesto,4,FALSE))</f>
        <v>#NAME?</v>
      </c>
    </row>
    <row r="1133" spans="1:7" x14ac:dyDescent="0.2">
      <c r="A1133" s="137"/>
      <c r="B1133" s="138"/>
      <c r="C1133" s="143"/>
      <c r="D1133" s="139"/>
      <c r="E1133" s="140"/>
      <c r="F1133" s="143"/>
      <c r="G1133" s="145"/>
    </row>
    <row r="1134" spans="1:7" x14ac:dyDescent="0.2">
      <c r="A1134" s="396"/>
      <c r="B1134" s="132"/>
      <c r="C1134" s="397" t="s">
        <v>1602</v>
      </c>
      <c r="D1134" s="132"/>
      <c r="E1134" s="132"/>
      <c r="F1134" s="132"/>
      <c r="G1134" s="398"/>
    </row>
    <row r="1135" spans="1:7" x14ac:dyDescent="0.2">
      <c r="A1135" s="137"/>
      <c r="B1135" s="199"/>
      <c r="C1135" s="143"/>
      <c r="D1135" s="139"/>
      <c r="E1135" s="140"/>
      <c r="F1135" s="138"/>
      <c r="G1135" s="144"/>
    </row>
    <row r="1136" spans="1:7" x14ac:dyDescent="0.2">
      <c r="A1136" s="137"/>
      <c r="B1136" s="199"/>
      <c r="C1136" s="399" t="s">
        <v>1603</v>
      </c>
      <c r="D1136" s="400" t="s">
        <v>31</v>
      </c>
      <c r="E1136" s="400" t="s">
        <v>1604</v>
      </c>
      <c r="F1136" s="400" t="s">
        <v>1605</v>
      </c>
      <c r="G1136" s="401" t="s">
        <v>1606</v>
      </c>
    </row>
    <row r="1137" spans="1:7" x14ac:dyDescent="0.2">
      <c r="A1137" s="137"/>
      <c r="B1137" s="199"/>
      <c r="C1137" s="408"/>
      <c r="D1137" s="413"/>
      <c r="E1137" s="448"/>
      <c r="F1137" s="414"/>
      <c r="G1137" s="404">
        <f>ROUND(D1137*F1137,2)</f>
        <v>0</v>
      </c>
    </row>
    <row r="1138" spans="1:7" x14ac:dyDescent="0.2">
      <c r="A1138" s="137"/>
      <c r="B1138" s="199"/>
      <c r="C1138" s="408"/>
      <c r="D1138" s="413"/>
      <c r="E1138" s="448"/>
      <c r="F1138" s="414"/>
      <c r="G1138" s="404">
        <f>ROUND(D1138*F1138,2)</f>
        <v>0</v>
      </c>
    </row>
    <row r="1139" spans="1:7" x14ac:dyDescent="0.2">
      <c r="A1139" s="137"/>
      <c r="B1139" s="199"/>
      <c r="C1139" s="408"/>
      <c r="D1139" s="413"/>
      <c r="E1139" s="448"/>
      <c r="F1139" s="414"/>
      <c r="G1139" s="404">
        <f>ROUND(D1139*F1139,2)</f>
        <v>0</v>
      </c>
    </row>
    <row r="1140" spans="1:7" x14ac:dyDescent="0.2">
      <c r="A1140" s="137"/>
      <c r="B1140" s="199"/>
      <c r="C1140" s="408"/>
      <c r="D1140" s="413"/>
      <c r="E1140" s="448"/>
      <c r="F1140" s="414"/>
      <c r="G1140" s="404">
        <f>ROUND(D1140*F1140,2)</f>
        <v>0</v>
      </c>
    </row>
    <row r="1141" spans="1:7" x14ac:dyDescent="0.2">
      <c r="A1141" s="137"/>
      <c r="B1141" s="199"/>
      <c r="C1141" s="408"/>
      <c r="D1141" s="413"/>
      <c r="E1141" s="448"/>
      <c r="F1141" s="414"/>
      <c r="G1141" s="404">
        <f t="shared" ref="G1141:G1146" si="120">ROUND(D1141*F1141,2)</f>
        <v>0</v>
      </c>
    </row>
    <row r="1142" spans="1:7" x14ac:dyDescent="0.2">
      <c r="A1142" s="137"/>
      <c r="B1142" s="199"/>
      <c r="C1142" s="408"/>
      <c r="D1142" s="413"/>
      <c r="E1142" s="448"/>
      <c r="F1142" s="414"/>
      <c r="G1142" s="404">
        <f t="shared" si="120"/>
        <v>0</v>
      </c>
    </row>
    <row r="1143" spans="1:7" x14ac:dyDescent="0.2">
      <c r="A1143" s="137"/>
      <c r="B1143" s="199"/>
      <c r="C1143" s="408"/>
      <c r="D1143" s="413"/>
      <c r="E1143" s="448"/>
      <c r="F1143" s="414"/>
      <c r="G1143" s="404">
        <f t="shared" si="120"/>
        <v>0</v>
      </c>
    </row>
    <row r="1144" spans="1:7" x14ac:dyDescent="0.2">
      <c r="A1144" s="137"/>
      <c r="B1144" s="199"/>
      <c r="C1144" s="408"/>
      <c r="D1144" s="413"/>
      <c r="E1144" s="448"/>
      <c r="F1144" s="414"/>
      <c r="G1144" s="404">
        <f t="shared" si="120"/>
        <v>0</v>
      </c>
    </row>
    <row r="1145" spans="1:7" x14ac:dyDescent="0.2">
      <c r="A1145" s="137"/>
      <c r="B1145" s="199"/>
      <c r="C1145" s="408"/>
      <c r="D1145" s="413"/>
      <c r="E1145" s="448"/>
      <c r="F1145" s="414"/>
      <c r="G1145" s="404">
        <f t="shared" si="120"/>
        <v>0</v>
      </c>
    </row>
    <row r="1146" spans="1:7" x14ac:dyDescent="0.2">
      <c r="A1146" s="137"/>
      <c r="B1146" s="199"/>
      <c r="C1146" s="408"/>
      <c r="D1146" s="413"/>
      <c r="E1146" s="448"/>
      <c r="F1146" s="414"/>
      <c r="G1146" s="404">
        <f t="shared" si="120"/>
        <v>0</v>
      </c>
    </row>
    <row r="1147" spans="1:7" ht="13.5" thickBot="1" x14ac:dyDescent="0.25">
      <c r="A1147" s="137"/>
      <c r="B1147" s="199"/>
      <c r="C1147" s="143"/>
      <c r="D1147" s="423"/>
      <c r="E1147" s="206"/>
      <c r="F1147" s="138"/>
      <c r="G1147" s="144"/>
    </row>
    <row r="1148" spans="1:7" ht="13.5" thickBot="1" x14ac:dyDescent="0.25">
      <c r="A1148" s="137"/>
      <c r="B1148" s="199"/>
      <c r="C1148" s="405" t="s">
        <v>1607</v>
      </c>
      <c r="D1148" s="423"/>
      <c r="E1148" s="206">
        <f>SUMPRODUCT(D1137:D1146,E1137:E1146)</f>
        <v>0</v>
      </c>
      <c r="F1148" s="138" t="s">
        <v>1608</v>
      </c>
      <c r="G1148" s="406">
        <f>SUM(G1137:G1146)</f>
        <v>0</v>
      </c>
    </row>
    <row r="1149" spans="1:7" x14ac:dyDescent="0.2">
      <c r="A1149" s="137"/>
      <c r="B1149" s="199"/>
      <c r="C1149" s="405"/>
      <c r="D1149" s="206"/>
      <c r="E1149" s="140"/>
      <c r="F1149" s="138"/>
      <c r="G1149" s="208"/>
    </row>
    <row r="1150" spans="1:7" x14ac:dyDescent="0.2">
      <c r="A1150" s="137"/>
      <c r="B1150" s="199"/>
      <c r="C1150" s="138" t="s">
        <v>1609</v>
      </c>
      <c r="D1150" s="451"/>
      <c r="E1150" s="534" t="e">
        <f>CONCATENATE(G1132,"/día")</f>
        <v>#NAME?</v>
      </c>
      <c r="F1150" s="138"/>
      <c r="G1150" s="144"/>
    </row>
    <row r="1151" spans="1:7" x14ac:dyDescent="0.2">
      <c r="A1151" s="137"/>
      <c r="B1151" s="199"/>
      <c r="C1151" s="143"/>
      <c r="D1151" s="139"/>
      <c r="E1151" s="140"/>
      <c r="F1151" s="138"/>
      <c r="G1151" s="144"/>
    </row>
    <row r="1152" spans="1:7" x14ac:dyDescent="0.2">
      <c r="A1152" s="748" t="s">
        <v>589</v>
      </c>
      <c r="B1152" s="749"/>
      <c r="C1152" s="744" t="s">
        <v>0</v>
      </c>
      <c r="D1152" s="750" t="s">
        <v>1610</v>
      </c>
      <c r="E1152" s="750" t="s">
        <v>1621</v>
      </c>
      <c r="F1152" s="752" t="s">
        <v>961</v>
      </c>
      <c r="G1152" s="746" t="s">
        <v>33</v>
      </c>
    </row>
    <row r="1153" spans="1:7" x14ac:dyDescent="0.2">
      <c r="A1153" s="146" t="s">
        <v>590</v>
      </c>
      <c r="B1153" s="147" t="s">
        <v>591</v>
      </c>
      <c r="C1153" s="745"/>
      <c r="D1153" s="751"/>
      <c r="E1153" s="751"/>
      <c r="F1153" s="753"/>
      <c r="G1153" s="747"/>
    </row>
    <row r="1154" spans="1:7" x14ac:dyDescent="0.2">
      <c r="A1154" s="148"/>
      <c r="B1154" s="143"/>
      <c r="C1154" s="150" t="s">
        <v>1611</v>
      </c>
      <c r="D1154" s="140"/>
      <c r="E1154" s="140"/>
      <c r="F1154" s="143"/>
      <c r="G1154" s="151"/>
    </row>
    <row r="1155" spans="1:7" x14ac:dyDescent="0.2">
      <c r="A1155" s="407"/>
      <c r="B1155" s="402">
        <f t="shared" ref="B1155:B1164" si="121">IF(A1155=0,0,VLOOKUP(A1155,T_Indices,2,FALSE))</f>
        <v>0</v>
      </c>
      <c r="C1155" s="408" t="s">
        <v>1629</v>
      </c>
      <c r="D1155" s="452"/>
      <c r="E1155" s="453"/>
      <c r="F1155" s="449">
        <f>D1150</f>
        <v>0</v>
      </c>
      <c r="G1155" s="410">
        <f>IF(F1155=0,0,ROUND(E1155/F1155,2))</f>
        <v>0</v>
      </c>
    </row>
    <row r="1156" spans="1:7" x14ac:dyDescent="0.2">
      <c r="A1156" s="407"/>
      <c r="B1156" s="402">
        <f t="shared" si="121"/>
        <v>0</v>
      </c>
      <c r="C1156" s="412" t="s">
        <v>1630</v>
      </c>
      <c r="D1156" s="452"/>
      <c r="E1156" s="453"/>
      <c r="F1156" s="449">
        <f>D1150</f>
        <v>0</v>
      </c>
      <c r="G1156" s="410">
        <f t="shared" ref="G1156:G1164" si="122">IF(F1156=0,0,ROUND(E1156/F1156,2))</f>
        <v>0</v>
      </c>
    </row>
    <row r="1157" spans="1:7" x14ac:dyDescent="0.2">
      <c r="A1157" s="407"/>
      <c r="B1157" s="402">
        <f t="shared" si="121"/>
        <v>0</v>
      </c>
      <c r="C1157" s="412" t="s">
        <v>1631</v>
      </c>
      <c r="D1157" s="452"/>
      <c r="E1157" s="453"/>
      <c r="F1157" s="449">
        <f>D1150</f>
        <v>0</v>
      </c>
      <c r="G1157" s="410">
        <f t="shared" si="122"/>
        <v>0</v>
      </c>
    </row>
    <row r="1158" spans="1:7" x14ac:dyDescent="0.2">
      <c r="A1158" s="407"/>
      <c r="B1158" s="402">
        <f t="shared" si="121"/>
        <v>0</v>
      </c>
      <c r="C1158" s="412"/>
      <c r="D1158" s="452"/>
      <c r="E1158" s="453"/>
      <c r="F1158" s="449">
        <f>D1150</f>
        <v>0</v>
      </c>
      <c r="G1158" s="410">
        <f t="shared" si="122"/>
        <v>0</v>
      </c>
    </row>
    <row r="1159" spans="1:7" x14ac:dyDescent="0.2">
      <c r="A1159" s="407"/>
      <c r="B1159" s="402">
        <f t="shared" si="121"/>
        <v>0</v>
      </c>
      <c r="C1159" s="412"/>
      <c r="D1159" s="452"/>
      <c r="E1159" s="453"/>
      <c r="F1159" s="449">
        <f>D1150</f>
        <v>0</v>
      </c>
      <c r="G1159" s="410">
        <f t="shared" si="122"/>
        <v>0</v>
      </c>
    </row>
    <row r="1160" spans="1:7" x14ac:dyDescent="0.2">
      <c r="A1160" s="407"/>
      <c r="B1160" s="402">
        <f t="shared" si="121"/>
        <v>0</v>
      </c>
      <c r="C1160" s="412"/>
      <c r="D1160" s="452"/>
      <c r="E1160" s="414"/>
      <c r="F1160" s="449">
        <f>D1150</f>
        <v>0</v>
      </c>
      <c r="G1160" s="410">
        <f t="shared" si="122"/>
        <v>0</v>
      </c>
    </row>
    <row r="1161" spans="1:7" x14ac:dyDescent="0.2">
      <c r="A1161" s="407"/>
      <c r="B1161" s="402">
        <f t="shared" si="121"/>
        <v>0</v>
      </c>
      <c r="C1161" s="412"/>
      <c r="D1161" s="409"/>
      <c r="E1161" s="452"/>
      <c r="F1161" s="449">
        <f>D1150</f>
        <v>0</v>
      </c>
      <c r="G1161" s="410">
        <f t="shared" si="122"/>
        <v>0</v>
      </c>
    </row>
    <row r="1162" spans="1:7" x14ac:dyDescent="0.2">
      <c r="A1162" s="407"/>
      <c r="B1162" s="402">
        <f t="shared" si="121"/>
        <v>0</v>
      </c>
      <c r="C1162" s="412"/>
      <c r="D1162" s="409"/>
      <c r="E1162" s="452"/>
      <c r="F1162" s="449">
        <f>D1150</f>
        <v>0</v>
      </c>
      <c r="G1162" s="410">
        <f t="shared" si="122"/>
        <v>0</v>
      </c>
    </row>
    <row r="1163" spans="1:7" x14ac:dyDescent="0.2">
      <c r="A1163" s="407"/>
      <c r="B1163" s="402">
        <f t="shared" si="121"/>
        <v>0</v>
      </c>
      <c r="C1163" s="412"/>
      <c r="D1163" s="409"/>
      <c r="E1163" s="413"/>
      <c r="F1163" s="449">
        <f>D1150</f>
        <v>0</v>
      </c>
      <c r="G1163" s="410">
        <f t="shared" si="122"/>
        <v>0</v>
      </c>
    </row>
    <row r="1164" spans="1:7" x14ac:dyDescent="0.2">
      <c r="A1164" s="407"/>
      <c r="B1164" s="402">
        <f t="shared" si="121"/>
        <v>0</v>
      </c>
      <c r="C1164" s="408"/>
      <c r="D1164" s="409"/>
      <c r="E1164" s="413"/>
      <c r="F1164" s="449">
        <f>D1150</f>
        <v>0</v>
      </c>
      <c r="G1164" s="410">
        <f t="shared" si="122"/>
        <v>0</v>
      </c>
    </row>
    <row r="1165" spans="1:7" x14ac:dyDescent="0.2">
      <c r="A1165" s="152"/>
      <c r="B1165" s="139"/>
      <c r="C1165" s="143"/>
      <c r="D1165" s="139"/>
      <c r="E1165" s="140"/>
      <c r="F1165" s="149" t="s">
        <v>34</v>
      </c>
      <c r="G1165" s="415">
        <f>SUBTOTAL(9,G1155:G1164)</f>
        <v>0</v>
      </c>
    </row>
    <row r="1166" spans="1:7" x14ac:dyDescent="0.2">
      <c r="A1166" s="148"/>
      <c r="B1166" s="143"/>
      <c r="C1166" s="150" t="s">
        <v>728</v>
      </c>
      <c r="D1166" s="139"/>
      <c r="E1166" s="140"/>
      <c r="F1166" s="141"/>
      <c r="G1166" s="151"/>
    </row>
    <row r="1167" spans="1:7" x14ac:dyDescent="0.2">
      <c r="A1167" s="748" t="s">
        <v>589</v>
      </c>
      <c r="B1167" s="749"/>
      <c r="C1167" s="744" t="s">
        <v>0</v>
      </c>
      <c r="D1167" s="750" t="s">
        <v>31</v>
      </c>
      <c r="E1167" s="750" t="s">
        <v>1621</v>
      </c>
      <c r="F1167" s="752" t="s">
        <v>961</v>
      </c>
      <c r="G1167" s="746" t="s">
        <v>33</v>
      </c>
    </row>
    <row r="1168" spans="1:7" x14ac:dyDescent="0.2">
      <c r="A1168" s="146" t="s">
        <v>590</v>
      </c>
      <c r="B1168" s="147" t="s">
        <v>591</v>
      </c>
      <c r="C1168" s="745"/>
      <c r="D1168" s="751"/>
      <c r="E1168" s="751"/>
      <c r="F1168" s="753"/>
      <c r="G1168" s="747"/>
    </row>
    <row r="1169" spans="1:7" x14ac:dyDescent="0.2">
      <c r="A1169" s="407"/>
      <c r="B1169" s="402">
        <f t="shared" ref="B1169:B1175" si="123">IF(A1169=0,0,VLOOKUP(A1169,T_Indices,2,FALSE))</f>
        <v>0</v>
      </c>
      <c r="C1169" s="411" t="s">
        <v>1632</v>
      </c>
      <c r="D1169" s="409"/>
      <c r="E1169" s="413">
        <v>1374.84</v>
      </c>
      <c r="F1169" s="403">
        <f>D1150</f>
        <v>0</v>
      </c>
      <c r="G1169" s="416">
        <f>IF(F1169=0,0,ROUND(D1169*E1169/F1169,2))</f>
        <v>0</v>
      </c>
    </row>
    <row r="1170" spans="1:7" x14ac:dyDescent="0.2">
      <c r="A1170" s="407"/>
      <c r="B1170" s="402">
        <f t="shared" si="123"/>
        <v>0</v>
      </c>
      <c r="C1170" s="408" t="s">
        <v>1633</v>
      </c>
      <c r="D1170" s="409"/>
      <c r="E1170" s="413">
        <v>1174.99</v>
      </c>
      <c r="F1170" s="403">
        <f>D1150</f>
        <v>0</v>
      </c>
      <c r="G1170" s="416">
        <f t="shared" ref="G1170:G1175" si="124">IF(F1170=0,0,ROUND(D1170*E1170/F1170,2))</f>
        <v>0</v>
      </c>
    </row>
    <row r="1171" spans="1:7" x14ac:dyDescent="0.2">
      <c r="A1171" s="407"/>
      <c r="B1171" s="402">
        <f t="shared" si="123"/>
        <v>0</v>
      </c>
      <c r="C1171" s="408" t="s">
        <v>1634</v>
      </c>
      <c r="D1171" s="409"/>
      <c r="E1171" s="413">
        <v>1080</v>
      </c>
      <c r="F1171" s="403">
        <f>D1150</f>
        <v>0</v>
      </c>
      <c r="G1171" s="416">
        <f t="shared" si="124"/>
        <v>0</v>
      </c>
    </row>
    <row r="1172" spans="1:7" x14ac:dyDescent="0.2">
      <c r="A1172" s="407"/>
      <c r="B1172" s="402">
        <f t="shared" si="123"/>
        <v>0</v>
      </c>
      <c r="C1172" s="408" t="s">
        <v>732</v>
      </c>
      <c r="D1172" s="409"/>
      <c r="E1172" s="413">
        <v>994.52</v>
      </c>
      <c r="F1172" s="403">
        <f>D1150</f>
        <v>0</v>
      </c>
      <c r="G1172" s="416">
        <f t="shared" si="124"/>
        <v>0</v>
      </c>
    </row>
    <row r="1173" spans="1:7" x14ac:dyDescent="0.2">
      <c r="A1173" s="407"/>
      <c r="B1173" s="402">
        <f t="shared" si="123"/>
        <v>0</v>
      </c>
      <c r="C1173" s="408"/>
      <c r="D1173" s="409"/>
      <c r="E1173" s="413"/>
      <c r="F1173" s="403">
        <f>D1150</f>
        <v>0</v>
      </c>
      <c r="G1173" s="416">
        <f t="shared" si="124"/>
        <v>0</v>
      </c>
    </row>
    <row r="1174" spans="1:7" x14ac:dyDescent="0.2">
      <c r="A1174" s="407"/>
      <c r="B1174" s="402">
        <f t="shared" si="123"/>
        <v>0</v>
      </c>
      <c r="C1174" s="408" t="s">
        <v>1635</v>
      </c>
      <c r="D1174" s="417">
        <v>0.1</v>
      </c>
      <c r="E1174" s="538">
        <f>SUMPRODUCT(D1169:D1172,E1169:E1172)</f>
        <v>0</v>
      </c>
      <c r="F1174" s="403">
        <f>D1150</f>
        <v>0</v>
      </c>
      <c r="G1174" s="416">
        <f t="shared" si="124"/>
        <v>0</v>
      </c>
    </row>
    <row r="1175" spans="1:7" x14ac:dyDescent="0.2">
      <c r="A1175" s="407"/>
      <c r="B1175" s="402">
        <f t="shared" si="123"/>
        <v>0</v>
      </c>
      <c r="C1175" s="402"/>
      <c r="D1175" s="450"/>
      <c r="E1175" s="403"/>
      <c r="F1175" s="403">
        <f>D1150</f>
        <v>0</v>
      </c>
      <c r="G1175" s="416">
        <f t="shared" si="124"/>
        <v>0</v>
      </c>
    </row>
    <row r="1176" spans="1:7" x14ac:dyDescent="0.2">
      <c r="A1176" s="152"/>
      <c r="B1176" s="139"/>
      <c r="C1176" s="143"/>
      <c r="D1176" s="139"/>
      <c r="E1176" s="140"/>
      <c r="F1176" s="149" t="s">
        <v>35</v>
      </c>
      <c r="G1176" s="418">
        <f>SUBTOTAL(9,G1169:G1175)</f>
        <v>0</v>
      </c>
    </row>
    <row r="1177" spans="1:7" x14ac:dyDescent="0.2">
      <c r="A1177" s="148"/>
      <c r="B1177" s="143"/>
      <c r="C1177" s="150" t="s">
        <v>1612</v>
      </c>
      <c r="D1177" s="139"/>
      <c r="E1177" s="140"/>
      <c r="F1177" s="141"/>
      <c r="G1177" s="151"/>
    </row>
    <row r="1178" spans="1:7" x14ac:dyDescent="0.2">
      <c r="A1178" s="748" t="s">
        <v>589</v>
      </c>
      <c r="B1178" s="749"/>
      <c r="C1178" s="744" t="s">
        <v>0</v>
      </c>
      <c r="D1178" s="744" t="s">
        <v>30</v>
      </c>
      <c r="E1178" s="750" t="s">
        <v>31</v>
      </c>
      <c r="F1178" s="752" t="s">
        <v>32</v>
      </c>
      <c r="G1178" s="746" t="s">
        <v>33</v>
      </c>
    </row>
    <row r="1179" spans="1:7" x14ac:dyDescent="0.2">
      <c r="A1179" s="146" t="s">
        <v>590</v>
      </c>
      <c r="B1179" s="147" t="s">
        <v>591</v>
      </c>
      <c r="C1179" s="745"/>
      <c r="D1179" s="745"/>
      <c r="E1179" s="751"/>
      <c r="F1179" s="753"/>
      <c r="G1179" s="747"/>
    </row>
    <row r="1180" spans="1:7" x14ac:dyDescent="0.2">
      <c r="A1180" s="407"/>
      <c r="B1180" s="402">
        <f t="shared" ref="B1180:B1190" si="125">IF(A1180=0,0,VLOOKUP(A1180,T_Indices,2,FALSE))</f>
        <v>0</v>
      </c>
      <c r="C1180" s="408"/>
      <c r="D1180" s="409"/>
      <c r="E1180" s="413"/>
      <c r="F1180" s="414"/>
      <c r="G1180" s="416">
        <f>ROUND(E1180*F1180,2)</f>
        <v>0</v>
      </c>
    </row>
    <row r="1181" spans="1:7" x14ac:dyDescent="0.2">
      <c r="A1181" s="407"/>
      <c r="B1181" s="402">
        <f t="shared" si="125"/>
        <v>0</v>
      </c>
      <c r="C1181" s="408"/>
      <c r="D1181" s="409"/>
      <c r="E1181" s="413"/>
      <c r="F1181" s="414"/>
      <c r="G1181" s="416">
        <f t="shared" ref="G1181:G1190" si="126">ROUND(E1181*F1181,2)</f>
        <v>0</v>
      </c>
    </row>
    <row r="1182" spans="1:7" x14ac:dyDescent="0.2">
      <c r="A1182" s="407"/>
      <c r="B1182" s="402">
        <f t="shared" si="125"/>
        <v>0</v>
      </c>
      <c r="C1182" s="408"/>
      <c r="D1182" s="409"/>
      <c r="E1182" s="413"/>
      <c r="F1182" s="414"/>
      <c r="G1182" s="416">
        <f t="shared" si="126"/>
        <v>0</v>
      </c>
    </row>
    <row r="1183" spans="1:7" x14ac:dyDescent="0.2">
      <c r="A1183" s="407"/>
      <c r="B1183" s="402">
        <f t="shared" si="125"/>
        <v>0</v>
      </c>
      <c r="C1183" s="408"/>
      <c r="D1183" s="409"/>
      <c r="E1183" s="413"/>
      <c r="F1183" s="414"/>
      <c r="G1183" s="416">
        <f t="shared" si="126"/>
        <v>0</v>
      </c>
    </row>
    <row r="1184" spans="1:7" x14ac:dyDescent="0.2">
      <c r="A1184" s="407"/>
      <c r="B1184" s="402">
        <f t="shared" si="125"/>
        <v>0</v>
      </c>
      <c r="C1184" s="408"/>
      <c r="D1184" s="409"/>
      <c r="E1184" s="413"/>
      <c r="F1184" s="414"/>
      <c r="G1184" s="416">
        <f t="shared" si="126"/>
        <v>0</v>
      </c>
    </row>
    <row r="1185" spans="1:7" x14ac:dyDescent="0.2">
      <c r="A1185" s="407"/>
      <c r="B1185" s="402">
        <f t="shared" si="125"/>
        <v>0</v>
      </c>
      <c r="C1185" s="408"/>
      <c r="D1185" s="409"/>
      <c r="E1185" s="413"/>
      <c r="F1185" s="414"/>
      <c r="G1185" s="416">
        <f t="shared" si="126"/>
        <v>0</v>
      </c>
    </row>
    <row r="1186" spans="1:7" x14ac:dyDescent="0.2">
      <c r="A1186" s="407"/>
      <c r="B1186" s="402">
        <f t="shared" si="125"/>
        <v>0</v>
      </c>
      <c r="C1186" s="408"/>
      <c r="D1186" s="409"/>
      <c r="E1186" s="413"/>
      <c r="F1186" s="414"/>
      <c r="G1186" s="416">
        <f t="shared" si="126"/>
        <v>0</v>
      </c>
    </row>
    <row r="1187" spans="1:7" x14ac:dyDescent="0.2">
      <c r="A1187" s="407"/>
      <c r="B1187" s="402">
        <f t="shared" si="125"/>
        <v>0</v>
      </c>
      <c r="C1187" s="408"/>
      <c r="D1187" s="409"/>
      <c r="E1187" s="413"/>
      <c r="F1187" s="414"/>
      <c r="G1187" s="416">
        <f t="shared" si="126"/>
        <v>0</v>
      </c>
    </row>
    <row r="1188" spans="1:7" x14ac:dyDescent="0.2">
      <c r="A1188" s="407"/>
      <c r="B1188" s="402">
        <f t="shared" si="125"/>
        <v>0</v>
      </c>
      <c r="C1188" s="408"/>
      <c r="D1188" s="409"/>
      <c r="E1188" s="413"/>
      <c r="F1188" s="414"/>
      <c r="G1188" s="416">
        <f t="shared" si="126"/>
        <v>0</v>
      </c>
    </row>
    <row r="1189" spans="1:7" x14ac:dyDescent="0.2">
      <c r="A1189" s="407"/>
      <c r="B1189" s="402">
        <f t="shared" si="125"/>
        <v>0</v>
      </c>
      <c r="C1189" s="408"/>
      <c r="D1189" s="409"/>
      <c r="E1189" s="413"/>
      <c r="F1189" s="414"/>
      <c r="G1189" s="416">
        <f t="shared" si="126"/>
        <v>0</v>
      </c>
    </row>
    <row r="1190" spans="1:7" x14ac:dyDescent="0.2">
      <c r="A1190" s="407"/>
      <c r="B1190" s="402">
        <f t="shared" si="125"/>
        <v>0</v>
      </c>
      <c r="C1190" s="408"/>
      <c r="D1190" s="409"/>
      <c r="E1190" s="413"/>
      <c r="F1190" s="414"/>
      <c r="G1190" s="416">
        <f t="shared" si="126"/>
        <v>0</v>
      </c>
    </row>
    <row r="1191" spans="1:7" x14ac:dyDescent="0.2">
      <c r="A1191" s="148"/>
      <c r="B1191" s="143"/>
      <c r="C1191" s="143"/>
      <c r="D1191" s="139"/>
      <c r="E1191" s="140"/>
      <c r="F1191" s="149" t="s">
        <v>36</v>
      </c>
      <c r="G1191" s="420">
        <f>SUBTOTAL(9,G1180:G1190)</f>
        <v>0</v>
      </c>
    </row>
    <row r="1192" spans="1:7" x14ac:dyDescent="0.2">
      <c r="A1192" s="148"/>
      <c r="B1192" s="143"/>
      <c r="C1192" s="150" t="s">
        <v>1613</v>
      </c>
      <c r="D1192" s="139"/>
      <c r="E1192" s="140"/>
      <c r="F1192" s="141"/>
      <c r="G1192" s="151"/>
    </row>
    <row r="1193" spans="1:7" x14ac:dyDescent="0.2">
      <c r="A1193" s="748" t="s">
        <v>589</v>
      </c>
      <c r="B1193" s="749"/>
      <c r="C1193" s="744" t="s">
        <v>0</v>
      </c>
      <c r="D1193" s="744" t="s">
        <v>30</v>
      </c>
      <c r="E1193" s="750" t="s">
        <v>31</v>
      </c>
      <c r="F1193" s="752" t="s">
        <v>32</v>
      </c>
      <c r="G1193" s="746" t="s">
        <v>33</v>
      </c>
    </row>
    <row r="1194" spans="1:7" x14ac:dyDescent="0.2">
      <c r="A1194" s="146" t="s">
        <v>590</v>
      </c>
      <c r="B1194" s="147" t="s">
        <v>591</v>
      </c>
      <c r="C1194" s="745"/>
      <c r="D1194" s="745"/>
      <c r="E1194" s="751"/>
      <c r="F1194" s="753"/>
      <c r="G1194" s="747"/>
    </row>
    <row r="1195" spans="1:7" x14ac:dyDescent="0.2">
      <c r="A1195" s="407"/>
      <c r="B1195" s="402">
        <f>IF(A1195=0,0,VLOOKUP(A1195,T_Indices,2,FALSE))</f>
        <v>0</v>
      </c>
      <c r="C1195" s="408"/>
      <c r="D1195" s="409"/>
      <c r="E1195" s="413"/>
      <c r="F1195" s="414"/>
      <c r="G1195" s="416">
        <f>ROUND(E1195*F1195,2)</f>
        <v>0</v>
      </c>
    </row>
    <row r="1196" spans="1:7" x14ac:dyDescent="0.2">
      <c r="A1196" s="407"/>
      <c r="B1196" s="402">
        <f>IF(A1196=0,0,VLOOKUP(A1196,T_Indices,2,FALSE))</f>
        <v>0</v>
      </c>
      <c r="C1196" s="408"/>
      <c r="D1196" s="409"/>
      <c r="E1196" s="419"/>
      <c r="F1196" s="414"/>
      <c r="G1196" s="416">
        <f t="shared" ref="G1196" si="127">ROUND(E1196*F1196,2)</f>
        <v>0</v>
      </c>
    </row>
    <row r="1197" spans="1:7" x14ac:dyDescent="0.2">
      <c r="A1197" s="148"/>
      <c r="B1197" s="143"/>
      <c r="C1197" s="143"/>
      <c r="D1197" s="139"/>
      <c r="E1197" s="140"/>
      <c r="F1197" s="149" t="s">
        <v>1614</v>
      </c>
      <c r="G1197" s="420">
        <f>SUBTOTAL(9,G1195:G1196)</f>
        <v>0</v>
      </c>
    </row>
    <row r="1198" spans="1:7" ht="13.5" thickBot="1" x14ac:dyDescent="0.25">
      <c r="A1198" s="153"/>
      <c r="B1198" s="154"/>
      <c r="C1198" s="155"/>
      <c r="D1198" s="154"/>
      <c r="E1198" s="156"/>
      <c r="F1198" s="157"/>
      <c r="G1198" s="158"/>
    </row>
    <row r="1199" spans="1:7" ht="13.5" thickBot="1" x14ac:dyDescent="0.25">
      <c r="A1199" s="187" t="str">
        <f>B1132</f>
        <v>40-2</v>
      </c>
      <c r="B1199" s="186" t="e">
        <f>C1132</f>
        <v>#NAME?</v>
      </c>
      <c r="C1199" s="209"/>
      <c r="D1199" s="209" t="s">
        <v>37</v>
      </c>
      <c r="E1199" s="210"/>
      <c r="F1199" s="421" t="e">
        <f>CONCATENATE("$/",G1132)</f>
        <v>#NAME?</v>
      </c>
      <c r="G1199" s="422">
        <f>SUBTOTAL(9,G1155:G1198)</f>
        <v>0</v>
      </c>
    </row>
    <row r="1200" spans="1:7" ht="14.25" thickTop="1" thickBot="1" x14ac:dyDescent="0.25">
      <c r="A1200" s="423"/>
      <c r="B1200" s="423"/>
      <c r="C1200" s="423"/>
      <c r="D1200" s="423"/>
      <c r="E1200" s="423"/>
      <c r="F1200" s="423"/>
      <c r="G1200" s="423"/>
    </row>
    <row r="1201" spans="1:7" ht="13.5" thickTop="1" x14ac:dyDescent="0.2">
      <c r="A1201" s="772" t="s">
        <v>39</v>
      </c>
      <c r="B1201" s="773"/>
      <c r="C1201" s="773"/>
      <c r="D1201" s="773"/>
      <c r="E1201" s="773"/>
      <c r="F1201" s="773"/>
      <c r="G1201" s="774"/>
    </row>
    <row r="1202" spans="1:7" x14ac:dyDescent="0.2">
      <c r="A1202" s="129" t="s">
        <v>726</v>
      </c>
      <c r="B1202" s="130" t="str">
        <f>Comitente</f>
        <v>DIRECCIÓN PROVINCIAL DE VIALIDAD</v>
      </c>
      <c r="C1202" s="131"/>
      <c r="D1202" s="207"/>
      <c r="E1202" s="207"/>
      <c r="F1202" s="133"/>
      <c r="G1202" s="134"/>
    </row>
    <row r="1203" spans="1:7" x14ac:dyDescent="0.2">
      <c r="A1203" s="129" t="s">
        <v>727</v>
      </c>
      <c r="B1203" s="130">
        <f>Contratista</f>
        <v>0</v>
      </c>
      <c r="C1203" s="135"/>
      <c r="D1203" s="135"/>
      <c r="E1203" s="135"/>
      <c r="F1203" s="130"/>
      <c r="G1203" s="136"/>
    </row>
    <row r="1204" spans="1:7" x14ac:dyDescent="0.2">
      <c r="A1204" s="129" t="s">
        <v>27</v>
      </c>
      <c r="B1204" s="130" t="str">
        <f>Obra</f>
        <v>SEÑALIZACION HORIZONTAL - PROVISION Y COLOCACION DE TACHAS REFLECTIVAS Y SEÑALAMIENTO VERTICAL</v>
      </c>
      <c r="C1204" s="135"/>
      <c r="D1204" s="135"/>
      <c r="E1204" s="135"/>
      <c r="F1204" s="130" t="s">
        <v>40</v>
      </c>
      <c r="G1204" s="136">
        <f>Fecha_Base</f>
        <v>43145</v>
      </c>
    </row>
    <row r="1205" spans="1:7" x14ac:dyDescent="0.2">
      <c r="A1205" s="137" t="s">
        <v>725</v>
      </c>
      <c r="B1205" s="138" t="str">
        <f>Ubicación</f>
        <v>DEPARTAMENTOS VARIOS</v>
      </c>
      <c r="C1205" s="138"/>
      <c r="D1205" s="139"/>
      <c r="E1205" s="140"/>
      <c r="F1205" s="141"/>
      <c r="G1205" s="142"/>
    </row>
    <row r="1206" spans="1:7" x14ac:dyDescent="0.2">
      <c r="A1206" s="137" t="s">
        <v>41</v>
      </c>
      <c r="B1206" s="537">
        <v>40</v>
      </c>
      <c r="C1206" s="143" t="e">
        <f>IF(B1206="","",VLOOKUP(B1206,Computo_Presupuesto,2,FALSE))</f>
        <v>#NAME?</v>
      </c>
      <c r="D1206" s="423"/>
      <c r="E1206" s="140"/>
      <c r="F1206" s="141"/>
      <c r="G1206" s="142"/>
    </row>
    <row r="1207" spans="1:7" x14ac:dyDescent="0.2">
      <c r="A1207" s="137" t="s">
        <v>28</v>
      </c>
      <c r="B1207" s="537" t="s">
        <v>1671</v>
      </c>
      <c r="C1207" s="143" t="e">
        <f>IF(B1207=0,"",VLOOKUP(B1207,Computo_Presupuesto,2,FALSE))</f>
        <v>#NAME?</v>
      </c>
      <c r="D1207" s="139"/>
      <c r="E1207" s="140"/>
      <c r="F1207" s="138" t="s">
        <v>29</v>
      </c>
      <c r="G1207" s="144" t="e">
        <f>IF(B1207=0,"",VLOOKUP(B1207,Computo_Presupuesto,4,FALSE))</f>
        <v>#NAME?</v>
      </c>
    </row>
    <row r="1208" spans="1:7" x14ac:dyDescent="0.2">
      <c r="A1208" s="137"/>
      <c r="B1208" s="138"/>
      <c r="C1208" s="143"/>
      <c r="D1208" s="139"/>
      <c r="E1208" s="140"/>
      <c r="F1208" s="143"/>
      <c r="G1208" s="145"/>
    </row>
    <row r="1209" spans="1:7" x14ac:dyDescent="0.2">
      <c r="A1209" s="396"/>
      <c r="B1209" s="132"/>
      <c r="C1209" s="397" t="s">
        <v>1602</v>
      </c>
      <c r="D1209" s="132"/>
      <c r="E1209" s="132"/>
      <c r="F1209" s="132"/>
      <c r="G1209" s="398"/>
    </row>
    <row r="1210" spans="1:7" x14ac:dyDescent="0.2">
      <c r="A1210" s="137"/>
      <c r="B1210" s="199"/>
      <c r="C1210" s="143"/>
      <c r="D1210" s="139"/>
      <c r="E1210" s="140"/>
      <c r="F1210" s="138"/>
      <c r="G1210" s="144"/>
    </row>
    <row r="1211" spans="1:7" x14ac:dyDescent="0.2">
      <c r="A1211" s="137"/>
      <c r="B1211" s="199"/>
      <c r="C1211" s="399" t="s">
        <v>1603</v>
      </c>
      <c r="D1211" s="400" t="s">
        <v>31</v>
      </c>
      <c r="E1211" s="400" t="s">
        <v>1604</v>
      </c>
      <c r="F1211" s="400" t="s">
        <v>1605</v>
      </c>
      <c r="G1211" s="401" t="s">
        <v>1606</v>
      </c>
    </row>
    <row r="1212" spans="1:7" x14ac:dyDescent="0.2">
      <c r="A1212" s="137"/>
      <c r="B1212" s="199"/>
      <c r="C1212" s="408"/>
      <c r="D1212" s="413"/>
      <c r="E1212" s="448"/>
      <c r="F1212" s="414"/>
      <c r="G1212" s="404">
        <f>ROUND(D1212*F1212,2)</f>
        <v>0</v>
      </c>
    </row>
    <row r="1213" spans="1:7" x14ac:dyDescent="0.2">
      <c r="A1213" s="137"/>
      <c r="B1213" s="199"/>
      <c r="C1213" s="408"/>
      <c r="D1213" s="413"/>
      <c r="E1213" s="448"/>
      <c r="F1213" s="414"/>
      <c r="G1213" s="404">
        <f>ROUND(D1213*F1213,2)</f>
        <v>0</v>
      </c>
    </row>
    <row r="1214" spans="1:7" x14ac:dyDescent="0.2">
      <c r="A1214" s="137"/>
      <c r="B1214" s="199"/>
      <c r="C1214" s="408"/>
      <c r="D1214" s="413"/>
      <c r="E1214" s="448"/>
      <c r="F1214" s="414"/>
      <c r="G1214" s="404">
        <f>ROUND(D1214*F1214,2)</f>
        <v>0</v>
      </c>
    </row>
    <row r="1215" spans="1:7" x14ac:dyDescent="0.2">
      <c r="A1215" s="137"/>
      <c r="B1215" s="199"/>
      <c r="C1215" s="408"/>
      <c r="D1215" s="413"/>
      <c r="E1215" s="448"/>
      <c r="F1215" s="414"/>
      <c r="G1215" s="404">
        <f>ROUND(D1215*F1215,2)</f>
        <v>0</v>
      </c>
    </row>
    <row r="1216" spans="1:7" x14ac:dyDescent="0.2">
      <c r="A1216" s="137"/>
      <c r="B1216" s="199"/>
      <c r="C1216" s="408"/>
      <c r="D1216" s="413"/>
      <c r="E1216" s="448"/>
      <c r="F1216" s="414"/>
      <c r="G1216" s="404">
        <f t="shared" ref="G1216:G1221" si="128">ROUND(D1216*F1216,2)</f>
        <v>0</v>
      </c>
    </row>
    <row r="1217" spans="1:7" x14ac:dyDescent="0.2">
      <c r="A1217" s="137"/>
      <c r="B1217" s="199"/>
      <c r="C1217" s="408"/>
      <c r="D1217" s="413"/>
      <c r="E1217" s="448"/>
      <c r="F1217" s="414"/>
      <c r="G1217" s="404">
        <f t="shared" si="128"/>
        <v>0</v>
      </c>
    </row>
    <row r="1218" spans="1:7" x14ac:dyDescent="0.2">
      <c r="A1218" s="137"/>
      <c r="B1218" s="199"/>
      <c r="C1218" s="408"/>
      <c r="D1218" s="413"/>
      <c r="E1218" s="448"/>
      <c r="F1218" s="414"/>
      <c r="G1218" s="404">
        <f t="shared" si="128"/>
        <v>0</v>
      </c>
    </row>
    <row r="1219" spans="1:7" x14ac:dyDescent="0.2">
      <c r="A1219" s="137"/>
      <c r="B1219" s="199"/>
      <c r="C1219" s="408"/>
      <c r="D1219" s="413"/>
      <c r="E1219" s="448"/>
      <c r="F1219" s="414"/>
      <c r="G1219" s="404">
        <f t="shared" si="128"/>
        <v>0</v>
      </c>
    </row>
    <row r="1220" spans="1:7" x14ac:dyDescent="0.2">
      <c r="A1220" s="137"/>
      <c r="B1220" s="199"/>
      <c r="C1220" s="408"/>
      <c r="D1220" s="413"/>
      <c r="E1220" s="448"/>
      <c r="F1220" s="414"/>
      <c r="G1220" s="404">
        <f t="shared" si="128"/>
        <v>0</v>
      </c>
    </row>
    <row r="1221" spans="1:7" x14ac:dyDescent="0.2">
      <c r="A1221" s="137"/>
      <c r="B1221" s="199"/>
      <c r="C1221" s="408"/>
      <c r="D1221" s="413"/>
      <c r="E1221" s="448"/>
      <c r="F1221" s="414"/>
      <c r="G1221" s="404">
        <f t="shared" si="128"/>
        <v>0</v>
      </c>
    </row>
    <row r="1222" spans="1:7" ht="13.5" thickBot="1" x14ac:dyDescent="0.25">
      <c r="A1222" s="137"/>
      <c r="B1222" s="199"/>
      <c r="C1222" s="143"/>
      <c r="D1222" s="423"/>
      <c r="E1222" s="206"/>
      <c r="F1222" s="138"/>
      <c r="G1222" s="144"/>
    </row>
    <row r="1223" spans="1:7" ht="13.5" thickBot="1" x14ac:dyDescent="0.25">
      <c r="A1223" s="137"/>
      <c r="B1223" s="199"/>
      <c r="C1223" s="405" t="s">
        <v>1607</v>
      </c>
      <c r="D1223" s="423"/>
      <c r="E1223" s="206">
        <f>SUMPRODUCT(D1212:D1221,E1212:E1221)</f>
        <v>0</v>
      </c>
      <c r="F1223" s="138" t="s">
        <v>1608</v>
      </c>
      <c r="G1223" s="406">
        <f>SUM(G1212:G1221)</f>
        <v>0</v>
      </c>
    </row>
    <row r="1224" spans="1:7" x14ac:dyDescent="0.2">
      <c r="A1224" s="137"/>
      <c r="B1224" s="199"/>
      <c r="C1224" s="405"/>
      <c r="D1224" s="206"/>
      <c r="E1224" s="140"/>
      <c r="F1224" s="138"/>
      <c r="G1224" s="208"/>
    </row>
    <row r="1225" spans="1:7" x14ac:dyDescent="0.2">
      <c r="A1225" s="137"/>
      <c r="B1225" s="199"/>
      <c r="C1225" s="138" t="s">
        <v>1609</v>
      </c>
      <c r="D1225" s="451"/>
      <c r="E1225" s="534" t="e">
        <f>CONCATENATE(G1207,"/día")</f>
        <v>#NAME?</v>
      </c>
      <c r="F1225" s="138"/>
      <c r="G1225" s="144"/>
    </row>
    <row r="1226" spans="1:7" x14ac:dyDescent="0.2">
      <c r="A1226" s="137"/>
      <c r="B1226" s="199"/>
      <c r="C1226" s="143"/>
      <c r="D1226" s="139"/>
      <c r="E1226" s="140"/>
      <c r="F1226" s="138"/>
      <c r="G1226" s="144"/>
    </row>
    <row r="1227" spans="1:7" x14ac:dyDescent="0.2">
      <c r="A1227" s="748" t="s">
        <v>589</v>
      </c>
      <c r="B1227" s="749"/>
      <c r="C1227" s="744" t="s">
        <v>0</v>
      </c>
      <c r="D1227" s="750" t="s">
        <v>1610</v>
      </c>
      <c r="E1227" s="750" t="s">
        <v>1621</v>
      </c>
      <c r="F1227" s="752" t="s">
        <v>961</v>
      </c>
      <c r="G1227" s="746" t="s">
        <v>33</v>
      </c>
    </row>
    <row r="1228" spans="1:7" x14ac:dyDescent="0.2">
      <c r="A1228" s="146" t="s">
        <v>590</v>
      </c>
      <c r="B1228" s="147" t="s">
        <v>591</v>
      </c>
      <c r="C1228" s="745"/>
      <c r="D1228" s="751"/>
      <c r="E1228" s="751"/>
      <c r="F1228" s="753"/>
      <c r="G1228" s="747"/>
    </row>
    <row r="1229" spans="1:7" x14ac:dyDescent="0.2">
      <c r="A1229" s="148"/>
      <c r="B1229" s="143"/>
      <c r="C1229" s="150" t="s">
        <v>1611</v>
      </c>
      <c r="D1229" s="140"/>
      <c r="E1229" s="140"/>
      <c r="F1229" s="143"/>
      <c r="G1229" s="151"/>
    </row>
    <row r="1230" spans="1:7" x14ac:dyDescent="0.2">
      <c r="A1230" s="407"/>
      <c r="B1230" s="402">
        <f t="shared" ref="B1230:B1239" si="129">IF(A1230=0,0,VLOOKUP(A1230,T_Indices,2,FALSE))</f>
        <v>0</v>
      </c>
      <c r="C1230" s="408" t="s">
        <v>1629</v>
      </c>
      <c r="D1230" s="452"/>
      <c r="E1230" s="453"/>
      <c r="F1230" s="449">
        <f>D1225</f>
        <v>0</v>
      </c>
      <c r="G1230" s="410">
        <f>IF(F1230=0,0,ROUND(E1230/F1230,2))</f>
        <v>0</v>
      </c>
    </row>
    <row r="1231" spans="1:7" x14ac:dyDescent="0.2">
      <c r="A1231" s="407"/>
      <c r="B1231" s="402">
        <f t="shared" si="129"/>
        <v>0</v>
      </c>
      <c r="C1231" s="412" t="s">
        <v>1630</v>
      </c>
      <c r="D1231" s="452"/>
      <c r="E1231" s="453"/>
      <c r="F1231" s="449">
        <f>D1225</f>
        <v>0</v>
      </c>
      <c r="G1231" s="410">
        <f t="shared" ref="G1231:G1239" si="130">IF(F1231=0,0,ROUND(E1231/F1231,2))</f>
        <v>0</v>
      </c>
    </row>
    <row r="1232" spans="1:7" x14ac:dyDescent="0.2">
      <c r="A1232" s="407"/>
      <c r="B1232" s="402">
        <f t="shared" si="129"/>
        <v>0</v>
      </c>
      <c r="C1232" s="412" t="s">
        <v>1631</v>
      </c>
      <c r="D1232" s="452"/>
      <c r="E1232" s="453"/>
      <c r="F1232" s="449">
        <f>D1225</f>
        <v>0</v>
      </c>
      <c r="G1232" s="410">
        <f t="shared" si="130"/>
        <v>0</v>
      </c>
    </row>
    <row r="1233" spans="1:7" x14ac:dyDescent="0.2">
      <c r="A1233" s="407"/>
      <c r="B1233" s="402">
        <f t="shared" si="129"/>
        <v>0</v>
      </c>
      <c r="C1233" s="412"/>
      <c r="D1233" s="452"/>
      <c r="E1233" s="453"/>
      <c r="F1233" s="449">
        <f>D1225</f>
        <v>0</v>
      </c>
      <c r="G1233" s="410">
        <f t="shared" si="130"/>
        <v>0</v>
      </c>
    </row>
    <row r="1234" spans="1:7" x14ac:dyDescent="0.2">
      <c r="A1234" s="407"/>
      <c r="B1234" s="402">
        <f t="shared" si="129"/>
        <v>0</v>
      </c>
      <c r="C1234" s="412"/>
      <c r="D1234" s="452"/>
      <c r="E1234" s="453"/>
      <c r="F1234" s="449">
        <f>D1225</f>
        <v>0</v>
      </c>
      <c r="G1234" s="410">
        <f t="shared" si="130"/>
        <v>0</v>
      </c>
    </row>
    <row r="1235" spans="1:7" x14ac:dyDescent="0.2">
      <c r="A1235" s="407"/>
      <c r="B1235" s="402">
        <f t="shared" si="129"/>
        <v>0</v>
      </c>
      <c r="C1235" s="412"/>
      <c r="D1235" s="452"/>
      <c r="E1235" s="414"/>
      <c r="F1235" s="449">
        <f>D1225</f>
        <v>0</v>
      </c>
      <c r="G1235" s="410">
        <f t="shared" si="130"/>
        <v>0</v>
      </c>
    </row>
    <row r="1236" spans="1:7" x14ac:dyDescent="0.2">
      <c r="A1236" s="407"/>
      <c r="B1236" s="402">
        <f t="shared" si="129"/>
        <v>0</v>
      </c>
      <c r="C1236" s="412"/>
      <c r="D1236" s="409"/>
      <c r="E1236" s="452"/>
      <c r="F1236" s="449">
        <f>D1225</f>
        <v>0</v>
      </c>
      <c r="G1236" s="410">
        <f t="shared" si="130"/>
        <v>0</v>
      </c>
    </row>
    <row r="1237" spans="1:7" x14ac:dyDescent="0.2">
      <c r="A1237" s="407"/>
      <c r="B1237" s="402">
        <f t="shared" si="129"/>
        <v>0</v>
      </c>
      <c r="C1237" s="412"/>
      <c r="D1237" s="409"/>
      <c r="E1237" s="452"/>
      <c r="F1237" s="449">
        <f>D1225</f>
        <v>0</v>
      </c>
      <c r="G1237" s="410">
        <f t="shared" si="130"/>
        <v>0</v>
      </c>
    </row>
    <row r="1238" spans="1:7" x14ac:dyDescent="0.2">
      <c r="A1238" s="407"/>
      <c r="B1238" s="402">
        <f t="shared" si="129"/>
        <v>0</v>
      </c>
      <c r="C1238" s="412"/>
      <c r="D1238" s="409"/>
      <c r="E1238" s="413"/>
      <c r="F1238" s="449">
        <f>D1225</f>
        <v>0</v>
      </c>
      <c r="G1238" s="410">
        <f t="shared" si="130"/>
        <v>0</v>
      </c>
    </row>
    <row r="1239" spans="1:7" x14ac:dyDescent="0.2">
      <c r="A1239" s="407"/>
      <c r="B1239" s="402">
        <f t="shared" si="129"/>
        <v>0</v>
      </c>
      <c r="C1239" s="408"/>
      <c r="D1239" s="409"/>
      <c r="E1239" s="413"/>
      <c r="F1239" s="449">
        <f>D1225</f>
        <v>0</v>
      </c>
      <c r="G1239" s="410">
        <f t="shared" si="130"/>
        <v>0</v>
      </c>
    </row>
    <row r="1240" spans="1:7" x14ac:dyDescent="0.2">
      <c r="A1240" s="152"/>
      <c r="B1240" s="139"/>
      <c r="C1240" s="143"/>
      <c r="D1240" s="139"/>
      <c r="E1240" s="140"/>
      <c r="F1240" s="149" t="s">
        <v>34</v>
      </c>
      <c r="G1240" s="415">
        <f>SUBTOTAL(9,G1230:G1239)</f>
        <v>0</v>
      </c>
    </row>
    <row r="1241" spans="1:7" x14ac:dyDescent="0.2">
      <c r="A1241" s="148"/>
      <c r="B1241" s="143"/>
      <c r="C1241" s="150" t="s">
        <v>728</v>
      </c>
      <c r="D1241" s="139"/>
      <c r="E1241" s="140"/>
      <c r="F1241" s="141"/>
      <c r="G1241" s="151"/>
    </row>
    <row r="1242" spans="1:7" x14ac:dyDescent="0.2">
      <c r="A1242" s="748" t="s">
        <v>589</v>
      </c>
      <c r="B1242" s="749"/>
      <c r="C1242" s="744" t="s">
        <v>0</v>
      </c>
      <c r="D1242" s="750" t="s">
        <v>31</v>
      </c>
      <c r="E1242" s="750" t="s">
        <v>1621</v>
      </c>
      <c r="F1242" s="752" t="s">
        <v>961</v>
      </c>
      <c r="G1242" s="746" t="s">
        <v>33</v>
      </c>
    </row>
    <row r="1243" spans="1:7" x14ac:dyDescent="0.2">
      <c r="A1243" s="146" t="s">
        <v>590</v>
      </c>
      <c r="B1243" s="147" t="s">
        <v>591</v>
      </c>
      <c r="C1243" s="745"/>
      <c r="D1243" s="751"/>
      <c r="E1243" s="751"/>
      <c r="F1243" s="753"/>
      <c r="G1243" s="747"/>
    </row>
    <row r="1244" spans="1:7" x14ac:dyDescent="0.2">
      <c r="A1244" s="407"/>
      <c r="B1244" s="402">
        <f t="shared" ref="B1244:B1250" si="131">IF(A1244=0,0,VLOOKUP(A1244,T_Indices,2,FALSE))</f>
        <v>0</v>
      </c>
      <c r="C1244" s="411" t="s">
        <v>1632</v>
      </c>
      <c r="D1244" s="409"/>
      <c r="E1244" s="413">
        <v>1374.84</v>
      </c>
      <c r="F1244" s="403">
        <f>D1225</f>
        <v>0</v>
      </c>
      <c r="G1244" s="416">
        <f>IF(F1244=0,0,ROUND(D1244*E1244/F1244,2))</f>
        <v>0</v>
      </c>
    </row>
    <row r="1245" spans="1:7" x14ac:dyDescent="0.2">
      <c r="A1245" s="407"/>
      <c r="B1245" s="402">
        <f t="shared" si="131"/>
        <v>0</v>
      </c>
      <c r="C1245" s="408" t="s">
        <v>1633</v>
      </c>
      <c r="D1245" s="409"/>
      <c r="E1245" s="413">
        <v>1174.99</v>
      </c>
      <c r="F1245" s="403">
        <f>D1225</f>
        <v>0</v>
      </c>
      <c r="G1245" s="416">
        <f t="shared" ref="G1245:G1250" si="132">IF(F1245=0,0,ROUND(D1245*E1245/F1245,2))</f>
        <v>0</v>
      </c>
    </row>
    <row r="1246" spans="1:7" x14ac:dyDescent="0.2">
      <c r="A1246" s="407"/>
      <c r="B1246" s="402">
        <f t="shared" si="131"/>
        <v>0</v>
      </c>
      <c r="C1246" s="408" t="s">
        <v>1634</v>
      </c>
      <c r="D1246" s="409"/>
      <c r="E1246" s="413">
        <v>1080</v>
      </c>
      <c r="F1246" s="403">
        <f>D1225</f>
        <v>0</v>
      </c>
      <c r="G1246" s="416">
        <f t="shared" si="132"/>
        <v>0</v>
      </c>
    </row>
    <row r="1247" spans="1:7" x14ac:dyDescent="0.2">
      <c r="A1247" s="407"/>
      <c r="B1247" s="402">
        <f t="shared" si="131"/>
        <v>0</v>
      </c>
      <c r="C1247" s="408" t="s">
        <v>732</v>
      </c>
      <c r="D1247" s="409"/>
      <c r="E1247" s="413">
        <v>994.52</v>
      </c>
      <c r="F1247" s="403">
        <f>D1225</f>
        <v>0</v>
      </c>
      <c r="G1247" s="416">
        <f t="shared" si="132"/>
        <v>0</v>
      </c>
    </row>
    <row r="1248" spans="1:7" x14ac:dyDescent="0.2">
      <c r="A1248" s="407"/>
      <c r="B1248" s="402">
        <f t="shared" si="131"/>
        <v>0</v>
      </c>
      <c r="C1248" s="408"/>
      <c r="D1248" s="409"/>
      <c r="E1248" s="413"/>
      <c r="F1248" s="403">
        <f>D1225</f>
        <v>0</v>
      </c>
      <c r="G1248" s="416">
        <f t="shared" si="132"/>
        <v>0</v>
      </c>
    </row>
    <row r="1249" spans="1:7" x14ac:dyDescent="0.2">
      <c r="A1249" s="407"/>
      <c r="B1249" s="402">
        <f t="shared" si="131"/>
        <v>0</v>
      </c>
      <c r="C1249" s="408" t="s">
        <v>1635</v>
      </c>
      <c r="D1249" s="417">
        <v>0.1</v>
      </c>
      <c r="E1249" s="538">
        <f>SUMPRODUCT(D1244:D1247,E1244:E1247)</f>
        <v>0</v>
      </c>
      <c r="F1249" s="403">
        <f>D1225</f>
        <v>0</v>
      </c>
      <c r="G1249" s="416">
        <f t="shared" si="132"/>
        <v>0</v>
      </c>
    </row>
    <row r="1250" spans="1:7" x14ac:dyDescent="0.2">
      <c r="A1250" s="407"/>
      <c r="B1250" s="402">
        <f t="shared" si="131"/>
        <v>0</v>
      </c>
      <c r="C1250" s="402"/>
      <c r="D1250" s="450"/>
      <c r="E1250" s="403"/>
      <c r="F1250" s="403">
        <f>D1225</f>
        <v>0</v>
      </c>
      <c r="G1250" s="416">
        <f t="shared" si="132"/>
        <v>0</v>
      </c>
    </row>
    <row r="1251" spans="1:7" x14ac:dyDescent="0.2">
      <c r="A1251" s="152"/>
      <c r="B1251" s="139"/>
      <c r="C1251" s="143"/>
      <c r="D1251" s="139"/>
      <c r="E1251" s="140"/>
      <c r="F1251" s="149" t="s">
        <v>35</v>
      </c>
      <c r="G1251" s="418">
        <f>SUBTOTAL(9,G1244:G1250)</f>
        <v>0</v>
      </c>
    </row>
    <row r="1252" spans="1:7" x14ac:dyDescent="0.2">
      <c r="A1252" s="148"/>
      <c r="B1252" s="143"/>
      <c r="C1252" s="150" t="s">
        <v>1612</v>
      </c>
      <c r="D1252" s="139"/>
      <c r="E1252" s="140"/>
      <c r="F1252" s="141"/>
      <c r="G1252" s="151"/>
    </row>
    <row r="1253" spans="1:7" x14ac:dyDescent="0.2">
      <c r="A1253" s="748" t="s">
        <v>589</v>
      </c>
      <c r="B1253" s="749"/>
      <c r="C1253" s="744" t="s">
        <v>0</v>
      </c>
      <c r="D1253" s="744" t="s">
        <v>30</v>
      </c>
      <c r="E1253" s="750" t="s">
        <v>31</v>
      </c>
      <c r="F1253" s="752" t="s">
        <v>32</v>
      </c>
      <c r="G1253" s="746" t="s">
        <v>33</v>
      </c>
    </row>
    <row r="1254" spans="1:7" x14ac:dyDescent="0.2">
      <c r="A1254" s="146" t="s">
        <v>590</v>
      </c>
      <c r="B1254" s="147" t="s">
        <v>591</v>
      </c>
      <c r="C1254" s="745"/>
      <c r="D1254" s="745"/>
      <c r="E1254" s="751"/>
      <c r="F1254" s="753"/>
      <c r="G1254" s="747"/>
    </row>
    <row r="1255" spans="1:7" x14ac:dyDescent="0.2">
      <c r="A1255" s="407"/>
      <c r="B1255" s="402">
        <f t="shared" ref="B1255:B1265" si="133">IF(A1255=0,0,VLOOKUP(A1255,T_Indices,2,FALSE))</f>
        <v>0</v>
      </c>
      <c r="C1255" s="408"/>
      <c r="D1255" s="409"/>
      <c r="E1255" s="413"/>
      <c r="F1255" s="414"/>
      <c r="G1255" s="416">
        <f>ROUND(E1255*F1255,2)</f>
        <v>0</v>
      </c>
    </row>
    <row r="1256" spans="1:7" x14ac:dyDescent="0.2">
      <c r="A1256" s="407"/>
      <c r="B1256" s="402">
        <f t="shared" si="133"/>
        <v>0</v>
      </c>
      <c r="C1256" s="408"/>
      <c r="D1256" s="409"/>
      <c r="E1256" s="413"/>
      <c r="F1256" s="414"/>
      <c r="G1256" s="416">
        <f t="shared" ref="G1256:G1265" si="134">ROUND(E1256*F1256,2)</f>
        <v>0</v>
      </c>
    </row>
    <row r="1257" spans="1:7" x14ac:dyDescent="0.2">
      <c r="A1257" s="407"/>
      <c r="B1257" s="402">
        <f t="shared" si="133"/>
        <v>0</v>
      </c>
      <c r="C1257" s="408"/>
      <c r="D1257" s="409"/>
      <c r="E1257" s="413"/>
      <c r="F1257" s="414"/>
      <c r="G1257" s="416">
        <f t="shared" si="134"/>
        <v>0</v>
      </c>
    </row>
    <row r="1258" spans="1:7" x14ac:dyDescent="0.2">
      <c r="A1258" s="407"/>
      <c r="B1258" s="402">
        <f t="shared" si="133"/>
        <v>0</v>
      </c>
      <c r="C1258" s="408"/>
      <c r="D1258" s="409"/>
      <c r="E1258" s="413"/>
      <c r="F1258" s="414"/>
      <c r="G1258" s="416">
        <f t="shared" si="134"/>
        <v>0</v>
      </c>
    </row>
    <row r="1259" spans="1:7" x14ac:dyDescent="0.2">
      <c r="A1259" s="407"/>
      <c r="B1259" s="402">
        <f t="shared" si="133"/>
        <v>0</v>
      </c>
      <c r="C1259" s="408"/>
      <c r="D1259" s="409"/>
      <c r="E1259" s="413"/>
      <c r="F1259" s="414"/>
      <c r="G1259" s="416">
        <f t="shared" si="134"/>
        <v>0</v>
      </c>
    </row>
    <row r="1260" spans="1:7" x14ac:dyDescent="0.2">
      <c r="A1260" s="407"/>
      <c r="B1260" s="402">
        <f t="shared" si="133"/>
        <v>0</v>
      </c>
      <c r="C1260" s="408"/>
      <c r="D1260" s="409"/>
      <c r="E1260" s="413"/>
      <c r="F1260" s="414"/>
      <c r="G1260" s="416">
        <f t="shared" si="134"/>
        <v>0</v>
      </c>
    </row>
    <row r="1261" spans="1:7" x14ac:dyDescent="0.2">
      <c r="A1261" s="407"/>
      <c r="B1261" s="402">
        <f t="shared" si="133"/>
        <v>0</v>
      </c>
      <c r="C1261" s="408"/>
      <c r="D1261" s="409"/>
      <c r="E1261" s="413"/>
      <c r="F1261" s="414"/>
      <c r="G1261" s="416">
        <f t="shared" si="134"/>
        <v>0</v>
      </c>
    </row>
    <row r="1262" spans="1:7" x14ac:dyDescent="0.2">
      <c r="A1262" s="407"/>
      <c r="B1262" s="402">
        <f t="shared" si="133"/>
        <v>0</v>
      </c>
      <c r="C1262" s="408"/>
      <c r="D1262" s="409"/>
      <c r="E1262" s="413"/>
      <c r="F1262" s="414"/>
      <c r="G1262" s="416">
        <f t="shared" si="134"/>
        <v>0</v>
      </c>
    </row>
    <row r="1263" spans="1:7" x14ac:dyDescent="0.2">
      <c r="A1263" s="407"/>
      <c r="B1263" s="402">
        <f t="shared" si="133"/>
        <v>0</v>
      </c>
      <c r="C1263" s="408"/>
      <c r="D1263" s="409"/>
      <c r="E1263" s="413"/>
      <c r="F1263" s="414"/>
      <c r="G1263" s="416">
        <f t="shared" si="134"/>
        <v>0</v>
      </c>
    </row>
    <row r="1264" spans="1:7" x14ac:dyDescent="0.2">
      <c r="A1264" s="407"/>
      <c r="B1264" s="402">
        <f t="shared" si="133"/>
        <v>0</v>
      </c>
      <c r="C1264" s="408"/>
      <c r="D1264" s="409"/>
      <c r="E1264" s="413"/>
      <c r="F1264" s="414"/>
      <c r="G1264" s="416">
        <f t="shared" si="134"/>
        <v>0</v>
      </c>
    </row>
    <row r="1265" spans="1:7" x14ac:dyDescent="0.2">
      <c r="A1265" s="407"/>
      <c r="B1265" s="402">
        <f t="shared" si="133"/>
        <v>0</v>
      </c>
      <c r="C1265" s="408"/>
      <c r="D1265" s="409"/>
      <c r="E1265" s="413"/>
      <c r="F1265" s="414"/>
      <c r="G1265" s="416">
        <f t="shared" si="134"/>
        <v>0</v>
      </c>
    </row>
    <row r="1266" spans="1:7" x14ac:dyDescent="0.2">
      <c r="A1266" s="148"/>
      <c r="B1266" s="143"/>
      <c r="C1266" s="143"/>
      <c r="D1266" s="139"/>
      <c r="E1266" s="140"/>
      <c r="F1266" s="149" t="s">
        <v>36</v>
      </c>
      <c r="G1266" s="420">
        <f>SUBTOTAL(9,G1255:G1265)</f>
        <v>0</v>
      </c>
    </row>
    <row r="1267" spans="1:7" x14ac:dyDescent="0.2">
      <c r="A1267" s="148"/>
      <c r="B1267" s="143"/>
      <c r="C1267" s="150" t="s">
        <v>1613</v>
      </c>
      <c r="D1267" s="139"/>
      <c r="E1267" s="140"/>
      <c r="F1267" s="141"/>
      <c r="G1267" s="151"/>
    </row>
    <row r="1268" spans="1:7" x14ac:dyDescent="0.2">
      <c r="A1268" s="748" t="s">
        <v>589</v>
      </c>
      <c r="B1268" s="749"/>
      <c r="C1268" s="744" t="s">
        <v>0</v>
      </c>
      <c r="D1268" s="744" t="s">
        <v>30</v>
      </c>
      <c r="E1268" s="750" t="s">
        <v>31</v>
      </c>
      <c r="F1268" s="752" t="s">
        <v>32</v>
      </c>
      <c r="G1268" s="746" t="s">
        <v>33</v>
      </c>
    </row>
    <row r="1269" spans="1:7" x14ac:dyDescent="0.2">
      <c r="A1269" s="146" t="s">
        <v>590</v>
      </c>
      <c r="B1269" s="147" t="s">
        <v>591</v>
      </c>
      <c r="C1269" s="745"/>
      <c r="D1269" s="745"/>
      <c r="E1269" s="751"/>
      <c r="F1269" s="753"/>
      <c r="G1269" s="747"/>
    </row>
    <row r="1270" spans="1:7" x14ac:dyDescent="0.2">
      <c r="A1270" s="407"/>
      <c r="B1270" s="402">
        <f>IF(A1270=0,0,VLOOKUP(A1270,T_Indices,2,FALSE))</f>
        <v>0</v>
      </c>
      <c r="C1270" s="408"/>
      <c r="D1270" s="409"/>
      <c r="E1270" s="413"/>
      <c r="F1270" s="414"/>
      <c r="G1270" s="416">
        <f>ROUND(E1270*F1270,2)</f>
        <v>0</v>
      </c>
    </row>
    <row r="1271" spans="1:7" x14ac:dyDescent="0.2">
      <c r="A1271" s="407"/>
      <c r="B1271" s="402">
        <f>IF(A1271=0,0,VLOOKUP(A1271,T_Indices,2,FALSE))</f>
        <v>0</v>
      </c>
      <c r="C1271" s="408"/>
      <c r="D1271" s="409"/>
      <c r="E1271" s="419"/>
      <c r="F1271" s="414"/>
      <c r="G1271" s="416">
        <f t="shared" ref="G1271" si="135">ROUND(E1271*F1271,2)</f>
        <v>0</v>
      </c>
    </row>
    <row r="1272" spans="1:7" x14ac:dyDescent="0.2">
      <c r="A1272" s="148"/>
      <c r="B1272" s="143"/>
      <c r="C1272" s="143"/>
      <c r="D1272" s="139"/>
      <c r="E1272" s="140"/>
      <c r="F1272" s="149" t="s">
        <v>1614</v>
      </c>
      <c r="G1272" s="420">
        <f>SUBTOTAL(9,G1270:G1271)</f>
        <v>0</v>
      </c>
    </row>
    <row r="1273" spans="1:7" ht="13.5" thickBot="1" x14ac:dyDescent="0.25">
      <c r="A1273" s="153"/>
      <c r="B1273" s="154"/>
      <c r="C1273" s="155"/>
      <c r="D1273" s="154"/>
      <c r="E1273" s="156"/>
      <c r="F1273" s="157"/>
      <c r="G1273" s="158"/>
    </row>
    <row r="1274" spans="1:7" ht="13.5" thickBot="1" x14ac:dyDescent="0.25">
      <c r="A1274" s="187" t="str">
        <f>B1207</f>
        <v>40-3</v>
      </c>
      <c r="B1274" s="186" t="e">
        <f>C1207</f>
        <v>#NAME?</v>
      </c>
      <c r="C1274" s="209"/>
      <c r="D1274" s="209" t="s">
        <v>37</v>
      </c>
      <c r="E1274" s="210"/>
      <c r="F1274" s="421" t="e">
        <f>CONCATENATE("$/",G1207)</f>
        <v>#NAME?</v>
      </c>
      <c r="G1274" s="422">
        <f>SUBTOTAL(9,G1230:G1273)</f>
        <v>0</v>
      </c>
    </row>
    <row r="1275" spans="1:7" ht="14.25" thickTop="1" thickBot="1" x14ac:dyDescent="0.25">
      <c r="A1275" s="423"/>
      <c r="B1275" s="423"/>
      <c r="C1275" s="423"/>
      <c r="D1275" s="423"/>
      <c r="E1275" s="423"/>
      <c r="F1275" s="423"/>
      <c r="G1275" s="423"/>
    </row>
    <row r="1276" spans="1:7" ht="13.5" thickTop="1" x14ac:dyDescent="0.2">
      <c r="A1276" s="772" t="s">
        <v>39</v>
      </c>
      <c r="B1276" s="773"/>
      <c r="C1276" s="773"/>
      <c r="D1276" s="773"/>
      <c r="E1276" s="773"/>
      <c r="F1276" s="773"/>
      <c r="G1276" s="774"/>
    </row>
    <row r="1277" spans="1:7" x14ac:dyDescent="0.2">
      <c r="A1277" s="129" t="s">
        <v>726</v>
      </c>
      <c r="B1277" s="130" t="str">
        <f>Comitente</f>
        <v>DIRECCIÓN PROVINCIAL DE VIALIDAD</v>
      </c>
      <c r="C1277" s="131"/>
      <c r="D1277" s="207"/>
      <c r="E1277" s="207"/>
      <c r="F1277" s="133"/>
      <c r="G1277" s="134"/>
    </row>
    <row r="1278" spans="1:7" x14ac:dyDescent="0.2">
      <c r="A1278" s="129" t="s">
        <v>727</v>
      </c>
      <c r="B1278" s="130">
        <f>Contratista</f>
        <v>0</v>
      </c>
      <c r="C1278" s="135"/>
      <c r="D1278" s="135"/>
      <c r="E1278" s="135"/>
      <c r="F1278" s="130"/>
      <c r="G1278" s="136"/>
    </row>
    <row r="1279" spans="1:7" x14ac:dyDescent="0.2">
      <c r="A1279" s="129" t="s">
        <v>27</v>
      </c>
      <c r="B1279" s="130" t="str">
        <f>Obra</f>
        <v>SEÑALIZACION HORIZONTAL - PROVISION Y COLOCACION DE TACHAS REFLECTIVAS Y SEÑALAMIENTO VERTICAL</v>
      </c>
      <c r="C1279" s="135"/>
      <c r="D1279" s="135"/>
      <c r="E1279" s="135"/>
      <c r="F1279" s="130" t="s">
        <v>40</v>
      </c>
      <c r="G1279" s="136">
        <f>Fecha_Base</f>
        <v>43145</v>
      </c>
    </row>
    <row r="1280" spans="1:7" x14ac:dyDescent="0.2">
      <c r="A1280" s="137" t="s">
        <v>725</v>
      </c>
      <c r="B1280" s="138" t="str">
        <f>Ubicación</f>
        <v>DEPARTAMENTOS VARIOS</v>
      </c>
      <c r="C1280" s="138"/>
      <c r="D1280" s="139"/>
      <c r="E1280" s="140"/>
      <c r="F1280" s="141"/>
      <c r="G1280" s="142"/>
    </row>
    <row r="1281" spans="1:7" x14ac:dyDescent="0.2">
      <c r="A1281" s="137" t="s">
        <v>41</v>
      </c>
      <c r="B1281" s="537">
        <v>40</v>
      </c>
      <c r="C1281" s="143" t="e">
        <f>IF(B1281="","",VLOOKUP(B1281,Computo_Presupuesto,2,FALSE))</f>
        <v>#NAME?</v>
      </c>
      <c r="D1281" s="423"/>
      <c r="E1281" s="140"/>
      <c r="F1281" s="141"/>
      <c r="G1281" s="142"/>
    </row>
    <row r="1282" spans="1:7" x14ac:dyDescent="0.2">
      <c r="A1282" s="137" t="s">
        <v>28</v>
      </c>
      <c r="B1282" s="537" t="s">
        <v>1672</v>
      </c>
      <c r="C1282" s="143" t="e">
        <f>IF(B1282=0,"",VLOOKUP(B1282,Computo_Presupuesto,2,FALSE))</f>
        <v>#NAME?</v>
      </c>
      <c r="D1282" s="139"/>
      <c r="E1282" s="140"/>
      <c r="F1282" s="138" t="s">
        <v>29</v>
      </c>
      <c r="G1282" s="144" t="e">
        <f>IF(B1282=0,"",VLOOKUP(B1282,Computo_Presupuesto,4,FALSE))</f>
        <v>#NAME?</v>
      </c>
    </row>
    <row r="1283" spans="1:7" x14ac:dyDescent="0.2">
      <c r="A1283" s="137"/>
      <c r="B1283" s="138"/>
      <c r="C1283" s="143"/>
      <c r="D1283" s="139"/>
      <c r="E1283" s="140"/>
      <c r="F1283" s="143"/>
      <c r="G1283" s="145"/>
    </row>
    <row r="1284" spans="1:7" x14ac:dyDescent="0.2">
      <c r="A1284" s="396"/>
      <c r="B1284" s="132"/>
      <c r="C1284" s="397" t="s">
        <v>1602</v>
      </c>
      <c r="D1284" s="132"/>
      <c r="E1284" s="132"/>
      <c r="F1284" s="132"/>
      <c r="G1284" s="398"/>
    </row>
    <row r="1285" spans="1:7" x14ac:dyDescent="0.2">
      <c r="A1285" s="137"/>
      <c r="B1285" s="199"/>
      <c r="C1285" s="143"/>
      <c r="D1285" s="139"/>
      <c r="E1285" s="140"/>
      <c r="F1285" s="138"/>
      <c r="G1285" s="144"/>
    </row>
    <row r="1286" spans="1:7" x14ac:dyDescent="0.2">
      <c r="A1286" s="137"/>
      <c r="B1286" s="199"/>
      <c r="C1286" s="399" t="s">
        <v>1603</v>
      </c>
      <c r="D1286" s="400" t="s">
        <v>31</v>
      </c>
      <c r="E1286" s="400" t="s">
        <v>1604</v>
      </c>
      <c r="F1286" s="400" t="s">
        <v>1605</v>
      </c>
      <c r="G1286" s="401" t="s">
        <v>1606</v>
      </c>
    </row>
    <row r="1287" spans="1:7" x14ac:dyDescent="0.2">
      <c r="A1287" s="137"/>
      <c r="B1287" s="199"/>
      <c r="C1287" s="408"/>
      <c r="D1287" s="413"/>
      <c r="E1287" s="448"/>
      <c r="F1287" s="414"/>
      <c r="G1287" s="404">
        <f>ROUND(D1287*F1287,2)</f>
        <v>0</v>
      </c>
    </row>
    <row r="1288" spans="1:7" x14ac:dyDescent="0.2">
      <c r="A1288" s="137"/>
      <c r="B1288" s="199"/>
      <c r="C1288" s="408"/>
      <c r="D1288" s="413"/>
      <c r="E1288" s="448"/>
      <c r="F1288" s="414"/>
      <c r="G1288" s="404">
        <f>ROUND(D1288*F1288,2)</f>
        <v>0</v>
      </c>
    </row>
    <row r="1289" spans="1:7" x14ac:dyDescent="0.2">
      <c r="A1289" s="137"/>
      <c r="B1289" s="199"/>
      <c r="C1289" s="408"/>
      <c r="D1289" s="413"/>
      <c r="E1289" s="448"/>
      <c r="F1289" s="414"/>
      <c r="G1289" s="404">
        <f>ROUND(D1289*F1289,2)</f>
        <v>0</v>
      </c>
    </row>
    <row r="1290" spans="1:7" x14ac:dyDescent="0.2">
      <c r="A1290" s="137"/>
      <c r="B1290" s="199"/>
      <c r="C1290" s="408"/>
      <c r="D1290" s="413"/>
      <c r="E1290" s="448"/>
      <c r="F1290" s="414"/>
      <c r="G1290" s="404">
        <f>ROUND(D1290*F1290,2)</f>
        <v>0</v>
      </c>
    </row>
    <row r="1291" spans="1:7" x14ac:dyDescent="0.2">
      <c r="A1291" s="137"/>
      <c r="B1291" s="199"/>
      <c r="C1291" s="408"/>
      <c r="D1291" s="413"/>
      <c r="E1291" s="448"/>
      <c r="F1291" s="414"/>
      <c r="G1291" s="404">
        <f t="shared" ref="G1291:G1296" si="136">ROUND(D1291*F1291,2)</f>
        <v>0</v>
      </c>
    </row>
    <row r="1292" spans="1:7" x14ac:dyDescent="0.2">
      <c r="A1292" s="137"/>
      <c r="B1292" s="199"/>
      <c r="C1292" s="408"/>
      <c r="D1292" s="413"/>
      <c r="E1292" s="448"/>
      <c r="F1292" s="414"/>
      <c r="G1292" s="404">
        <f t="shared" si="136"/>
        <v>0</v>
      </c>
    </row>
    <row r="1293" spans="1:7" x14ac:dyDescent="0.2">
      <c r="A1293" s="137"/>
      <c r="B1293" s="199"/>
      <c r="C1293" s="408"/>
      <c r="D1293" s="413"/>
      <c r="E1293" s="448"/>
      <c r="F1293" s="414"/>
      <c r="G1293" s="404">
        <f t="shared" si="136"/>
        <v>0</v>
      </c>
    </row>
    <row r="1294" spans="1:7" x14ac:dyDescent="0.2">
      <c r="A1294" s="137"/>
      <c r="B1294" s="199"/>
      <c r="C1294" s="408"/>
      <c r="D1294" s="413"/>
      <c r="E1294" s="448"/>
      <c r="F1294" s="414"/>
      <c r="G1294" s="404">
        <f t="shared" si="136"/>
        <v>0</v>
      </c>
    </row>
    <row r="1295" spans="1:7" x14ac:dyDescent="0.2">
      <c r="A1295" s="137"/>
      <c r="B1295" s="199"/>
      <c r="C1295" s="408"/>
      <c r="D1295" s="413"/>
      <c r="E1295" s="448"/>
      <c r="F1295" s="414"/>
      <c r="G1295" s="404">
        <f t="shared" si="136"/>
        <v>0</v>
      </c>
    </row>
    <row r="1296" spans="1:7" x14ac:dyDescent="0.2">
      <c r="A1296" s="137"/>
      <c r="B1296" s="199"/>
      <c r="C1296" s="408"/>
      <c r="D1296" s="413"/>
      <c r="E1296" s="448"/>
      <c r="F1296" s="414"/>
      <c r="G1296" s="404">
        <f t="shared" si="136"/>
        <v>0</v>
      </c>
    </row>
    <row r="1297" spans="1:7" ht="13.5" thickBot="1" x14ac:dyDescent="0.25">
      <c r="A1297" s="137"/>
      <c r="B1297" s="199"/>
      <c r="C1297" s="143"/>
      <c r="D1297" s="423"/>
      <c r="E1297" s="206"/>
      <c r="F1297" s="138"/>
      <c r="G1297" s="144"/>
    </row>
    <row r="1298" spans="1:7" ht="13.5" thickBot="1" x14ac:dyDescent="0.25">
      <c r="A1298" s="137"/>
      <c r="B1298" s="199"/>
      <c r="C1298" s="405" t="s">
        <v>1607</v>
      </c>
      <c r="D1298" s="423"/>
      <c r="E1298" s="206">
        <f>SUMPRODUCT(D1287:D1296,E1287:E1296)</f>
        <v>0</v>
      </c>
      <c r="F1298" s="138" t="s">
        <v>1608</v>
      </c>
      <c r="G1298" s="406">
        <f>SUM(G1287:G1296)</f>
        <v>0</v>
      </c>
    </row>
    <row r="1299" spans="1:7" x14ac:dyDescent="0.2">
      <c r="A1299" s="137"/>
      <c r="B1299" s="199"/>
      <c r="C1299" s="405"/>
      <c r="D1299" s="206"/>
      <c r="E1299" s="140"/>
      <c r="F1299" s="138"/>
      <c r="G1299" s="208"/>
    </row>
    <row r="1300" spans="1:7" x14ac:dyDescent="0.2">
      <c r="A1300" s="137"/>
      <c r="B1300" s="199"/>
      <c r="C1300" s="138" t="s">
        <v>1609</v>
      </c>
      <c r="D1300" s="451"/>
      <c r="E1300" s="534" t="e">
        <f>CONCATENATE(G1282,"/día")</f>
        <v>#NAME?</v>
      </c>
      <c r="F1300" s="138"/>
      <c r="G1300" s="144"/>
    </row>
    <row r="1301" spans="1:7" x14ac:dyDescent="0.2">
      <c r="A1301" s="137"/>
      <c r="B1301" s="199"/>
      <c r="C1301" s="143"/>
      <c r="D1301" s="139"/>
      <c r="E1301" s="140"/>
      <c r="F1301" s="138"/>
      <c r="G1301" s="144"/>
    </row>
    <row r="1302" spans="1:7" x14ac:dyDescent="0.2">
      <c r="A1302" s="748" t="s">
        <v>589</v>
      </c>
      <c r="B1302" s="749"/>
      <c r="C1302" s="744" t="s">
        <v>0</v>
      </c>
      <c r="D1302" s="750" t="s">
        <v>1610</v>
      </c>
      <c r="E1302" s="750" t="s">
        <v>1621</v>
      </c>
      <c r="F1302" s="752" t="s">
        <v>961</v>
      </c>
      <c r="G1302" s="746" t="s">
        <v>33</v>
      </c>
    </row>
    <row r="1303" spans="1:7" x14ac:dyDescent="0.2">
      <c r="A1303" s="146" t="s">
        <v>590</v>
      </c>
      <c r="B1303" s="147" t="s">
        <v>591</v>
      </c>
      <c r="C1303" s="745"/>
      <c r="D1303" s="751"/>
      <c r="E1303" s="751"/>
      <c r="F1303" s="753"/>
      <c r="G1303" s="747"/>
    </row>
    <row r="1304" spans="1:7" x14ac:dyDescent="0.2">
      <c r="A1304" s="148"/>
      <c r="B1304" s="143"/>
      <c r="C1304" s="150" t="s">
        <v>1611</v>
      </c>
      <c r="D1304" s="140"/>
      <c r="E1304" s="140"/>
      <c r="F1304" s="143"/>
      <c r="G1304" s="151"/>
    </row>
    <row r="1305" spans="1:7" x14ac:dyDescent="0.2">
      <c r="A1305" s="407"/>
      <c r="B1305" s="402">
        <f t="shared" ref="B1305:B1314" si="137">IF(A1305=0,0,VLOOKUP(A1305,T_Indices,2,FALSE))</f>
        <v>0</v>
      </c>
      <c r="C1305" s="408" t="s">
        <v>1629</v>
      </c>
      <c r="D1305" s="452"/>
      <c r="E1305" s="453"/>
      <c r="F1305" s="449">
        <f>D1300</f>
        <v>0</v>
      </c>
      <c r="G1305" s="410">
        <f>IF(F1305=0,0,ROUND(E1305/F1305,2))</f>
        <v>0</v>
      </c>
    </row>
    <row r="1306" spans="1:7" x14ac:dyDescent="0.2">
      <c r="A1306" s="407"/>
      <c r="B1306" s="402">
        <f t="shared" si="137"/>
        <v>0</v>
      </c>
      <c r="C1306" s="412" t="s">
        <v>1630</v>
      </c>
      <c r="D1306" s="452"/>
      <c r="E1306" s="453"/>
      <c r="F1306" s="449">
        <f>D1300</f>
        <v>0</v>
      </c>
      <c r="G1306" s="410">
        <f t="shared" ref="G1306:G1314" si="138">IF(F1306=0,0,ROUND(E1306/F1306,2))</f>
        <v>0</v>
      </c>
    </row>
    <row r="1307" spans="1:7" x14ac:dyDescent="0.2">
      <c r="A1307" s="407"/>
      <c r="B1307" s="402">
        <f t="shared" si="137"/>
        <v>0</v>
      </c>
      <c r="C1307" s="412" t="s">
        <v>1631</v>
      </c>
      <c r="D1307" s="452"/>
      <c r="E1307" s="453"/>
      <c r="F1307" s="449">
        <f>D1300</f>
        <v>0</v>
      </c>
      <c r="G1307" s="410">
        <f t="shared" si="138"/>
        <v>0</v>
      </c>
    </row>
    <row r="1308" spans="1:7" x14ac:dyDescent="0.2">
      <c r="A1308" s="407"/>
      <c r="B1308" s="402">
        <f t="shared" si="137"/>
        <v>0</v>
      </c>
      <c r="C1308" s="412"/>
      <c r="D1308" s="452"/>
      <c r="E1308" s="453"/>
      <c r="F1308" s="449">
        <f>D1300</f>
        <v>0</v>
      </c>
      <c r="G1308" s="410">
        <f t="shared" si="138"/>
        <v>0</v>
      </c>
    </row>
    <row r="1309" spans="1:7" x14ac:dyDescent="0.2">
      <c r="A1309" s="407"/>
      <c r="B1309" s="402">
        <f t="shared" si="137"/>
        <v>0</v>
      </c>
      <c r="C1309" s="412"/>
      <c r="D1309" s="452"/>
      <c r="E1309" s="453"/>
      <c r="F1309" s="449">
        <f>D1300</f>
        <v>0</v>
      </c>
      <c r="G1309" s="410">
        <f t="shared" si="138"/>
        <v>0</v>
      </c>
    </row>
    <row r="1310" spans="1:7" x14ac:dyDescent="0.2">
      <c r="A1310" s="407"/>
      <c r="B1310" s="402">
        <f t="shared" si="137"/>
        <v>0</v>
      </c>
      <c r="C1310" s="412"/>
      <c r="D1310" s="452"/>
      <c r="E1310" s="414"/>
      <c r="F1310" s="449">
        <f>D1300</f>
        <v>0</v>
      </c>
      <c r="G1310" s="410">
        <f t="shared" si="138"/>
        <v>0</v>
      </c>
    </row>
    <row r="1311" spans="1:7" x14ac:dyDescent="0.2">
      <c r="A1311" s="407"/>
      <c r="B1311" s="402">
        <f t="shared" si="137"/>
        <v>0</v>
      </c>
      <c r="C1311" s="412"/>
      <c r="D1311" s="409"/>
      <c r="E1311" s="452"/>
      <c r="F1311" s="449">
        <f>D1300</f>
        <v>0</v>
      </c>
      <c r="G1311" s="410">
        <f t="shared" si="138"/>
        <v>0</v>
      </c>
    </row>
    <row r="1312" spans="1:7" x14ac:dyDescent="0.2">
      <c r="A1312" s="407"/>
      <c r="B1312" s="402">
        <f t="shared" si="137"/>
        <v>0</v>
      </c>
      <c r="C1312" s="412"/>
      <c r="D1312" s="409"/>
      <c r="E1312" s="452"/>
      <c r="F1312" s="449">
        <f>D1300</f>
        <v>0</v>
      </c>
      <c r="G1312" s="410">
        <f t="shared" si="138"/>
        <v>0</v>
      </c>
    </row>
    <row r="1313" spans="1:7" x14ac:dyDescent="0.2">
      <c r="A1313" s="407"/>
      <c r="B1313" s="402">
        <f t="shared" si="137"/>
        <v>0</v>
      </c>
      <c r="C1313" s="412"/>
      <c r="D1313" s="409"/>
      <c r="E1313" s="413"/>
      <c r="F1313" s="449">
        <f>D1300</f>
        <v>0</v>
      </c>
      <c r="G1313" s="410">
        <f t="shared" si="138"/>
        <v>0</v>
      </c>
    </row>
    <row r="1314" spans="1:7" x14ac:dyDescent="0.2">
      <c r="A1314" s="407"/>
      <c r="B1314" s="402">
        <f t="shared" si="137"/>
        <v>0</v>
      </c>
      <c r="C1314" s="408"/>
      <c r="D1314" s="409"/>
      <c r="E1314" s="413"/>
      <c r="F1314" s="449">
        <f>D1300</f>
        <v>0</v>
      </c>
      <c r="G1314" s="410">
        <f t="shared" si="138"/>
        <v>0</v>
      </c>
    </row>
    <row r="1315" spans="1:7" x14ac:dyDescent="0.2">
      <c r="A1315" s="152"/>
      <c r="B1315" s="139"/>
      <c r="C1315" s="143"/>
      <c r="D1315" s="139"/>
      <c r="E1315" s="140"/>
      <c r="F1315" s="149" t="s">
        <v>34</v>
      </c>
      <c r="G1315" s="415">
        <f>SUBTOTAL(9,G1305:G1314)</f>
        <v>0</v>
      </c>
    </row>
    <row r="1316" spans="1:7" x14ac:dyDescent="0.2">
      <c r="A1316" s="148"/>
      <c r="B1316" s="143"/>
      <c r="C1316" s="150" t="s">
        <v>728</v>
      </c>
      <c r="D1316" s="139"/>
      <c r="E1316" s="140"/>
      <c r="F1316" s="141"/>
      <c r="G1316" s="151"/>
    </row>
    <row r="1317" spans="1:7" x14ac:dyDescent="0.2">
      <c r="A1317" s="748" t="s">
        <v>589</v>
      </c>
      <c r="B1317" s="749"/>
      <c r="C1317" s="744" t="s">
        <v>0</v>
      </c>
      <c r="D1317" s="750" t="s">
        <v>31</v>
      </c>
      <c r="E1317" s="750" t="s">
        <v>1621</v>
      </c>
      <c r="F1317" s="752" t="s">
        <v>961</v>
      </c>
      <c r="G1317" s="746" t="s">
        <v>33</v>
      </c>
    </row>
    <row r="1318" spans="1:7" x14ac:dyDescent="0.2">
      <c r="A1318" s="146" t="s">
        <v>590</v>
      </c>
      <c r="B1318" s="147" t="s">
        <v>591</v>
      </c>
      <c r="C1318" s="745"/>
      <c r="D1318" s="751"/>
      <c r="E1318" s="751"/>
      <c r="F1318" s="753"/>
      <c r="G1318" s="747"/>
    </row>
    <row r="1319" spans="1:7" x14ac:dyDescent="0.2">
      <c r="A1319" s="407"/>
      <c r="B1319" s="402">
        <f t="shared" ref="B1319:B1325" si="139">IF(A1319=0,0,VLOOKUP(A1319,T_Indices,2,FALSE))</f>
        <v>0</v>
      </c>
      <c r="C1319" s="411" t="s">
        <v>1632</v>
      </c>
      <c r="D1319" s="409"/>
      <c r="E1319" s="413">
        <v>1374.84</v>
      </c>
      <c r="F1319" s="403">
        <f>D1300</f>
        <v>0</v>
      </c>
      <c r="G1319" s="416">
        <f>IF(F1319=0,0,ROUND(D1319*E1319/F1319,2))</f>
        <v>0</v>
      </c>
    </row>
    <row r="1320" spans="1:7" x14ac:dyDescent="0.2">
      <c r="A1320" s="407"/>
      <c r="B1320" s="402">
        <f t="shared" si="139"/>
        <v>0</v>
      </c>
      <c r="C1320" s="408" t="s">
        <v>1633</v>
      </c>
      <c r="D1320" s="409"/>
      <c r="E1320" s="413">
        <v>1174.99</v>
      </c>
      <c r="F1320" s="403">
        <f>D1300</f>
        <v>0</v>
      </c>
      <c r="G1320" s="416">
        <f t="shared" ref="G1320:G1325" si="140">IF(F1320=0,0,ROUND(D1320*E1320/F1320,2))</f>
        <v>0</v>
      </c>
    </row>
    <row r="1321" spans="1:7" x14ac:dyDescent="0.2">
      <c r="A1321" s="407"/>
      <c r="B1321" s="402">
        <f t="shared" si="139"/>
        <v>0</v>
      </c>
      <c r="C1321" s="408" t="s">
        <v>1634</v>
      </c>
      <c r="D1321" s="409"/>
      <c r="E1321" s="413">
        <v>1080</v>
      </c>
      <c r="F1321" s="403">
        <f>D1300</f>
        <v>0</v>
      </c>
      <c r="G1321" s="416">
        <f t="shared" si="140"/>
        <v>0</v>
      </c>
    </row>
    <row r="1322" spans="1:7" x14ac:dyDescent="0.2">
      <c r="A1322" s="407"/>
      <c r="B1322" s="402">
        <f t="shared" si="139"/>
        <v>0</v>
      </c>
      <c r="C1322" s="408" t="s">
        <v>732</v>
      </c>
      <c r="D1322" s="409"/>
      <c r="E1322" s="413">
        <v>994.52</v>
      </c>
      <c r="F1322" s="403">
        <f>D1300</f>
        <v>0</v>
      </c>
      <c r="G1322" s="416">
        <f t="shared" si="140"/>
        <v>0</v>
      </c>
    </row>
    <row r="1323" spans="1:7" x14ac:dyDescent="0.2">
      <c r="A1323" s="407"/>
      <c r="B1323" s="402">
        <f t="shared" si="139"/>
        <v>0</v>
      </c>
      <c r="C1323" s="408"/>
      <c r="D1323" s="409"/>
      <c r="E1323" s="413"/>
      <c r="F1323" s="403">
        <f>D1300</f>
        <v>0</v>
      </c>
      <c r="G1323" s="416">
        <f t="shared" si="140"/>
        <v>0</v>
      </c>
    </row>
    <row r="1324" spans="1:7" x14ac:dyDescent="0.2">
      <c r="A1324" s="407"/>
      <c r="B1324" s="402">
        <f t="shared" si="139"/>
        <v>0</v>
      </c>
      <c r="C1324" s="408" t="s">
        <v>1635</v>
      </c>
      <c r="D1324" s="417">
        <v>0.1</v>
      </c>
      <c r="E1324" s="538">
        <f>SUMPRODUCT(D1319:D1322,E1319:E1322)</f>
        <v>0</v>
      </c>
      <c r="F1324" s="403">
        <f>D1300</f>
        <v>0</v>
      </c>
      <c r="G1324" s="416">
        <f t="shared" si="140"/>
        <v>0</v>
      </c>
    </row>
    <row r="1325" spans="1:7" x14ac:dyDescent="0.2">
      <c r="A1325" s="407"/>
      <c r="B1325" s="402">
        <f t="shared" si="139"/>
        <v>0</v>
      </c>
      <c r="C1325" s="402"/>
      <c r="D1325" s="450"/>
      <c r="E1325" s="403"/>
      <c r="F1325" s="403">
        <f>D1300</f>
        <v>0</v>
      </c>
      <c r="G1325" s="416">
        <f t="shared" si="140"/>
        <v>0</v>
      </c>
    </row>
    <row r="1326" spans="1:7" x14ac:dyDescent="0.2">
      <c r="A1326" s="152"/>
      <c r="B1326" s="139"/>
      <c r="C1326" s="143"/>
      <c r="D1326" s="139"/>
      <c r="E1326" s="140"/>
      <c r="F1326" s="149" t="s">
        <v>35</v>
      </c>
      <c r="G1326" s="418">
        <f>SUBTOTAL(9,G1319:G1325)</f>
        <v>0</v>
      </c>
    </row>
    <row r="1327" spans="1:7" x14ac:dyDescent="0.2">
      <c r="A1327" s="148"/>
      <c r="B1327" s="143"/>
      <c r="C1327" s="150" t="s">
        <v>1612</v>
      </c>
      <c r="D1327" s="139"/>
      <c r="E1327" s="140"/>
      <c r="F1327" s="141"/>
      <c r="G1327" s="151"/>
    </row>
    <row r="1328" spans="1:7" x14ac:dyDescent="0.2">
      <c r="A1328" s="748" t="s">
        <v>589</v>
      </c>
      <c r="B1328" s="749"/>
      <c r="C1328" s="744" t="s">
        <v>0</v>
      </c>
      <c r="D1328" s="744" t="s">
        <v>30</v>
      </c>
      <c r="E1328" s="750" t="s">
        <v>31</v>
      </c>
      <c r="F1328" s="752" t="s">
        <v>32</v>
      </c>
      <c r="G1328" s="746" t="s">
        <v>33</v>
      </c>
    </row>
    <row r="1329" spans="1:7" x14ac:dyDescent="0.2">
      <c r="A1329" s="146" t="s">
        <v>590</v>
      </c>
      <c r="B1329" s="147" t="s">
        <v>591</v>
      </c>
      <c r="C1329" s="745"/>
      <c r="D1329" s="745"/>
      <c r="E1329" s="751"/>
      <c r="F1329" s="753"/>
      <c r="G1329" s="747"/>
    </row>
    <row r="1330" spans="1:7" x14ac:dyDescent="0.2">
      <c r="A1330" s="407"/>
      <c r="B1330" s="402">
        <f t="shared" ref="B1330:B1340" si="141">IF(A1330=0,0,VLOOKUP(A1330,T_Indices,2,FALSE))</f>
        <v>0</v>
      </c>
      <c r="C1330" s="408"/>
      <c r="D1330" s="409"/>
      <c r="E1330" s="413"/>
      <c r="F1330" s="414"/>
      <c r="G1330" s="416">
        <f>ROUND(E1330*F1330,2)</f>
        <v>0</v>
      </c>
    </row>
    <row r="1331" spans="1:7" x14ac:dyDescent="0.2">
      <c r="A1331" s="407"/>
      <c r="B1331" s="402">
        <f t="shared" si="141"/>
        <v>0</v>
      </c>
      <c r="C1331" s="408"/>
      <c r="D1331" s="409"/>
      <c r="E1331" s="413"/>
      <c r="F1331" s="414"/>
      <c r="G1331" s="416">
        <f t="shared" ref="G1331:G1340" si="142">ROUND(E1331*F1331,2)</f>
        <v>0</v>
      </c>
    </row>
    <row r="1332" spans="1:7" x14ac:dyDescent="0.2">
      <c r="A1332" s="407"/>
      <c r="B1332" s="402">
        <f t="shared" si="141"/>
        <v>0</v>
      </c>
      <c r="C1332" s="408"/>
      <c r="D1332" s="409"/>
      <c r="E1332" s="413"/>
      <c r="F1332" s="414"/>
      <c r="G1332" s="416">
        <f t="shared" si="142"/>
        <v>0</v>
      </c>
    </row>
    <row r="1333" spans="1:7" x14ac:dyDescent="0.2">
      <c r="A1333" s="407"/>
      <c r="B1333" s="402">
        <f t="shared" si="141"/>
        <v>0</v>
      </c>
      <c r="C1333" s="408"/>
      <c r="D1333" s="409"/>
      <c r="E1333" s="413"/>
      <c r="F1333" s="414"/>
      <c r="G1333" s="416">
        <f t="shared" si="142"/>
        <v>0</v>
      </c>
    </row>
    <row r="1334" spans="1:7" x14ac:dyDescent="0.2">
      <c r="A1334" s="407"/>
      <c r="B1334" s="402">
        <f t="shared" si="141"/>
        <v>0</v>
      </c>
      <c r="C1334" s="408"/>
      <c r="D1334" s="409"/>
      <c r="E1334" s="413"/>
      <c r="F1334" s="414"/>
      <c r="G1334" s="416">
        <f t="shared" si="142"/>
        <v>0</v>
      </c>
    </row>
    <row r="1335" spans="1:7" x14ac:dyDescent="0.2">
      <c r="A1335" s="407"/>
      <c r="B1335" s="402">
        <f t="shared" si="141"/>
        <v>0</v>
      </c>
      <c r="C1335" s="408"/>
      <c r="D1335" s="409"/>
      <c r="E1335" s="413"/>
      <c r="F1335" s="414"/>
      <c r="G1335" s="416">
        <f t="shared" si="142"/>
        <v>0</v>
      </c>
    </row>
    <row r="1336" spans="1:7" x14ac:dyDescent="0.2">
      <c r="A1336" s="407"/>
      <c r="B1336" s="402">
        <f t="shared" si="141"/>
        <v>0</v>
      </c>
      <c r="C1336" s="408"/>
      <c r="D1336" s="409"/>
      <c r="E1336" s="413"/>
      <c r="F1336" s="414"/>
      <c r="G1336" s="416">
        <f t="shared" si="142"/>
        <v>0</v>
      </c>
    </row>
    <row r="1337" spans="1:7" x14ac:dyDescent="0.2">
      <c r="A1337" s="407"/>
      <c r="B1337" s="402">
        <f t="shared" si="141"/>
        <v>0</v>
      </c>
      <c r="C1337" s="408"/>
      <c r="D1337" s="409"/>
      <c r="E1337" s="413"/>
      <c r="F1337" s="414"/>
      <c r="G1337" s="416">
        <f t="shared" si="142"/>
        <v>0</v>
      </c>
    </row>
    <row r="1338" spans="1:7" x14ac:dyDescent="0.2">
      <c r="A1338" s="407"/>
      <c r="B1338" s="402">
        <f t="shared" si="141"/>
        <v>0</v>
      </c>
      <c r="C1338" s="408"/>
      <c r="D1338" s="409"/>
      <c r="E1338" s="413"/>
      <c r="F1338" s="414"/>
      <c r="G1338" s="416">
        <f t="shared" si="142"/>
        <v>0</v>
      </c>
    </row>
    <row r="1339" spans="1:7" x14ac:dyDescent="0.2">
      <c r="A1339" s="407"/>
      <c r="B1339" s="402">
        <f t="shared" si="141"/>
        <v>0</v>
      </c>
      <c r="C1339" s="408"/>
      <c r="D1339" s="409"/>
      <c r="E1339" s="413"/>
      <c r="F1339" s="414"/>
      <c r="G1339" s="416">
        <f t="shared" si="142"/>
        <v>0</v>
      </c>
    </row>
    <row r="1340" spans="1:7" x14ac:dyDescent="0.2">
      <c r="A1340" s="407"/>
      <c r="B1340" s="402">
        <f t="shared" si="141"/>
        <v>0</v>
      </c>
      <c r="C1340" s="408"/>
      <c r="D1340" s="409"/>
      <c r="E1340" s="413"/>
      <c r="F1340" s="414"/>
      <c r="G1340" s="416">
        <f t="shared" si="142"/>
        <v>0</v>
      </c>
    </row>
    <row r="1341" spans="1:7" x14ac:dyDescent="0.2">
      <c r="A1341" s="148"/>
      <c r="B1341" s="143"/>
      <c r="C1341" s="143"/>
      <c r="D1341" s="139"/>
      <c r="E1341" s="140"/>
      <c r="F1341" s="149" t="s">
        <v>36</v>
      </c>
      <c r="G1341" s="420">
        <f>SUBTOTAL(9,G1330:G1340)</f>
        <v>0</v>
      </c>
    </row>
    <row r="1342" spans="1:7" x14ac:dyDescent="0.2">
      <c r="A1342" s="148"/>
      <c r="B1342" s="143"/>
      <c r="C1342" s="150" t="s">
        <v>1613</v>
      </c>
      <c r="D1342" s="139"/>
      <c r="E1342" s="140"/>
      <c r="F1342" s="141"/>
      <c r="G1342" s="151"/>
    </row>
    <row r="1343" spans="1:7" x14ac:dyDescent="0.2">
      <c r="A1343" s="748" t="s">
        <v>589</v>
      </c>
      <c r="B1343" s="749"/>
      <c r="C1343" s="744" t="s">
        <v>0</v>
      </c>
      <c r="D1343" s="744" t="s">
        <v>30</v>
      </c>
      <c r="E1343" s="750" t="s">
        <v>31</v>
      </c>
      <c r="F1343" s="752" t="s">
        <v>32</v>
      </c>
      <c r="G1343" s="746" t="s">
        <v>33</v>
      </c>
    </row>
    <row r="1344" spans="1:7" x14ac:dyDescent="0.2">
      <c r="A1344" s="146" t="s">
        <v>590</v>
      </c>
      <c r="B1344" s="147" t="s">
        <v>591</v>
      </c>
      <c r="C1344" s="745"/>
      <c r="D1344" s="745"/>
      <c r="E1344" s="751"/>
      <c r="F1344" s="753"/>
      <c r="G1344" s="747"/>
    </row>
    <row r="1345" spans="1:7" x14ac:dyDescent="0.2">
      <c r="A1345" s="407"/>
      <c r="B1345" s="402">
        <f>IF(A1345=0,0,VLOOKUP(A1345,T_Indices,2,FALSE))</f>
        <v>0</v>
      </c>
      <c r="C1345" s="408"/>
      <c r="D1345" s="409"/>
      <c r="E1345" s="413"/>
      <c r="F1345" s="414"/>
      <c r="G1345" s="416">
        <f>ROUND(E1345*F1345,2)</f>
        <v>0</v>
      </c>
    </row>
    <row r="1346" spans="1:7" x14ac:dyDescent="0.2">
      <c r="A1346" s="407"/>
      <c r="B1346" s="402">
        <f>IF(A1346=0,0,VLOOKUP(A1346,T_Indices,2,FALSE))</f>
        <v>0</v>
      </c>
      <c r="C1346" s="408"/>
      <c r="D1346" s="409"/>
      <c r="E1346" s="419"/>
      <c r="F1346" s="414"/>
      <c r="G1346" s="416">
        <f t="shared" ref="G1346" si="143">ROUND(E1346*F1346,2)</f>
        <v>0</v>
      </c>
    </row>
    <row r="1347" spans="1:7" x14ac:dyDescent="0.2">
      <c r="A1347" s="148"/>
      <c r="B1347" s="143"/>
      <c r="C1347" s="143"/>
      <c r="D1347" s="139"/>
      <c r="E1347" s="140"/>
      <c r="F1347" s="149" t="s">
        <v>1614</v>
      </c>
      <c r="G1347" s="420">
        <f>SUBTOTAL(9,G1345:G1346)</f>
        <v>0</v>
      </c>
    </row>
    <row r="1348" spans="1:7" ht="13.5" thickBot="1" x14ac:dyDescent="0.25">
      <c r="A1348" s="153"/>
      <c r="B1348" s="154"/>
      <c r="C1348" s="155"/>
      <c r="D1348" s="154"/>
      <c r="E1348" s="156"/>
      <c r="F1348" s="157"/>
      <c r="G1348" s="158"/>
    </row>
    <row r="1349" spans="1:7" ht="13.5" thickBot="1" x14ac:dyDescent="0.25">
      <c r="A1349" s="187" t="str">
        <f>B1282</f>
        <v>40-4</v>
      </c>
      <c r="B1349" s="186" t="e">
        <f>C1282</f>
        <v>#NAME?</v>
      </c>
      <c r="C1349" s="209"/>
      <c r="D1349" s="209" t="s">
        <v>37</v>
      </c>
      <c r="E1349" s="210"/>
      <c r="F1349" s="421" t="e">
        <f>CONCATENATE("$/",G1282)</f>
        <v>#NAME?</v>
      </c>
      <c r="G1349" s="422">
        <f>SUBTOTAL(9,G1305:G1348)</f>
        <v>0</v>
      </c>
    </row>
    <row r="1350" spans="1:7" ht="14.25" thickTop="1" thickBot="1" x14ac:dyDescent="0.25">
      <c r="A1350" s="423"/>
      <c r="B1350" s="423"/>
      <c r="C1350" s="423"/>
      <c r="D1350" s="423"/>
      <c r="E1350" s="423"/>
      <c r="F1350" s="423"/>
      <c r="G1350" s="423"/>
    </row>
    <row r="1351" spans="1:7" ht="13.5" thickTop="1" x14ac:dyDescent="0.2">
      <c r="A1351" s="772" t="s">
        <v>39</v>
      </c>
      <c r="B1351" s="773"/>
      <c r="C1351" s="773"/>
      <c r="D1351" s="773"/>
      <c r="E1351" s="773"/>
      <c r="F1351" s="773"/>
      <c r="G1351" s="774"/>
    </row>
    <row r="1352" spans="1:7" x14ac:dyDescent="0.2">
      <c r="A1352" s="129" t="s">
        <v>726</v>
      </c>
      <c r="B1352" s="130" t="str">
        <f>Comitente</f>
        <v>DIRECCIÓN PROVINCIAL DE VIALIDAD</v>
      </c>
      <c r="C1352" s="131"/>
      <c r="D1352" s="207"/>
      <c r="E1352" s="207"/>
      <c r="F1352" s="133"/>
      <c r="G1352" s="134"/>
    </row>
    <row r="1353" spans="1:7" x14ac:dyDescent="0.2">
      <c r="A1353" s="129" t="s">
        <v>727</v>
      </c>
      <c r="B1353" s="130">
        <f>Contratista</f>
        <v>0</v>
      </c>
      <c r="C1353" s="135"/>
      <c r="D1353" s="135"/>
      <c r="E1353" s="135"/>
      <c r="F1353" s="130"/>
      <c r="G1353" s="136"/>
    </row>
    <row r="1354" spans="1:7" x14ac:dyDescent="0.2">
      <c r="A1354" s="129" t="s">
        <v>27</v>
      </c>
      <c r="B1354" s="130" t="str">
        <f>Obra</f>
        <v>SEÑALIZACION HORIZONTAL - PROVISION Y COLOCACION DE TACHAS REFLECTIVAS Y SEÑALAMIENTO VERTICAL</v>
      </c>
      <c r="C1354" s="135"/>
      <c r="D1354" s="135"/>
      <c r="E1354" s="135"/>
      <c r="F1354" s="130" t="s">
        <v>40</v>
      </c>
      <c r="G1354" s="136">
        <f>Fecha_Base</f>
        <v>43145</v>
      </c>
    </row>
    <row r="1355" spans="1:7" x14ac:dyDescent="0.2">
      <c r="A1355" s="137" t="s">
        <v>725</v>
      </c>
      <c r="B1355" s="138" t="str">
        <f>Ubicación</f>
        <v>DEPARTAMENTOS VARIOS</v>
      </c>
      <c r="C1355" s="138"/>
      <c r="D1355" s="139"/>
      <c r="E1355" s="140"/>
      <c r="F1355" s="141"/>
      <c r="G1355" s="142"/>
    </row>
    <row r="1356" spans="1:7" x14ac:dyDescent="0.2">
      <c r="A1356" s="137" t="s">
        <v>41</v>
      </c>
      <c r="B1356" s="537">
        <v>40</v>
      </c>
      <c r="C1356" s="143" t="e">
        <f>IF(B1356="","",VLOOKUP(B1356,Computo_Presupuesto,2,FALSE))</f>
        <v>#NAME?</v>
      </c>
      <c r="D1356" s="423"/>
      <c r="E1356" s="140"/>
      <c r="F1356" s="141"/>
      <c r="G1356" s="142"/>
    </row>
    <row r="1357" spans="1:7" x14ac:dyDescent="0.2">
      <c r="A1357" s="137" t="s">
        <v>28</v>
      </c>
      <c r="B1357" s="537" t="s">
        <v>1673</v>
      </c>
      <c r="C1357" s="143" t="e">
        <f>IF(B1357=0,"",VLOOKUP(B1357,Computo_Presupuesto,2,FALSE))</f>
        <v>#NAME?</v>
      </c>
      <c r="D1357" s="139"/>
      <c r="E1357" s="140"/>
      <c r="F1357" s="138" t="s">
        <v>29</v>
      </c>
      <c r="G1357" s="144" t="e">
        <f>IF(B1357=0,"",VLOOKUP(B1357,Computo_Presupuesto,4,FALSE))</f>
        <v>#NAME?</v>
      </c>
    </row>
    <row r="1358" spans="1:7" x14ac:dyDescent="0.2">
      <c r="A1358" s="137"/>
      <c r="B1358" s="138"/>
      <c r="C1358" s="143"/>
      <c r="D1358" s="139"/>
      <c r="E1358" s="140"/>
      <c r="F1358" s="143"/>
      <c r="G1358" s="145"/>
    </row>
    <row r="1359" spans="1:7" x14ac:dyDescent="0.2">
      <c r="A1359" s="396"/>
      <c r="B1359" s="132"/>
      <c r="C1359" s="397" t="s">
        <v>1602</v>
      </c>
      <c r="D1359" s="132"/>
      <c r="E1359" s="132"/>
      <c r="F1359" s="132"/>
      <c r="G1359" s="398"/>
    </row>
    <row r="1360" spans="1:7" x14ac:dyDescent="0.2">
      <c r="A1360" s="137"/>
      <c r="B1360" s="199"/>
      <c r="C1360" s="143"/>
      <c r="D1360" s="139"/>
      <c r="E1360" s="140"/>
      <c r="F1360" s="138"/>
      <c r="G1360" s="144"/>
    </row>
    <row r="1361" spans="1:7" x14ac:dyDescent="0.2">
      <c r="A1361" s="137"/>
      <c r="B1361" s="199"/>
      <c r="C1361" s="399" t="s">
        <v>1603</v>
      </c>
      <c r="D1361" s="400" t="s">
        <v>31</v>
      </c>
      <c r="E1361" s="400" t="s">
        <v>1604</v>
      </c>
      <c r="F1361" s="400" t="s">
        <v>1605</v>
      </c>
      <c r="G1361" s="401" t="s">
        <v>1606</v>
      </c>
    </row>
    <row r="1362" spans="1:7" x14ac:dyDescent="0.2">
      <c r="A1362" s="137"/>
      <c r="B1362" s="199"/>
      <c r="C1362" s="408"/>
      <c r="D1362" s="413"/>
      <c r="E1362" s="448"/>
      <c r="F1362" s="414"/>
      <c r="G1362" s="404">
        <f>ROUND(D1362*F1362,2)</f>
        <v>0</v>
      </c>
    </row>
    <row r="1363" spans="1:7" x14ac:dyDescent="0.2">
      <c r="A1363" s="137"/>
      <c r="B1363" s="199"/>
      <c r="C1363" s="408"/>
      <c r="D1363" s="413"/>
      <c r="E1363" s="448"/>
      <c r="F1363" s="414"/>
      <c r="G1363" s="404">
        <f>ROUND(D1363*F1363,2)</f>
        <v>0</v>
      </c>
    </row>
    <row r="1364" spans="1:7" x14ac:dyDescent="0.2">
      <c r="A1364" s="137"/>
      <c r="B1364" s="199"/>
      <c r="C1364" s="408"/>
      <c r="D1364" s="413"/>
      <c r="E1364" s="448"/>
      <c r="F1364" s="414"/>
      <c r="G1364" s="404">
        <f>ROUND(D1364*F1364,2)</f>
        <v>0</v>
      </c>
    </row>
    <row r="1365" spans="1:7" x14ac:dyDescent="0.2">
      <c r="A1365" s="137"/>
      <c r="B1365" s="199"/>
      <c r="C1365" s="408"/>
      <c r="D1365" s="413"/>
      <c r="E1365" s="448"/>
      <c r="F1365" s="414"/>
      <c r="G1365" s="404">
        <f>ROUND(D1365*F1365,2)</f>
        <v>0</v>
      </c>
    </row>
    <row r="1366" spans="1:7" x14ac:dyDescent="0.2">
      <c r="A1366" s="137"/>
      <c r="B1366" s="199"/>
      <c r="C1366" s="408"/>
      <c r="D1366" s="413"/>
      <c r="E1366" s="448"/>
      <c r="F1366" s="414"/>
      <c r="G1366" s="404">
        <f t="shared" ref="G1366:G1371" si="144">ROUND(D1366*F1366,2)</f>
        <v>0</v>
      </c>
    </row>
    <row r="1367" spans="1:7" x14ac:dyDescent="0.2">
      <c r="A1367" s="137"/>
      <c r="B1367" s="199"/>
      <c r="C1367" s="408"/>
      <c r="D1367" s="413"/>
      <c r="E1367" s="448"/>
      <c r="F1367" s="414"/>
      <c r="G1367" s="404">
        <f t="shared" si="144"/>
        <v>0</v>
      </c>
    </row>
    <row r="1368" spans="1:7" x14ac:dyDescent="0.2">
      <c r="A1368" s="137"/>
      <c r="B1368" s="199"/>
      <c r="C1368" s="408"/>
      <c r="D1368" s="413"/>
      <c r="E1368" s="448"/>
      <c r="F1368" s="414"/>
      <c r="G1368" s="404">
        <f t="shared" si="144"/>
        <v>0</v>
      </c>
    </row>
    <row r="1369" spans="1:7" x14ac:dyDescent="0.2">
      <c r="A1369" s="137"/>
      <c r="B1369" s="199"/>
      <c r="C1369" s="408"/>
      <c r="D1369" s="413"/>
      <c r="E1369" s="448"/>
      <c r="F1369" s="414"/>
      <c r="G1369" s="404">
        <f t="shared" si="144"/>
        <v>0</v>
      </c>
    </row>
    <row r="1370" spans="1:7" x14ac:dyDescent="0.2">
      <c r="A1370" s="137"/>
      <c r="B1370" s="199"/>
      <c r="C1370" s="408"/>
      <c r="D1370" s="413"/>
      <c r="E1370" s="448"/>
      <c r="F1370" s="414"/>
      <c r="G1370" s="404">
        <f t="shared" si="144"/>
        <v>0</v>
      </c>
    </row>
    <row r="1371" spans="1:7" x14ac:dyDescent="0.2">
      <c r="A1371" s="137"/>
      <c r="B1371" s="199"/>
      <c r="C1371" s="408"/>
      <c r="D1371" s="413"/>
      <c r="E1371" s="448"/>
      <c r="F1371" s="414"/>
      <c r="G1371" s="404">
        <f t="shared" si="144"/>
        <v>0</v>
      </c>
    </row>
    <row r="1372" spans="1:7" ht="13.5" thickBot="1" x14ac:dyDescent="0.25">
      <c r="A1372" s="137"/>
      <c r="B1372" s="199"/>
      <c r="C1372" s="143"/>
      <c r="D1372" s="423"/>
      <c r="E1372" s="206"/>
      <c r="F1372" s="138"/>
      <c r="G1372" s="144"/>
    </row>
    <row r="1373" spans="1:7" ht="13.5" thickBot="1" x14ac:dyDescent="0.25">
      <c r="A1373" s="137"/>
      <c r="B1373" s="199"/>
      <c r="C1373" s="405" t="s">
        <v>1607</v>
      </c>
      <c r="D1373" s="423"/>
      <c r="E1373" s="206">
        <f>SUMPRODUCT(D1362:D1371,E1362:E1371)</f>
        <v>0</v>
      </c>
      <c r="F1373" s="138" t="s">
        <v>1608</v>
      </c>
      <c r="G1373" s="406">
        <f>SUM(G1362:G1371)</f>
        <v>0</v>
      </c>
    </row>
    <row r="1374" spans="1:7" x14ac:dyDescent="0.2">
      <c r="A1374" s="137"/>
      <c r="B1374" s="199"/>
      <c r="C1374" s="405"/>
      <c r="D1374" s="206"/>
      <c r="E1374" s="140"/>
      <c r="F1374" s="138"/>
      <c r="G1374" s="208"/>
    </row>
    <row r="1375" spans="1:7" x14ac:dyDescent="0.2">
      <c r="A1375" s="137"/>
      <c r="B1375" s="199"/>
      <c r="C1375" s="138" t="s">
        <v>1609</v>
      </c>
      <c r="D1375" s="451"/>
      <c r="E1375" s="534" t="e">
        <f>CONCATENATE(G1357,"/día")</f>
        <v>#NAME?</v>
      </c>
      <c r="F1375" s="138"/>
      <c r="G1375" s="144"/>
    </row>
    <row r="1376" spans="1:7" x14ac:dyDescent="0.2">
      <c r="A1376" s="137"/>
      <c r="B1376" s="199"/>
      <c r="C1376" s="143"/>
      <c r="D1376" s="139"/>
      <c r="E1376" s="140"/>
      <c r="F1376" s="138"/>
      <c r="G1376" s="144"/>
    </row>
    <row r="1377" spans="1:7" x14ac:dyDescent="0.2">
      <c r="A1377" s="748" t="s">
        <v>589</v>
      </c>
      <c r="B1377" s="749"/>
      <c r="C1377" s="744" t="s">
        <v>0</v>
      </c>
      <c r="D1377" s="750" t="s">
        <v>1610</v>
      </c>
      <c r="E1377" s="750" t="s">
        <v>1621</v>
      </c>
      <c r="F1377" s="752" t="s">
        <v>961</v>
      </c>
      <c r="G1377" s="746" t="s">
        <v>33</v>
      </c>
    </row>
    <row r="1378" spans="1:7" x14ac:dyDescent="0.2">
      <c r="A1378" s="146" t="s">
        <v>590</v>
      </c>
      <c r="B1378" s="147" t="s">
        <v>591</v>
      </c>
      <c r="C1378" s="745"/>
      <c r="D1378" s="751"/>
      <c r="E1378" s="751"/>
      <c r="F1378" s="753"/>
      <c r="G1378" s="747"/>
    </row>
    <row r="1379" spans="1:7" x14ac:dyDescent="0.2">
      <c r="A1379" s="148"/>
      <c r="B1379" s="143"/>
      <c r="C1379" s="150" t="s">
        <v>1611</v>
      </c>
      <c r="D1379" s="140"/>
      <c r="E1379" s="140"/>
      <c r="F1379" s="143"/>
      <c r="G1379" s="151"/>
    </row>
    <row r="1380" spans="1:7" x14ac:dyDescent="0.2">
      <c r="A1380" s="407"/>
      <c r="B1380" s="402">
        <f t="shared" ref="B1380:B1389" si="145">IF(A1380=0,0,VLOOKUP(A1380,T_Indices,2,FALSE))</f>
        <v>0</v>
      </c>
      <c r="C1380" s="408" t="s">
        <v>1629</v>
      </c>
      <c r="D1380" s="452"/>
      <c r="E1380" s="453"/>
      <c r="F1380" s="449">
        <f>D1375</f>
        <v>0</v>
      </c>
      <c r="G1380" s="410">
        <f>IF(F1380=0,0,ROUND(E1380/F1380,2))</f>
        <v>0</v>
      </c>
    </row>
    <row r="1381" spans="1:7" x14ac:dyDescent="0.2">
      <c r="A1381" s="407"/>
      <c r="B1381" s="402">
        <f t="shared" si="145"/>
        <v>0</v>
      </c>
      <c r="C1381" s="412" t="s">
        <v>1630</v>
      </c>
      <c r="D1381" s="452"/>
      <c r="E1381" s="453"/>
      <c r="F1381" s="449">
        <f>D1375</f>
        <v>0</v>
      </c>
      <c r="G1381" s="410">
        <f t="shared" ref="G1381:G1389" si="146">IF(F1381=0,0,ROUND(E1381/F1381,2))</f>
        <v>0</v>
      </c>
    </row>
    <row r="1382" spans="1:7" x14ac:dyDescent="0.2">
      <c r="A1382" s="407"/>
      <c r="B1382" s="402">
        <f t="shared" si="145"/>
        <v>0</v>
      </c>
      <c r="C1382" s="412" t="s">
        <v>1631</v>
      </c>
      <c r="D1382" s="452"/>
      <c r="E1382" s="453"/>
      <c r="F1382" s="449">
        <f>D1375</f>
        <v>0</v>
      </c>
      <c r="G1382" s="410">
        <f t="shared" si="146"/>
        <v>0</v>
      </c>
    </row>
    <row r="1383" spans="1:7" x14ac:dyDescent="0.2">
      <c r="A1383" s="407"/>
      <c r="B1383" s="402">
        <f t="shared" si="145"/>
        <v>0</v>
      </c>
      <c r="C1383" s="412"/>
      <c r="D1383" s="452"/>
      <c r="E1383" s="453"/>
      <c r="F1383" s="449">
        <f>D1375</f>
        <v>0</v>
      </c>
      <c r="G1383" s="410">
        <f t="shared" si="146"/>
        <v>0</v>
      </c>
    </row>
    <row r="1384" spans="1:7" x14ac:dyDescent="0.2">
      <c r="A1384" s="407"/>
      <c r="B1384" s="402">
        <f t="shared" si="145"/>
        <v>0</v>
      </c>
      <c r="C1384" s="412"/>
      <c r="D1384" s="452"/>
      <c r="E1384" s="453"/>
      <c r="F1384" s="449">
        <f>D1375</f>
        <v>0</v>
      </c>
      <c r="G1384" s="410">
        <f t="shared" si="146"/>
        <v>0</v>
      </c>
    </row>
    <row r="1385" spans="1:7" x14ac:dyDescent="0.2">
      <c r="A1385" s="407"/>
      <c r="B1385" s="402">
        <f t="shared" si="145"/>
        <v>0</v>
      </c>
      <c r="C1385" s="412"/>
      <c r="D1385" s="452"/>
      <c r="E1385" s="414"/>
      <c r="F1385" s="449">
        <f>D1375</f>
        <v>0</v>
      </c>
      <c r="G1385" s="410">
        <f t="shared" si="146"/>
        <v>0</v>
      </c>
    </row>
    <row r="1386" spans="1:7" x14ac:dyDescent="0.2">
      <c r="A1386" s="407"/>
      <c r="B1386" s="402">
        <f t="shared" si="145"/>
        <v>0</v>
      </c>
      <c r="C1386" s="412"/>
      <c r="D1386" s="409"/>
      <c r="E1386" s="452"/>
      <c r="F1386" s="449">
        <f>D1375</f>
        <v>0</v>
      </c>
      <c r="G1386" s="410">
        <f t="shared" si="146"/>
        <v>0</v>
      </c>
    </row>
    <row r="1387" spans="1:7" x14ac:dyDescent="0.2">
      <c r="A1387" s="407"/>
      <c r="B1387" s="402">
        <f t="shared" si="145"/>
        <v>0</v>
      </c>
      <c r="C1387" s="412"/>
      <c r="D1387" s="409"/>
      <c r="E1387" s="452"/>
      <c r="F1387" s="449">
        <f>D1375</f>
        <v>0</v>
      </c>
      <c r="G1387" s="410">
        <f t="shared" si="146"/>
        <v>0</v>
      </c>
    </row>
    <row r="1388" spans="1:7" x14ac:dyDescent="0.2">
      <c r="A1388" s="407"/>
      <c r="B1388" s="402">
        <f t="shared" si="145"/>
        <v>0</v>
      </c>
      <c r="C1388" s="412"/>
      <c r="D1388" s="409"/>
      <c r="E1388" s="413"/>
      <c r="F1388" s="449">
        <f>D1375</f>
        <v>0</v>
      </c>
      <c r="G1388" s="410">
        <f t="shared" si="146"/>
        <v>0</v>
      </c>
    </row>
    <row r="1389" spans="1:7" x14ac:dyDescent="0.2">
      <c r="A1389" s="407"/>
      <c r="B1389" s="402">
        <f t="shared" si="145"/>
        <v>0</v>
      </c>
      <c r="C1389" s="408"/>
      <c r="D1389" s="409"/>
      <c r="E1389" s="413"/>
      <c r="F1389" s="449">
        <f>D1375</f>
        <v>0</v>
      </c>
      <c r="G1389" s="410">
        <f t="shared" si="146"/>
        <v>0</v>
      </c>
    </row>
    <row r="1390" spans="1:7" x14ac:dyDescent="0.2">
      <c r="A1390" s="152"/>
      <c r="B1390" s="139"/>
      <c r="C1390" s="143"/>
      <c r="D1390" s="139"/>
      <c r="E1390" s="140"/>
      <c r="F1390" s="149" t="s">
        <v>34</v>
      </c>
      <c r="G1390" s="415">
        <f>SUBTOTAL(9,G1380:G1389)</f>
        <v>0</v>
      </c>
    </row>
    <row r="1391" spans="1:7" x14ac:dyDescent="0.2">
      <c r="A1391" s="148"/>
      <c r="B1391" s="143"/>
      <c r="C1391" s="150" t="s">
        <v>728</v>
      </c>
      <c r="D1391" s="139"/>
      <c r="E1391" s="140"/>
      <c r="F1391" s="141"/>
      <c r="G1391" s="151"/>
    </row>
    <row r="1392" spans="1:7" x14ac:dyDescent="0.2">
      <c r="A1392" s="748" t="s">
        <v>589</v>
      </c>
      <c r="B1392" s="749"/>
      <c r="C1392" s="744" t="s">
        <v>0</v>
      </c>
      <c r="D1392" s="750" t="s">
        <v>31</v>
      </c>
      <c r="E1392" s="750" t="s">
        <v>1621</v>
      </c>
      <c r="F1392" s="752" t="s">
        <v>961</v>
      </c>
      <c r="G1392" s="746" t="s">
        <v>33</v>
      </c>
    </row>
    <row r="1393" spans="1:7" x14ac:dyDescent="0.2">
      <c r="A1393" s="146" t="s">
        <v>590</v>
      </c>
      <c r="B1393" s="147" t="s">
        <v>591</v>
      </c>
      <c r="C1393" s="745"/>
      <c r="D1393" s="751"/>
      <c r="E1393" s="751"/>
      <c r="F1393" s="753"/>
      <c r="G1393" s="747"/>
    </row>
    <row r="1394" spans="1:7" x14ac:dyDescent="0.2">
      <c r="A1394" s="407"/>
      <c r="B1394" s="402">
        <f t="shared" ref="B1394:B1400" si="147">IF(A1394=0,0,VLOOKUP(A1394,T_Indices,2,FALSE))</f>
        <v>0</v>
      </c>
      <c r="C1394" s="411" t="s">
        <v>1632</v>
      </c>
      <c r="D1394" s="409"/>
      <c r="E1394" s="413">
        <v>1374.84</v>
      </c>
      <c r="F1394" s="403">
        <f>D1375</f>
        <v>0</v>
      </c>
      <c r="G1394" s="416">
        <f>IF(F1394=0,0,ROUND(D1394*E1394/F1394,2))</f>
        <v>0</v>
      </c>
    </row>
    <row r="1395" spans="1:7" x14ac:dyDescent="0.2">
      <c r="A1395" s="407"/>
      <c r="B1395" s="402">
        <f t="shared" si="147"/>
        <v>0</v>
      </c>
      <c r="C1395" s="408" t="s">
        <v>1633</v>
      </c>
      <c r="D1395" s="409"/>
      <c r="E1395" s="413">
        <v>1174.99</v>
      </c>
      <c r="F1395" s="403">
        <f>D1375</f>
        <v>0</v>
      </c>
      <c r="G1395" s="416">
        <f t="shared" ref="G1395:G1400" si="148">IF(F1395=0,0,ROUND(D1395*E1395/F1395,2))</f>
        <v>0</v>
      </c>
    </row>
    <row r="1396" spans="1:7" x14ac:dyDescent="0.2">
      <c r="A1396" s="407"/>
      <c r="B1396" s="402">
        <f t="shared" si="147"/>
        <v>0</v>
      </c>
      <c r="C1396" s="408" t="s">
        <v>1634</v>
      </c>
      <c r="D1396" s="409"/>
      <c r="E1396" s="413">
        <v>1080</v>
      </c>
      <c r="F1396" s="403">
        <f>D1375</f>
        <v>0</v>
      </c>
      <c r="G1396" s="416">
        <f t="shared" si="148"/>
        <v>0</v>
      </c>
    </row>
    <row r="1397" spans="1:7" x14ac:dyDescent="0.2">
      <c r="A1397" s="407"/>
      <c r="B1397" s="402">
        <f t="shared" si="147"/>
        <v>0</v>
      </c>
      <c r="C1397" s="408" t="s">
        <v>732</v>
      </c>
      <c r="D1397" s="409"/>
      <c r="E1397" s="413">
        <v>994.52</v>
      </c>
      <c r="F1397" s="403">
        <f>D1375</f>
        <v>0</v>
      </c>
      <c r="G1397" s="416">
        <f t="shared" si="148"/>
        <v>0</v>
      </c>
    </row>
    <row r="1398" spans="1:7" x14ac:dyDescent="0.2">
      <c r="A1398" s="407"/>
      <c r="B1398" s="402">
        <f t="shared" si="147"/>
        <v>0</v>
      </c>
      <c r="C1398" s="408"/>
      <c r="D1398" s="409"/>
      <c r="E1398" s="413"/>
      <c r="F1398" s="403">
        <f>D1375</f>
        <v>0</v>
      </c>
      <c r="G1398" s="416">
        <f t="shared" si="148"/>
        <v>0</v>
      </c>
    </row>
    <row r="1399" spans="1:7" x14ac:dyDescent="0.2">
      <c r="A1399" s="407"/>
      <c r="B1399" s="402">
        <f t="shared" si="147"/>
        <v>0</v>
      </c>
      <c r="C1399" s="408" t="s">
        <v>1635</v>
      </c>
      <c r="D1399" s="417">
        <v>0.1</v>
      </c>
      <c r="E1399" s="538">
        <f>SUMPRODUCT(D1394:D1397,E1394:E1397)</f>
        <v>0</v>
      </c>
      <c r="F1399" s="403">
        <f>D1375</f>
        <v>0</v>
      </c>
      <c r="G1399" s="416">
        <f t="shared" si="148"/>
        <v>0</v>
      </c>
    </row>
    <row r="1400" spans="1:7" x14ac:dyDescent="0.2">
      <c r="A1400" s="407"/>
      <c r="B1400" s="402">
        <f t="shared" si="147"/>
        <v>0</v>
      </c>
      <c r="C1400" s="402"/>
      <c r="D1400" s="450"/>
      <c r="E1400" s="403"/>
      <c r="F1400" s="403">
        <f>D1375</f>
        <v>0</v>
      </c>
      <c r="G1400" s="416">
        <f t="shared" si="148"/>
        <v>0</v>
      </c>
    </row>
    <row r="1401" spans="1:7" x14ac:dyDescent="0.2">
      <c r="A1401" s="152"/>
      <c r="B1401" s="139"/>
      <c r="C1401" s="143"/>
      <c r="D1401" s="139"/>
      <c r="E1401" s="140"/>
      <c r="F1401" s="149" t="s">
        <v>35</v>
      </c>
      <c r="G1401" s="418">
        <f>SUBTOTAL(9,G1394:G1400)</f>
        <v>0</v>
      </c>
    </row>
    <row r="1402" spans="1:7" x14ac:dyDescent="0.2">
      <c r="A1402" s="148"/>
      <c r="B1402" s="143"/>
      <c r="C1402" s="150" t="s">
        <v>1612</v>
      </c>
      <c r="D1402" s="139"/>
      <c r="E1402" s="140"/>
      <c r="F1402" s="141"/>
      <c r="G1402" s="151"/>
    </row>
    <row r="1403" spans="1:7" x14ac:dyDescent="0.2">
      <c r="A1403" s="748" t="s">
        <v>589</v>
      </c>
      <c r="B1403" s="749"/>
      <c r="C1403" s="744" t="s">
        <v>0</v>
      </c>
      <c r="D1403" s="744" t="s">
        <v>30</v>
      </c>
      <c r="E1403" s="750" t="s">
        <v>31</v>
      </c>
      <c r="F1403" s="752" t="s">
        <v>32</v>
      </c>
      <c r="G1403" s="746" t="s">
        <v>33</v>
      </c>
    </row>
    <row r="1404" spans="1:7" x14ac:dyDescent="0.2">
      <c r="A1404" s="146" t="s">
        <v>590</v>
      </c>
      <c r="B1404" s="147" t="s">
        <v>591</v>
      </c>
      <c r="C1404" s="745"/>
      <c r="D1404" s="745"/>
      <c r="E1404" s="751"/>
      <c r="F1404" s="753"/>
      <c r="G1404" s="747"/>
    </row>
    <row r="1405" spans="1:7" x14ac:dyDescent="0.2">
      <c r="A1405" s="407"/>
      <c r="B1405" s="402">
        <f t="shared" ref="B1405:B1415" si="149">IF(A1405=0,0,VLOOKUP(A1405,T_Indices,2,FALSE))</f>
        <v>0</v>
      </c>
      <c r="C1405" s="408"/>
      <c r="D1405" s="409"/>
      <c r="E1405" s="413"/>
      <c r="F1405" s="414"/>
      <c r="G1405" s="416">
        <f>ROUND(E1405*F1405,2)</f>
        <v>0</v>
      </c>
    </row>
    <row r="1406" spans="1:7" x14ac:dyDescent="0.2">
      <c r="A1406" s="407"/>
      <c r="B1406" s="402">
        <f t="shared" si="149"/>
        <v>0</v>
      </c>
      <c r="C1406" s="408"/>
      <c r="D1406" s="409"/>
      <c r="E1406" s="413"/>
      <c r="F1406" s="414"/>
      <c r="G1406" s="416">
        <f t="shared" ref="G1406:G1415" si="150">ROUND(E1406*F1406,2)</f>
        <v>0</v>
      </c>
    </row>
    <row r="1407" spans="1:7" x14ac:dyDescent="0.2">
      <c r="A1407" s="407"/>
      <c r="B1407" s="402">
        <f t="shared" si="149"/>
        <v>0</v>
      </c>
      <c r="C1407" s="408"/>
      <c r="D1407" s="409"/>
      <c r="E1407" s="413"/>
      <c r="F1407" s="414"/>
      <c r="G1407" s="416">
        <f t="shared" si="150"/>
        <v>0</v>
      </c>
    </row>
    <row r="1408" spans="1:7" x14ac:dyDescent="0.2">
      <c r="A1408" s="407"/>
      <c r="B1408" s="402">
        <f t="shared" si="149"/>
        <v>0</v>
      </c>
      <c r="C1408" s="408"/>
      <c r="D1408" s="409"/>
      <c r="E1408" s="413"/>
      <c r="F1408" s="414"/>
      <c r="G1408" s="416">
        <f t="shared" si="150"/>
        <v>0</v>
      </c>
    </row>
    <row r="1409" spans="1:7" x14ac:dyDescent="0.2">
      <c r="A1409" s="407"/>
      <c r="B1409" s="402">
        <f t="shared" si="149"/>
        <v>0</v>
      </c>
      <c r="C1409" s="408"/>
      <c r="D1409" s="409"/>
      <c r="E1409" s="413"/>
      <c r="F1409" s="414"/>
      <c r="G1409" s="416">
        <f t="shared" si="150"/>
        <v>0</v>
      </c>
    </row>
    <row r="1410" spans="1:7" x14ac:dyDescent="0.2">
      <c r="A1410" s="407"/>
      <c r="B1410" s="402">
        <f t="shared" si="149"/>
        <v>0</v>
      </c>
      <c r="C1410" s="408"/>
      <c r="D1410" s="409"/>
      <c r="E1410" s="413"/>
      <c r="F1410" s="414"/>
      <c r="G1410" s="416">
        <f t="shared" si="150"/>
        <v>0</v>
      </c>
    </row>
    <row r="1411" spans="1:7" x14ac:dyDescent="0.2">
      <c r="A1411" s="407"/>
      <c r="B1411" s="402">
        <f t="shared" si="149"/>
        <v>0</v>
      </c>
      <c r="C1411" s="408"/>
      <c r="D1411" s="409"/>
      <c r="E1411" s="413"/>
      <c r="F1411" s="414"/>
      <c r="G1411" s="416">
        <f t="shared" si="150"/>
        <v>0</v>
      </c>
    </row>
    <row r="1412" spans="1:7" x14ac:dyDescent="0.2">
      <c r="A1412" s="407"/>
      <c r="B1412" s="402">
        <f t="shared" si="149"/>
        <v>0</v>
      </c>
      <c r="C1412" s="408"/>
      <c r="D1412" s="409"/>
      <c r="E1412" s="413"/>
      <c r="F1412" s="414"/>
      <c r="G1412" s="416">
        <f t="shared" si="150"/>
        <v>0</v>
      </c>
    </row>
    <row r="1413" spans="1:7" x14ac:dyDescent="0.2">
      <c r="A1413" s="407"/>
      <c r="B1413" s="402">
        <f t="shared" si="149"/>
        <v>0</v>
      </c>
      <c r="C1413" s="408"/>
      <c r="D1413" s="409"/>
      <c r="E1413" s="413"/>
      <c r="F1413" s="414"/>
      <c r="G1413" s="416">
        <f t="shared" si="150"/>
        <v>0</v>
      </c>
    </row>
    <row r="1414" spans="1:7" x14ac:dyDescent="0.2">
      <c r="A1414" s="407"/>
      <c r="B1414" s="402">
        <f t="shared" si="149"/>
        <v>0</v>
      </c>
      <c r="C1414" s="408"/>
      <c r="D1414" s="409"/>
      <c r="E1414" s="413"/>
      <c r="F1414" s="414"/>
      <c r="G1414" s="416">
        <f t="shared" si="150"/>
        <v>0</v>
      </c>
    </row>
    <row r="1415" spans="1:7" x14ac:dyDescent="0.2">
      <c r="A1415" s="407"/>
      <c r="B1415" s="402">
        <f t="shared" si="149"/>
        <v>0</v>
      </c>
      <c r="C1415" s="408"/>
      <c r="D1415" s="409"/>
      <c r="E1415" s="413"/>
      <c r="F1415" s="414"/>
      <c r="G1415" s="416">
        <f t="shared" si="150"/>
        <v>0</v>
      </c>
    </row>
    <row r="1416" spans="1:7" x14ac:dyDescent="0.2">
      <c r="A1416" s="148"/>
      <c r="B1416" s="143"/>
      <c r="C1416" s="143"/>
      <c r="D1416" s="139"/>
      <c r="E1416" s="140"/>
      <c r="F1416" s="149" t="s">
        <v>36</v>
      </c>
      <c r="G1416" s="420">
        <f>SUBTOTAL(9,G1405:G1415)</f>
        <v>0</v>
      </c>
    </row>
    <row r="1417" spans="1:7" x14ac:dyDescent="0.2">
      <c r="A1417" s="148"/>
      <c r="B1417" s="143"/>
      <c r="C1417" s="150" t="s">
        <v>1613</v>
      </c>
      <c r="D1417" s="139"/>
      <c r="E1417" s="140"/>
      <c r="F1417" s="141"/>
      <c r="G1417" s="151"/>
    </row>
    <row r="1418" spans="1:7" x14ac:dyDescent="0.2">
      <c r="A1418" s="748" t="s">
        <v>589</v>
      </c>
      <c r="B1418" s="749"/>
      <c r="C1418" s="744" t="s">
        <v>0</v>
      </c>
      <c r="D1418" s="744" t="s">
        <v>30</v>
      </c>
      <c r="E1418" s="750" t="s">
        <v>31</v>
      </c>
      <c r="F1418" s="752" t="s">
        <v>32</v>
      </c>
      <c r="G1418" s="746" t="s">
        <v>33</v>
      </c>
    </row>
    <row r="1419" spans="1:7" x14ac:dyDescent="0.2">
      <c r="A1419" s="146" t="s">
        <v>590</v>
      </c>
      <c r="B1419" s="147" t="s">
        <v>591</v>
      </c>
      <c r="C1419" s="745"/>
      <c r="D1419" s="745"/>
      <c r="E1419" s="751"/>
      <c r="F1419" s="753"/>
      <c r="G1419" s="747"/>
    </row>
    <row r="1420" spans="1:7" x14ac:dyDescent="0.2">
      <c r="A1420" s="407"/>
      <c r="B1420" s="402">
        <f>IF(A1420=0,0,VLOOKUP(A1420,T_Indices,2,FALSE))</f>
        <v>0</v>
      </c>
      <c r="C1420" s="408"/>
      <c r="D1420" s="409"/>
      <c r="E1420" s="413"/>
      <c r="F1420" s="414"/>
      <c r="G1420" s="416">
        <f>ROUND(E1420*F1420,2)</f>
        <v>0</v>
      </c>
    </row>
    <row r="1421" spans="1:7" x14ac:dyDescent="0.2">
      <c r="A1421" s="407"/>
      <c r="B1421" s="402">
        <f>IF(A1421=0,0,VLOOKUP(A1421,T_Indices,2,FALSE))</f>
        <v>0</v>
      </c>
      <c r="C1421" s="408"/>
      <c r="D1421" s="409"/>
      <c r="E1421" s="419"/>
      <c r="F1421" s="414"/>
      <c r="G1421" s="416">
        <f t="shared" ref="G1421" si="151">ROUND(E1421*F1421,2)</f>
        <v>0</v>
      </c>
    </row>
    <row r="1422" spans="1:7" x14ac:dyDescent="0.2">
      <c r="A1422" s="148"/>
      <c r="B1422" s="143"/>
      <c r="C1422" s="143"/>
      <c r="D1422" s="139"/>
      <c r="E1422" s="140"/>
      <c r="F1422" s="149" t="s">
        <v>1614</v>
      </c>
      <c r="G1422" s="420">
        <f>SUBTOTAL(9,G1420:G1421)</f>
        <v>0</v>
      </c>
    </row>
    <row r="1423" spans="1:7" ht="13.5" thickBot="1" x14ac:dyDescent="0.25">
      <c r="A1423" s="153"/>
      <c r="B1423" s="154"/>
      <c r="C1423" s="155"/>
      <c r="D1423" s="154"/>
      <c r="E1423" s="156"/>
      <c r="F1423" s="157"/>
      <c r="G1423" s="158"/>
    </row>
    <row r="1424" spans="1:7" ht="13.5" thickBot="1" x14ac:dyDescent="0.25">
      <c r="A1424" s="187" t="str">
        <f>B1357</f>
        <v>40-5</v>
      </c>
      <c r="B1424" s="186" t="e">
        <f>C1357</f>
        <v>#NAME?</v>
      </c>
      <c r="C1424" s="209"/>
      <c r="D1424" s="209" t="s">
        <v>37</v>
      </c>
      <c r="E1424" s="210"/>
      <c r="F1424" s="421" t="e">
        <f>CONCATENATE("$/",G1357)</f>
        <v>#NAME?</v>
      </c>
      <c r="G1424" s="422">
        <f>SUBTOTAL(9,G1380:G1423)</f>
        <v>0</v>
      </c>
    </row>
    <row r="1425" spans="1:7" ht="14.25" thickTop="1" thickBot="1" x14ac:dyDescent="0.25">
      <c r="A1425" s="423"/>
      <c r="B1425" s="423"/>
      <c r="C1425" s="423"/>
      <c r="D1425" s="423"/>
      <c r="E1425" s="423"/>
      <c r="F1425" s="423"/>
      <c r="G1425" s="423"/>
    </row>
    <row r="1426" spans="1:7" ht="13.5" thickTop="1" x14ac:dyDescent="0.2">
      <c r="A1426" s="772" t="s">
        <v>39</v>
      </c>
      <c r="B1426" s="773"/>
      <c r="C1426" s="773"/>
      <c r="D1426" s="773"/>
      <c r="E1426" s="773"/>
      <c r="F1426" s="773"/>
      <c r="G1426" s="774"/>
    </row>
    <row r="1427" spans="1:7" x14ac:dyDescent="0.2">
      <c r="A1427" s="129" t="s">
        <v>726</v>
      </c>
      <c r="B1427" s="130" t="str">
        <f>Comitente</f>
        <v>DIRECCIÓN PROVINCIAL DE VIALIDAD</v>
      </c>
      <c r="C1427" s="131"/>
      <c r="D1427" s="207"/>
      <c r="E1427" s="207"/>
      <c r="F1427" s="133"/>
      <c r="G1427" s="134"/>
    </row>
    <row r="1428" spans="1:7" x14ac:dyDescent="0.2">
      <c r="A1428" s="129" t="s">
        <v>727</v>
      </c>
      <c r="B1428" s="130">
        <f>Contratista</f>
        <v>0</v>
      </c>
      <c r="C1428" s="135"/>
      <c r="D1428" s="135"/>
      <c r="E1428" s="135"/>
      <c r="F1428" s="130"/>
      <c r="G1428" s="136"/>
    </row>
    <row r="1429" spans="1:7" x14ac:dyDescent="0.2">
      <c r="A1429" s="129" t="s">
        <v>27</v>
      </c>
      <c r="B1429" s="130" t="str">
        <f>Obra</f>
        <v>SEÑALIZACION HORIZONTAL - PROVISION Y COLOCACION DE TACHAS REFLECTIVAS Y SEÑALAMIENTO VERTICAL</v>
      </c>
      <c r="C1429" s="135"/>
      <c r="D1429" s="135"/>
      <c r="E1429" s="135"/>
      <c r="F1429" s="130" t="s">
        <v>40</v>
      </c>
      <c r="G1429" s="136">
        <f>Fecha_Base</f>
        <v>43145</v>
      </c>
    </row>
    <row r="1430" spans="1:7" x14ac:dyDescent="0.2">
      <c r="A1430" s="137" t="s">
        <v>725</v>
      </c>
      <c r="B1430" s="138" t="str">
        <f>Ubicación</f>
        <v>DEPARTAMENTOS VARIOS</v>
      </c>
      <c r="C1430" s="138"/>
      <c r="D1430" s="139"/>
      <c r="E1430" s="140"/>
      <c r="F1430" s="141"/>
      <c r="G1430" s="142"/>
    </row>
    <row r="1431" spans="1:7" x14ac:dyDescent="0.2">
      <c r="A1431" s="137" t="s">
        <v>41</v>
      </c>
      <c r="B1431" s="537">
        <v>40</v>
      </c>
      <c r="C1431" s="143" t="e">
        <f>IF(B1431="","",VLOOKUP(B1431,Computo_Presupuesto,2,FALSE))</f>
        <v>#NAME?</v>
      </c>
      <c r="D1431" s="423"/>
      <c r="E1431" s="140"/>
      <c r="F1431" s="141"/>
      <c r="G1431" s="142"/>
    </row>
    <row r="1432" spans="1:7" x14ac:dyDescent="0.2">
      <c r="A1432" s="137" t="s">
        <v>28</v>
      </c>
      <c r="B1432" s="537" t="s">
        <v>1674</v>
      </c>
      <c r="C1432" s="143" t="e">
        <f>IF(B1432=0,"",VLOOKUP(B1432,Computo_Presupuesto,2,FALSE))</f>
        <v>#NAME?</v>
      </c>
      <c r="D1432" s="139"/>
      <c r="E1432" s="140"/>
      <c r="F1432" s="138" t="s">
        <v>29</v>
      </c>
      <c r="G1432" s="144" t="e">
        <f>IF(B1432=0,"",VLOOKUP(B1432,Computo_Presupuesto,4,FALSE))</f>
        <v>#NAME?</v>
      </c>
    </row>
    <row r="1433" spans="1:7" x14ac:dyDescent="0.2">
      <c r="A1433" s="137"/>
      <c r="B1433" s="138"/>
      <c r="C1433" s="143"/>
      <c r="D1433" s="139"/>
      <c r="E1433" s="140"/>
      <c r="F1433" s="143"/>
      <c r="G1433" s="145"/>
    </row>
    <row r="1434" spans="1:7" x14ac:dyDescent="0.2">
      <c r="A1434" s="396"/>
      <c r="B1434" s="132"/>
      <c r="C1434" s="397" t="s">
        <v>1602</v>
      </c>
      <c r="D1434" s="132"/>
      <c r="E1434" s="132"/>
      <c r="F1434" s="132"/>
      <c r="G1434" s="398"/>
    </row>
    <row r="1435" spans="1:7" x14ac:dyDescent="0.2">
      <c r="A1435" s="137"/>
      <c r="B1435" s="199"/>
      <c r="C1435" s="143"/>
      <c r="D1435" s="139"/>
      <c r="E1435" s="140"/>
      <c r="F1435" s="138"/>
      <c r="G1435" s="144"/>
    </row>
    <row r="1436" spans="1:7" x14ac:dyDescent="0.2">
      <c r="A1436" s="137"/>
      <c r="B1436" s="199"/>
      <c r="C1436" s="399" t="s">
        <v>1603</v>
      </c>
      <c r="D1436" s="400" t="s">
        <v>31</v>
      </c>
      <c r="E1436" s="400" t="s">
        <v>1604</v>
      </c>
      <c r="F1436" s="400" t="s">
        <v>1605</v>
      </c>
      <c r="G1436" s="401" t="s">
        <v>1606</v>
      </c>
    </row>
    <row r="1437" spans="1:7" x14ac:dyDescent="0.2">
      <c r="A1437" s="137"/>
      <c r="B1437" s="199"/>
      <c r="C1437" s="408"/>
      <c r="D1437" s="413"/>
      <c r="E1437" s="448"/>
      <c r="F1437" s="414"/>
      <c r="G1437" s="404">
        <f>ROUND(D1437*F1437,2)</f>
        <v>0</v>
      </c>
    </row>
    <row r="1438" spans="1:7" x14ac:dyDescent="0.2">
      <c r="A1438" s="137"/>
      <c r="B1438" s="199"/>
      <c r="C1438" s="408"/>
      <c r="D1438" s="413"/>
      <c r="E1438" s="448"/>
      <c r="F1438" s="414"/>
      <c r="G1438" s="404">
        <f>ROUND(D1438*F1438,2)</f>
        <v>0</v>
      </c>
    </row>
    <row r="1439" spans="1:7" x14ac:dyDescent="0.2">
      <c r="A1439" s="137"/>
      <c r="B1439" s="199"/>
      <c r="C1439" s="408"/>
      <c r="D1439" s="413"/>
      <c r="E1439" s="448"/>
      <c r="F1439" s="414"/>
      <c r="G1439" s="404">
        <f>ROUND(D1439*F1439,2)</f>
        <v>0</v>
      </c>
    </row>
    <row r="1440" spans="1:7" x14ac:dyDescent="0.2">
      <c r="A1440" s="137"/>
      <c r="B1440" s="199"/>
      <c r="C1440" s="408"/>
      <c r="D1440" s="413"/>
      <c r="E1440" s="448"/>
      <c r="F1440" s="414"/>
      <c r="G1440" s="404">
        <f>ROUND(D1440*F1440,2)</f>
        <v>0</v>
      </c>
    </row>
    <row r="1441" spans="1:7" x14ac:dyDescent="0.2">
      <c r="A1441" s="137"/>
      <c r="B1441" s="199"/>
      <c r="C1441" s="408"/>
      <c r="D1441" s="413"/>
      <c r="E1441" s="448"/>
      <c r="F1441" s="414"/>
      <c r="G1441" s="404">
        <f t="shared" ref="G1441:G1446" si="152">ROUND(D1441*F1441,2)</f>
        <v>0</v>
      </c>
    </row>
    <row r="1442" spans="1:7" x14ac:dyDescent="0.2">
      <c r="A1442" s="137"/>
      <c r="B1442" s="199"/>
      <c r="C1442" s="408"/>
      <c r="D1442" s="413"/>
      <c r="E1442" s="448"/>
      <c r="F1442" s="414"/>
      <c r="G1442" s="404">
        <f t="shared" si="152"/>
        <v>0</v>
      </c>
    </row>
    <row r="1443" spans="1:7" x14ac:dyDescent="0.2">
      <c r="A1443" s="137"/>
      <c r="B1443" s="199"/>
      <c r="C1443" s="408"/>
      <c r="D1443" s="413"/>
      <c r="E1443" s="448"/>
      <c r="F1443" s="414"/>
      <c r="G1443" s="404">
        <f t="shared" si="152"/>
        <v>0</v>
      </c>
    </row>
    <row r="1444" spans="1:7" x14ac:dyDescent="0.2">
      <c r="A1444" s="137"/>
      <c r="B1444" s="199"/>
      <c r="C1444" s="408"/>
      <c r="D1444" s="413"/>
      <c r="E1444" s="448"/>
      <c r="F1444" s="414"/>
      <c r="G1444" s="404">
        <f t="shared" si="152"/>
        <v>0</v>
      </c>
    </row>
    <row r="1445" spans="1:7" x14ac:dyDescent="0.2">
      <c r="A1445" s="137"/>
      <c r="B1445" s="199"/>
      <c r="C1445" s="408"/>
      <c r="D1445" s="413"/>
      <c r="E1445" s="448"/>
      <c r="F1445" s="414"/>
      <c r="G1445" s="404">
        <f t="shared" si="152"/>
        <v>0</v>
      </c>
    </row>
    <row r="1446" spans="1:7" x14ac:dyDescent="0.2">
      <c r="A1446" s="137"/>
      <c r="B1446" s="199"/>
      <c r="C1446" s="408"/>
      <c r="D1446" s="413"/>
      <c r="E1446" s="448"/>
      <c r="F1446" s="414"/>
      <c r="G1446" s="404">
        <f t="shared" si="152"/>
        <v>0</v>
      </c>
    </row>
    <row r="1447" spans="1:7" ht="13.5" thickBot="1" x14ac:dyDescent="0.25">
      <c r="A1447" s="137"/>
      <c r="B1447" s="199"/>
      <c r="C1447" s="143"/>
      <c r="D1447" s="423"/>
      <c r="E1447" s="206"/>
      <c r="F1447" s="138"/>
      <c r="G1447" s="144"/>
    </row>
    <row r="1448" spans="1:7" ht="13.5" thickBot="1" x14ac:dyDescent="0.25">
      <c r="A1448" s="137"/>
      <c r="B1448" s="199"/>
      <c r="C1448" s="405" t="s">
        <v>1607</v>
      </c>
      <c r="D1448" s="423"/>
      <c r="E1448" s="206">
        <f>SUMPRODUCT(D1437:D1446,E1437:E1446)</f>
        <v>0</v>
      </c>
      <c r="F1448" s="138" t="s">
        <v>1608</v>
      </c>
      <c r="G1448" s="406">
        <f>SUM(G1437:G1446)</f>
        <v>0</v>
      </c>
    </row>
    <row r="1449" spans="1:7" x14ac:dyDescent="0.2">
      <c r="A1449" s="137"/>
      <c r="B1449" s="199"/>
      <c r="C1449" s="405"/>
      <c r="D1449" s="206"/>
      <c r="E1449" s="140"/>
      <c r="F1449" s="138"/>
      <c r="G1449" s="208"/>
    </row>
    <row r="1450" spans="1:7" x14ac:dyDescent="0.2">
      <c r="A1450" s="137"/>
      <c r="B1450" s="199"/>
      <c r="C1450" s="138" t="s">
        <v>1609</v>
      </c>
      <c r="D1450" s="451"/>
      <c r="E1450" s="534" t="e">
        <f>CONCATENATE(G1432,"/día")</f>
        <v>#NAME?</v>
      </c>
      <c r="F1450" s="138"/>
      <c r="G1450" s="144"/>
    </row>
    <row r="1451" spans="1:7" x14ac:dyDescent="0.2">
      <c r="A1451" s="137"/>
      <c r="B1451" s="199"/>
      <c r="C1451" s="143"/>
      <c r="D1451" s="139"/>
      <c r="E1451" s="140"/>
      <c r="F1451" s="138"/>
      <c r="G1451" s="144"/>
    </row>
    <row r="1452" spans="1:7" x14ac:dyDescent="0.2">
      <c r="A1452" s="748" t="s">
        <v>589</v>
      </c>
      <c r="B1452" s="749"/>
      <c r="C1452" s="744" t="s">
        <v>0</v>
      </c>
      <c r="D1452" s="750" t="s">
        <v>1610</v>
      </c>
      <c r="E1452" s="750" t="s">
        <v>1621</v>
      </c>
      <c r="F1452" s="752" t="s">
        <v>961</v>
      </c>
      <c r="G1452" s="746" t="s">
        <v>33</v>
      </c>
    </row>
    <row r="1453" spans="1:7" x14ac:dyDescent="0.2">
      <c r="A1453" s="146" t="s">
        <v>590</v>
      </c>
      <c r="B1453" s="147" t="s">
        <v>591</v>
      </c>
      <c r="C1453" s="745"/>
      <c r="D1453" s="751"/>
      <c r="E1453" s="751"/>
      <c r="F1453" s="753"/>
      <c r="G1453" s="747"/>
    </row>
    <row r="1454" spans="1:7" x14ac:dyDescent="0.2">
      <c r="A1454" s="148"/>
      <c r="B1454" s="143"/>
      <c r="C1454" s="150" t="s">
        <v>1611</v>
      </c>
      <c r="D1454" s="140"/>
      <c r="E1454" s="140"/>
      <c r="F1454" s="143"/>
      <c r="G1454" s="151"/>
    </row>
    <row r="1455" spans="1:7" x14ac:dyDescent="0.2">
      <c r="A1455" s="407"/>
      <c r="B1455" s="402">
        <f t="shared" ref="B1455:B1464" si="153">IF(A1455=0,0,VLOOKUP(A1455,T_Indices,2,FALSE))</f>
        <v>0</v>
      </c>
      <c r="C1455" s="408" t="s">
        <v>1629</v>
      </c>
      <c r="D1455" s="452"/>
      <c r="E1455" s="453"/>
      <c r="F1455" s="449">
        <f>D1450</f>
        <v>0</v>
      </c>
      <c r="G1455" s="410">
        <f>IF(F1455=0,0,ROUND(E1455/F1455,2))</f>
        <v>0</v>
      </c>
    </row>
    <row r="1456" spans="1:7" x14ac:dyDescent="0.2">
      <c r="A1456" s="407"/>
      <c r="B1456" s="402">
        <f t="shared" si="153"/>
        <v>0</v>
      </c>
      <c r="C1456" s="412" t="s">
        <v>1630</v>
      </c>
      <c r="D1456" s="452"/>
      <c r="E1456" s="453"/>
      <c r="F1456" s="449">
        <f>D1450</f>
        <v>0</v>
      </c>
      <c r="G1456" s="410">
        <f t="shared" ref="G1456:G1464" si="154">IF(F1456=0,0,ROUND(E1456/F1456,2))</f>
        <v>0</v>
      </c>
    </row>
    <row r="1457" spans="1:7" x14ac:dyDescent="0.2">
      <c r="A1457" s="407"/>
      <c r="B1457" s="402">
        <f t="shared" si="153"/>
        <v>0</v>
      </c>
      <c r="C1457" s="412" t="s">
        <v>1631</v>
      </c>
      <c r="D1457" s="452"/>
      <c r="E1457" s="453"/>
      <c r="F1457" s="449">
        <f>D1450</f>
        <v>0</v>
      </c>
      <c r="G1457" s="410">
        <f t="shared" si="154"/>
        <v>0</v>
      </c>
    </row>
    <row r="1458" spans="1:7" x14ac:dyDescent="0.2">
      <c r="A1458" s="407"/>
      <c r="B1458" s="402">
        <f t="shared" si="153"/>
        <v>0</v>
      </c>
      <c r="C1458" s="412"/>
      <c r="D1458" s="452"/>
      <c r="E1458" s="453"/>
      <c r="F1458" s="449">
        <f>D1450</f>
        <v>0</v>
      </c>
      <c r="G1458" s="410">
        <f t="shared" si="154"/>
        <v>0</v>
      </c>
    </row>
    <row r="1459" spans="1:7" x14ac:dyDescent="0.2">
      <c r="A1459" s="407"/>
      <c r="B1459" s="402">
        <f t="shared" si="153"/>
        <v>0</v>
      </c>
      <c r="C1459" s="412"/>
      <c r="D1459" s="452"/>
      <c r="E1459" s="453"/>
      <c r="F1459" s="449">
        <f>D1450</f>
        <v>0</v>
      </c>
      <c r="G1459" s="410">
        <f t="shared" si="154"/>
        <v>0</v>
      </c>
    </row>
    <row r="1460" spans="1:7" x14ac:dyDescent="0.2">
      <c r="A1460" s="407"/>
      <c r="B1460" s="402">
        <f t="shared" si="153"/>
        <v>0</v>
      </c>
      <c r="C1460" s="412"/>
      <c r="D1460" s="452"/>
      <c r="E1460" s="414"/>
      <c r="F1460" s="449">
        <f>D1450</f>
        <v>0</v>
      </c>
      <c r="G1460" s="410">
        <f t="shared" si="154"/>
        <v>0</v>
      </c>
    </row>
    <row r="1461" spans="1:7" x14ac:dyDescent="0.2">
      <c r="A1461" s="407"/>
      <c r="B1461" s="402">
        <f t="shared" si="153"/>
        <v>0</v>
      </c>
      <c r="C1461" s="412"/>
      <c r="D1461" s="409"/>
      <c r="E1461" s="452"/>
      <c r="F1461" s="449">
        <f>D1450</f>
        <v>0</v>
      </c>
      <c r="G1461" s="410">
        <f t="shared" si="154"/>
        <v>0</v>
      </c>
    </row>
    <row r="1462" spans="1:7" x14ac:dyDescent="0.2">
      <c r="A1462" s="407"/>
      <c r="B1462" s="402">
        <f t="shared" si="153"/>
        <v>0</v>
      </c>
      <c r="C1462" s="412"/>
      <c r="D1462" s="409"/>
      <c r="E1462" s="452"/>
      <c r="F1462" s="449">
        <f>D1450</f>
        <v>0</v>
      </c>
      <c r="G1462" s="410">
        <f t="shared" si="154"/>
        <v>0</v>
      </c>
    </row>
    <row r="1463" spans="1:7" x14ac:dyDescent="0.2">
      <c r="A1463" s="407"/>
      <c r="B1463" s="402">
        <f t="shared" si="153"/>
        <v>0</v>
      </c>
      <c r="C1463" s="412"/>
      <c r="D1463" s="409"/>
      <c r="E1463" s="413"/>
      <c r="F1463" s="449">
        <f>D1450</f>
        <v>0</v>
      </c>
      <c r="G1463" s="410">
        <f t="shared" si="154"/>
        <v>0</v>
      </c>
    </row>
    <row r="1464" spans="1:7" x14ac:dyDescent="0.2">
      <c r="A1464" s="407"/>
      <c r="B1464" s="402">
        <f t="shared" si="153"/>
        <v>0</v>
      </c>
      <c r="C1464" s="408"/>
      <c r="D1464" s="409"/>
      <c r="E1464" s="413"/>
      <c r="F1464" s="449">
        <f>D1450</f>
        <v>0</v>
      </c>
      <c r="G1464" s="410">
        <f t="shared" si="154"/>
        <v>0</v>
      </c>
    </row>
    <row r="1465" spans="1:7" x14ac:dyDescent="0.2">
      <c r="A1465" s="152"/>
      <c r="B1465" s="139"/>
      <c r="C1465" s="143"/>
      <c r="D1465" s="139"/>
      <c r="E1465" s="140"/>
      <c r="F1465" s="149" t="s">
        <v>34</v>
      </c>
      <c r="G1465" s="415">
        <f>SUBTOTAL(9,G1455:G1464)</f>
        <v>0</v>
      </c>
    </row>
    <row r="1466" spans="1:7" x14ac:dyDescent="0.2">
      <c r="A1466" s="148"/>
      <c r="B1466" s="143"/>
      <c r="C1466" s="150" t="s">
        <v>728</v>
      </c>
      <c r="D1466" s="139"/>
      <c r="E1466" s="140"/>
      <c r="F1466" s="141"/>
      <c r="G1466" s="151"/>
    </row>
    <row r="1467" spans="1:7" x14ac:dyDescent="0.2">
      <c r="A1467" s="748" t="s">
        <v>589</v>
      </c>
      <c r="B1467" s="749"/>
      <c r="C1467" s="744" t="s">
        <v>0</v>
      </c>
      <c r="D1467" s="750" t="s">
        <v>31</v>
      </c>
      <c r="E1467" s="750" t="s">
        <v>1621</v>
      </c>
      <c r="F1467" s="752" t="s">
        <v>961</v>
      </c>
      <c r="G1467" s="746" t="s">
        <v>33</v>
      </c>
    </row>
    <row r="1468" spans="1:7" x14ac:dyDescent="0.2">
      <c r="A1468" s="146" t="s">
        <v>590</v>
      </c>
      <c r="B1468" s="147" t="s">
        <v>591</v>
      </c>
      <c r="C1468" s="745"/>
      <c r="D1468" s="751"/>
      <c r="E1468" s="751"/>
      <c r="F1468" s="753"/>
      <c r="G1468" s="747"/>
    </row>
    <row r="1469" spans="1:7" x14ac:dyDescent="0.2">
      <c r="A1469" s="407"/>
      <c r="B1469" s="402">
        <f t="shared" ref="B1469:B1475" si="155">IF(A1469=0,0,VLOOKUP(A1469,T_Indices,2,FALSE))</f>
        <v>0</v>
      </c>
      <c r="C1469" s="411" t="s">
        <v>1632</v>
      </c>
      <c r="D1469" s="409"/>
      <c r="E1469" s="413">
        <v>1374.84</v>
      </c>
      <c r="F1469" s="403">
        <f>D1450</f>
        <v>0</v>
      </c>
      <c r="G1469" s="416">
        <f>IF(F1469=0,0,ROUND(D1469*E1469/F1469,2))</f>
        <v>0</v>
      </c>
    </row>
    <row r="1470" spans="1:7" x14ac:dyDescent="0.2">
      <c r="A1470" s="407"/>
      <c r="B1470" s="402">
        <f t="shared" si="155"/>
        <v>0</v>
      </c>
      <c r="C1470" s="408" t="s">
        <v>1633</v>
      </c>
      <c r="D1470" s="409"/>
      <c r="E1470" s="413">
        <v>1174.99</v>
      </c>
      <c r="F1470" s="403">
        <f>D1450</f>
        <v>0</v>
      </c>
      <c r="G1470" s="416">
        <f t="shared" ref="G1470:G1475" si="156">IF(F1470=0,0,ROUND(D1470*E1470/F1470,2))</f>
        <v>0</v>
      </c>
    </row>
    <row r="1471" spans="1:7" x14ac:dyDescent="0.2">
      <c r="A1471" s="407"/>
      <c r="B1471" s="402">
        <f t="shared" si="155"/>
        <v>0</v>
      </c>
      <c r="C1471" s="408" t="s">
        <v>1634</v>
      </c>
      <c r="D1471" s="409"/>
      <c r="E1471" s="413">
        <v>1080</v>
      </c>
      <c r="F1471" s="403">
        <f>D1450</f>
        <v>0</v>
      </c>
      <c r="G1471" s="416">
        <f t="shared" si="156"/>
        <v>0</v>
      </c>
    </row>
    <row r="1472" spans="1:7" x14ac:dyDescent="0.2">
      <c r="A1472" s="407"/>
      <c r="B1472" s="402">
        <f t="shared" si="155"/>
        <v>0</v>
      </c>
      <c r="C1472" s="408" t="s">
        <v>732</v>
      </c>
      <c r="D1472" s="409"/>
      <c r="E1472" s="413">
        <v>994.52</v>
      </c>
      <c r="F1472" s="403">
        <f>D1450</f>
        <v>0</v>
      </c>
      <c r="G1472" s="416">
        <f t="shared" si="156"/>
        <v>0</v>
      </c>
    </row>
    <row r="1473" spans="1:7" x14ac:dyDescent="0.2">
      <c r="A1473" s="407"/>
      <c r="B1473" s="402">
        <f t="shared" si="155"/>
        <v>0</v>
      </c>
      <c r="C1473" s="408"/>
      <c r="D1473" s="409"/>
      <c r="E1473" s="413"/>
      <c r="F1473" s="403">
        <f>D1450</f>
        <v>0</v>
      </c>
      <c r="G1473" s="416">
        <f t="shared" si="156"/>
        <v>0</v>
      </c>
    </row>
    <row r="1474" spans="1:7" x14ac:dyDescent="0.2">
      <c r="A1474" s="407"/>
      <c r="B1474" s="402">
        <f t="shared" si="155"/>
        <v>0</v>
      </c>
      <c r="C1474" s="408" t="s">
        <v>1635</v>
      </c>
      <c r="D1474" s="417">
        <v>0.1</v>
      </c>
      <c r="E1474" s="538">
        <f>SUMPRODUCT(D1469:D1472,E1469:E1472)</f>
        <v>0</v>
      </c>
      <c r="F1474" s="403">
        <f>D1450</f>
        <v>0</v>
      </c>
      <c r="G1474" s="416">
        <f t="shared" si="156"/>
        <v>0</v>
      </c>
    </row>
    <row r="1475" spans="1:7" x14ac:dyDescent="0.2">
      <c r="A1475" s="407"/>
      <c r="B1475" s="402">
        <f t="shared" si="155"/>
        <v>0</v>
      </c>
      <c r="C1475" s="402"/>
      <c r="D1475" s="450"/>
      <c r="E1475" s="403"/>
      <c r="F1475" s="403">
        <f>D1450</f>
        <v>0</v>
      </c>
      <c r="G1475" s="416">
        <f t="shared" si="156"/>
        <v>0</v>
      </c>
    </row>
    <row r="1476" spans="1:7" x14ac:dyDescent="0.2">
      <c r="A1476" s="152"/>
      <c r="B1476" s="139"/>
      <c r="C1476" s="143"/>
      <c r="D1476" s="139"/>
      <c r="E1476" s="140"/>
      <c r="F1476" s="149" t="s">
        <v>35</v>
      </c>
      <c r="G1476" s="418">
        <f>SUBTOTAL(9,G1469:G1475)</f>
        <v>0</v>
      </c>
    </row>
    <row r="1477" spans="1:7" x14ac:dyDescent="0.2">
      <c r="A1477" s="148"/>
      <c r="B1477" s="143"/>
      <c r="C1477" s="150" t="s">
        <v>1612</v>
      </c>
      <c r="D1477" s="139"/>
      <c r="E1477" s="140"/>
      <c r="F1477" s="141"/>
      <c r="G1477" s="151"/>
    </row>
    <row r="1478" spans="1:7" x14ac:dyDescent="0.2">
      <c r="A1478" s="748" t="s">
        <v>589</v>
      </c>
      <c r="B1478" s="749"/>
      <c r="C1478" s="744" t="s">
        <v>0</v>
      </c>
      <c r="D1478" s="744" t="s">
        <v>30</v>
      </c>
      <c r="E1478" s="750" t="s">
        <v>31</v>
      </c>
      <c r="F1478" s="752" t="s">
        <v>32</v>
      </c>
      <c r="G1478" s="746" t="s">
        <v>33</v>
      </c>
    </row>
    <row r="1479" spans="1:7" x14ac:dyDescent="0.2">
      <c r="A1479" s="146" t="s">
        <v>590</v>
      </c>
      <c r="B1479" s="147" t="s">
        <v>591</v>
      </c>
      <c r="C1479" s="745"/>
      <c r="D1479" s="745"/>
      <c r="E1479" s="751"/>
      <c r="F1479" s="753"/>
      <c r="G1479" s="747"/>
    </row>
    <row r="1480" spans="1:7" x14ac:dyDescent="0.2">
      <c r="A1480" s="407"/>
      <c r="B1480" s="402">
        <f t="shared" ref="B1480:B1490" si="157">IF(A1480=0,0,VLOOKUP(A1480,T_Indices,2,FALSE))</f>
        <v>0</v>
      </c>
      <c r="C1480" s="408"/>
      <c r="D1480" s="409"/>
      <c r="E1480" s="413"/>
      <c r="F1480" s="414"/>
      <c r="G1480" s="416">
        <f>ROUND(E1480*F1480,2)</f>
        <v>0</v>
      </c>
    </row>
    <row r="1481" spans="1:7" x14ac:dyDescent="0.2">
      <c r="A1481" s="407"/>
      <c r="B1481" s="402">
        <f t="shared" si="157"/>
        <v>0</v>
      </c>
      <c r="C1481" s="408"/>
      <c r="D1481" s="409"/>
      <c r="E1481" s="413"/>
      <c r="F1481" s="414"/>
      <c r="G1481" s="416">
        <f t="shared" ref="G1481:G1490" si="158">ROUND(E1481*F1481,2)</f>
        <v>0</v>
      </c>
    </row>
    <row r="1482" spans="1:7" x14ac:dyDescent="0.2">
      <c r="A1482" s="407"/>
      <c r="B1482" s="402">
        <f t="shared" si="157"/>
        <v>0</v>
      </c>
      <c r="C1482" s="408"/>
      <c r="D1482" s="409"/>
      <c r="E1482" s="413"/>
      <c r="F1482" s="414"/>
      <c r="G1482" s="416">
        <f t="shared" si="158"/>
        <v>0</v>
      </c>
    </row>
    <row r="1483" spans="1:7" x14ac:dyDescent="0.2">
      <c r="A1483" s="407"/>
      <c r="B1483" s="402">
        <f t="shared" si="157"/>
        <v>0</v>
      </c>
      <c r="C1483" s="408"/>
      <c r="D1483" s="409"/>
      <c r="E1483" s="413"/>
      <c r="F1483" s="414"/>
      <c r="G1483" s="416">
        <f t="shared" si="158"/>
        <v>0</v>
      </c>
    </row>
    <row r="1484" spans="1:7" x14ac:dyDescent="0.2">
      <c r="A1484" s="407"/>
      <c r="B1484" s="402">
        <f t="shared" si="157"/>
        <v>0</v>
      </c>
      <c r="C1484" s="408"/>
      <c r="D1484" s="409"/>
      <c r="E1484" s="413"/>
      <c r="F1484" s="414"/>
      <c r="G1484" s="416">
        <f t="shared" si="158"/>
        <v>0</v>
      </c>
    </row>
    <row r="1485" spans="1:7" x14ac:dyDescent="0.2">
      <c r="A1485" s="407"/>
      <c r="B1485" s="402">
        <f t="shared" si="157"/>
        <v>0</v>
      </c>
      <c r="C1485" s="408"/>
      <c r="D1485" s="409"/>
      <c r="E1485" s="413"/>
      <c r="F1485" s="414"/>
      <c r="G1485" s="416">
        <f t="shared" si="158"/>
        <v>0</v>
      </c>
    </row>
    <row r="1486" spans="1:7" x14ac:dyDescent="0.2">
      <c r="A1486" s="407"/>
      <c r="B1486" s="402">
        <f t="shared" si="157"/>
        <v>0</v>
      </c>
      <c r="C1486" s="408"/>
      <c r="D1486" s="409"/>
      <c r="E1486" s="413"/>
      <c r="F1486" s="414"/>
      <c r="G1486" s="416">
        <f t="shared" si="158"/>
        <v>0</v>
      </c>
    </row>
    <row r="1487" spans="1:7" x14ac:dyDescent="0.2">
      <c r="A1487" s="407"/>
      <c r="B1487" s="402">
        <f t="shared" si="157"/>
        <v>0</v>
      </c>
      <c r="C1487" s="408"/>
      <c r="D1487" s="409"/>
      <c r="E1487" s="413"/>
      <c r="F1487" s="414"/>
      <c r="G1487" s="416">
        <f t="shared" si="158"/>
        <v>0</v>
      </c>
    </row>
    <row r="1488" spans="1:7" x14ac:dyDescent="0.2">
      <c r="A1488" s="407"/>
      <c r="B1488" s="402">
        <f t="shared" si="157"/>
        <v>0</v>
      </c>
      <c r="C1488" s="408"/>
      <c r="D1488" s="409"/>
      <c r="E1488" s="413"/>
      <c r="F1488" s="414"/>
      <c r="G1488" s="416">
        <f t="shared" si="158"/>
        <v>0</v>
      </c>
    </row>
    <row r="1489" spans="1:7" x14ac:dyDescent="0.2">
      <c r="A1489" s="407"/>
      <c r="B1489" s="402">
        <f t="shared" si="157"/>
        <v>0</v>
      </c>
      <c r="C1489" s="408"/>
      <c r="D1489" s="409"/>
      <c r="E1489" s="413"/>
      <c r="F1489" s="414"/>
      <c r="G1489" s="416">
        <f t="shared" si="158"/>
        <v>0</v>
      </c>
    </row>
    <row r="1490" spans="1:7" x14ac:dyDescent="0.2">
      <c r="A1490" s="407"/>
      <c r="B1490" s="402">
        <f t="shared" si="157"/>
        <v>0</v>
      </c>
      <c r="C1490" s="408"/>
      <c r="D1490" s="409"/>
      <c r="E1490" s="413"/>
      <c r="F1490" s="414"/>
      <c r="G1490" s="416">
        <f t="shared" si="158"/>
        <v>0</v>
      </c>
    </row>
    <row r="1491" spans="1:7" x14ac:dyDescent="0.2">
      <c r="A1491" s="148"/>
      <c r="B1491" s="143"/>
      <c r="C1491" s="143"/>
      <c r="D1491" s="139"/>
      <c r="E1491" s="140"/>
      <c r="F1491" s="149" t="s">
        <v>36</v>
      </c>
      <c r="G1491" s="420">
        <f>SUBTOTAL(9,G1480:G1490)</f>
        <v>0</v>
      </c>
    </row>
    <row r="1492" spans="1:7" x14ac:dyDescent="0.2">
      <c r="A1492" s="148"/>
      <c r="B1492" s="143"/>
      <c r="C1492" s="150" t="s">
        <v>1613</v>
      </c>
      <c r="D1492" s="139"/>
      <c r="E1492" s="140"/>
      <c r="F1492" s="141"/>
      <c r="G1492" s="151"/>
    </row>
    <row r="1493" spans="1:7" x14ac:dyDescent="0.2">
      <c r="A1493" s="748" t="s">
        <v>589</v>
      </c>
      <c r="B1493" s="749"/>
      <c r="C1493" s="744" t="s">
        <v>0</v>
      </c>
      <c r="D1493" s="744" t="s">
        <v>30</v>
      </c>
      <c r="E1493" s="750" t="s">
        <v>31</v>
      </c>
      <c r="F1493" s="752" t="s">
        <v>32</v>
      </c>
      <c r="G1493" s="746" t="s">
        <v>33</v>
      </c>
    </row>
    <row r="1494" spans="1:7" x14ac:dyDescent="0.2">
      <c r="A1494" s="146" t="s">
        <v>590</v>
      </c>
      <c r="B1494" s="147" t="s">
        <v>591</v>
      </c>
      <c r="C1494" s="745"/>
      <c r="D1494" s="745"/>
      <c r="E1494" s="751"/>
      <c r="F1494" s="753"/>
      <c r="G1494" s="747"/>
    </row>
    <row r="1495" spans="1:7" x14ac:dyDescent="0.2">
      <c r="A1495" s="407"/>
      <c r="B1495" s="402">
        <f>IF(A1495=0,0,VLOOKUP(A1495,T_Indices,2,FALSE))</f>
        <v>0</v>
      </c>
      <c r="C1495" s="408"/>
      <c r="D1495" s="409"/>
      <c r="E1495" s="413"/>
      <c r="F1495" s="414"/>
      <c r="G1495" s="416">
        <f>ROUND(E1495*F1495,2)</f>
        <v>0</v>
      </c>
    </row>
    <row r="1496" spans="1:7" x14ac:dyDescent="0.2">
      <c r="A1496" s="407"/>
      <c r="B1496" s="402">
        <f>IF(A1496=0,0,VLOOKUP(A1496,T_Indices,2,FALSE))</f>
        <v>0</v>
      </c>
      <c r="C1496" s="408"/>
      <c r="D1496" s="409"/>
      <c r="E1496" s="419"/>
      <c r="F1496" s="414"/>
      <c r="G1496" s="416">
        <f t="shared" ref="G1496" si="159">ROUND(E1496*F1496,2)</f>
        <v>0</v>
      </c>
    </row>
    <row r="1497" spans="1:7" x14ac:dyDescent="0.2">
      <c r="A1497" s="148"/>
      <c r="B1497" s="143"/>
      <c r="C1497" s="143"/>
      <c r="D1497" s="139"/>
      <c r="E1497" s="140"/>
      <c r="F1497" s="149" t="s">
        <v>1614</v>
      </c>
      <c r="G1497" s="420">
        <f>SUBTOTAL(9,G1495:G1496)</f>
        <v>0</v>
      </c>
    </row>
    <row r="1498" spans="1:7" ht="13.5" thickBot="1" x14ac:dyDescent="0.25">
      <c r="A1498" s="153"/>
      <c r="B1498" s="154"/>
      <c r="C1498" s="155"/>
      <c r="D1498" s="154"/>
      <c r="E1498" s="156"/>
      <c r="F1498" s="157"/>
      <c r="G1498" s="158"/>
    </row>
    <row r="1499" spans="1:7" ht="13.5" thickBot="1" x14ac:dyDescent="0.25">
      <c r="A1499" s="187" t="str">
        <f>B1432</f>
        <v>40-6</v>
      </c>
      <c r="B1499" s="186" t="e">
        <f>C1432</f>
        <v>#NAME?</v>
      </c>
      <c r="C1499" s="209"/>
      <c r="D1499" s="209" t="s">
        <v>37</v>
      </c>
      <c r="E1499" s="210"/>
      <c r="F1499" s="421" t="e">
        <f>CONCATENATE("$/",G1432)</f>
        <v>#NAME?</v>
      </c>
      <c r="G1499" s="422">
        <f>SUBTOTAL(9,G1455:G1498)</f>
        <v>0</v>
      </c>
    </row>
    <row r="1500" spans="1:7" ht="14.25" thickTop="1" thickBot="1" x14ac:dyDescent="0.25">
      <c r="A1500" s="423"/>
      <c r="B1500" s="423"/>
      <c r="C1500" s="423"/>
      <c r="D1500" s="423"/>
      <c r="E1500" s="423"/>
      <c r="F1500" s="423"/>
      <c r="G1500" s="423"/>
    </row>
    <row r="1501" spans="1:7" ht="13.5" thickTop="1" x14ac:dyDescent="0.2">
      <c r="A1501" s="772" t="s">
        <v>39</v>
      </c>
      <c r="B1501" s="773"/>
      <c r="C1501" s="773"/>
      <c r="D1501" s="773"/>
      <c r="E1501" s="773"/>
      <c r="F1501" s="773"/>
      <c r="G1501" s="774"/>
    </row>
    <row r="1502" spans="1:7" x14ac:dyDescent="0.2">
      <c r="A1502" s="129" t="s">
        <v>726</v>
      </c>
      <c r="B1502" s="130" t="str">
        <f>Comitente</f>
        <v>DIRECCIÓN PROVINCIAL DE VIALIDAD</v>
      </c>
      <c r="C1502" s="131"/>
      <c r="D1502" s="207"/>
      <c r="E1502" s="207"/>
      <c r="F1502" s="133"/>
      <c r="G1502" s="134"/>
    </row>
    <row r="1503" spans="1:7" x14ac:dyDescent="0.2">
      <c r="A1503" s="129" t="s">
        <v>727</v>
      </c>
      <c r="B1503" s="130">
        <f>Contratista</f>
        <v>0</v>
      </c>
      <c r="C1503" s="135"/>
      <c r="D1503" s="135"/>
      <c r="E1503" s="135"/>
      <c r="F1503" s="130"/>
      <c r="G1503" s="136"/>
    </row>
    <row r="1504" spans="1:7" x14ac:dyDescent="0.2">
      <c r="A1504" s="129" t="s">
        <v>27</v>
      </c>
      <c r="B1504" s="130" t="str">
        <f>Obra</f>
        <v>SEÑALIZACION HORIZONTAL - PROVISION Y COLOCACION DE TACHAS REFLECTIVAS Y SEÑALAMIENTO VERTICAL</v>
      </c>
      <c r="C1504" s="135"/>
      <c r="D1504" s="135"/>
      <c r="E1504" s="135"/>
      <c r="F1504" s="130" t="s">
        <v>40</v>
      </c>
      <c r="G1504" s="136">
        <f>Fecha_Base</f>
        <v>43145</v>
      </c>
    </row>
    <row r="1505" spans="1:7" x14ac:dyDescent="0.2">
      <c r="A1505" s="137" t="s">
        <v>725</v>
      </c>
      <c r="B1505" s="138" t="str">
        <f>Ubicación</f>
        <v>DEPARTAMENTOS VARIOS</v>
      </c>
      <c r="C1505" s="138"/>
      <c r="D1505" s="139"/>
      <c r="E1505" s="140"/>
      <c r="F1505" s="141"/>
      <c r="G1505" s="142"/>
    </row>
    <row r="1506" spans="1:7" x14ac:dyDescent="0.2">
      <c r="A1506" s="137" t="s">
        <v>41</v>
      </c>
      <c r="B1506" s="537">
        <v>41</v>
      </c>
      <c r="C1506" s="143" t="e">
        <f>IF(B1506="","",VLOOKUP(B1506,Computo_Presupuesto,2,FALSE))</f>
        <v>#NAME?</v>
      </c>
      <c r="D1506" s="423"/>
      <c r="E1506" s="140"/>
      <c r="F1506" s="141"/>
      <c r="G1506" s="142"/>
    </row>
    <row r="1507" spans="1:7" x14ac:dyDescent="0.2">
      <c r="A1507" s="137" t="s">
        <v>28</v>
      </c>
      <c r="B1507" s="537" t="s">
        <v>1675</v>
      </c>
      <c r="C1507" s="143" t="e">
        <f>IF(B1507=0,"",VLOOKUP(B1507,Computo_Presupuesto,2,FALSE))</f>
        <v>#NAME?</v>
      </c>
      <c r="D1507" s="139"/>
      <c r="E1507" s="140"/>
      <c r="F1507" s="138" t="s">
        <v>29</v>
      </c>
      <c r="G1507" s="144" t="e">
        <f>IF(B1507=0,"",VLOOKUP(B1507,Computo_Presupuesto,4,FALSE))</f>
        <v>#NAME?</v>
      </c>
    </row>
    <row r="1508" spans="1:7" x14ac:dyDescent="0.2">
      <c r="A1508" s="137"/>
      <c r="B1508" s="138"/>
      <c r="C1508" s="143"/>
      <c r="D1508" s="139"/>
      <c r="E1508" s="140"/>
      <c r="F1508" s="143"/>
      <c r="G1508" s="145"/>
    </row>
    <row r="1509" spans="1:7" x14ac:dyDescent="0.2">
      <c r="A1509" s="396"/>
      <c r="B1509" s="132"/>
      <c r="C1509" s="397" t="s">
        <v>1602</v>
      </c>
      <c r="D1509" s="132"/>
      <c r="E1509" s="132"/>
      <c r="F1509" s="132"/>
      <c r="G1509" s="398"/>
    </row>
    <row r="1510" spans="1:7" x14ac:dyDescent="0.2">
      <c r="A1510" s="137"/>
      <c r="B1510" s="199"/>
      <c r="C1510" s="143"/>
      <c r="D1510" s="139"/>
      <c r="E1510" s="140"/>
      <c r="F1510" s="138"/>
      <c r="G1510" s="144"/>
    </row>
    <row r="1511" spans="1:7" x14ac:dyDescent="0.2">
      <c r="A1511" s="137"/>
      <c r="B1511" s="199"/>
      <c r="C1511" s="399" t="s">
        <v>1603</v>
      </c>
      <c r="D1511" s="400" t="s">
        <v>31</v>
      </c>
      <c r="E1511" s="400" t="s">
        <v>1604</v>
      </c>
      <c r="F1511" s="400" t="s">
        <v>1605</v>
      </c>
      <c r="G1511" s="401" t="s">
        <v>1606</v>
      </c>
    </row>
    <row r="1512" spans="1:7" x14ac:dyDescent="0.2">
      <c r="A1512" s="137"/>
      <c r="B1512" s="199"/>
      <c r="C1512" s="408"/>
      <c r="D1512" s="413"/>
      <c r="E1512" s="448"/>
      <c r="F1512" s="414"/>
      <c r="G1512" s="404">
        <f>ROUND(D1512*F1512,2)</f>
        <v>0</v>
      </c>
    </row>
    <row r="1513" spans="1:7" x14ac:dyDescent="0.2">
      <c r="A1513" s="137"/>
      <c r="B1513" s="199"/>
      <c r="C1513" s="408"/>
      <c r="D1513" s="413"/>
      <c r="E1513" s="448"/>
      <c r="F1513" s="414"/>
      <c r="G1513" s="404">
        <f>ROUND(D1513*F1513,2)</f>
        <v>0</v>
      </c>
    </row>
    <row r="1514" spans="1:7" x14ac:dyDescent="0.2">
      <c r="A1514" s="137"/>
      <c r="B1514" s="199"/>
      <c r="C1514" s="408"/>
      <c r="D1514" s="413"/>
      <c r="E1514" s="448"/>
      <c r="F1514" s="414"/>
      <c r="G1514" s="404">
        <f>ROUND(D1514*F1514,2)</f>
        <v>0</v>
      </c>
    </row>
    <row r="1515" spans="1:7" x14ac:dyDescent="0.2">
      <c r="A1515" s="137"/>
      <c r="B1515" s="199"/>
      <c r="C1515" s="408"/>
      <c r="D1515" s="413"/>
      <c r="E1515" s="448"/>
      <c r="F1515" s="414"/>
      <c r="G1515" s="404">
        <f>ROUND(D1515*F1515,2)</f>
        <v>0</v>
      </c>
    </row>
    <row r="1516" spans="1:7" x14ac:dyDescent="0.2">
      <c r="A1516" s="137"/>
      <c r="B1516" s="199"/>
      <c r="C1516" s="408"/>
      <c r="D1516" s="413"/>
      <c r="E1516" s="448"/>
      <c r="F1516" s="414"/>
      <c r="G1516" s="404">
        <f t="shared" ref="G1516:G1521" si="160">ROUND(D1516*F1516,2)</f>
        <v>0</v>
      </c>
    </row>
    <row r="1517" spans="1:7" x14ac:dyDescent="0.2">
      <c r="A1517" s="137"/>
      <c r="B1517" s="199"/>
      <c r="C1517" s="408"/>
      <c r="D1517" s="413"/>
      <c r="E1517" s="448"/>
      <c r="F1517" s="414"/>
      <c r="G1517" s="404">
        <f t="shared" si="160"/>
        <v>0</v>
      </c>
    </row>
    <row r="1518" spans="1:7" x14ac:dyDescent="0.2">
      <c r="A1518" s="137"/>
      <c r="B1518" s="199"/>
      <c r="C1518" s="408"/>
      <c r="D1518" s="413"/>
      <c r="E1518" s="448"/>
      <c r="F1518" s="414"/>
      <c r="G1518" s="404">
        <f t="shared" si="160"/>
        <v>0</v>
      </c>
    </row>
    <row r="1519" spans="1:7" x14ac:dyDescent="0.2">
      <c r="A1519" s="137"/>
      <c r="B1519" s="199"/>
      <c r="C1519" s="408"/>
      <c r="D1519" s="413"/>
      <c r="E1519" s="448"/>
      <c r="F1519" s="414"/>
      <c r="G1519" s="404">
        <f t="shared" si="160"/>
        <v>0</v>
      </c>
    </row>
    <row r="1520" spans="1:7" x14ac:dyDescent="0.2">
      <c r="A1520" s="137"/>
      <c r="B1520" s="199"/>
      <c r="C1520" s="408"/>
      <c r="D1520" s="413"/>
      <c r="E1520" s="448"/>
      <c r="F1520" s="414"/>
      <c r="G1520" s="404">
        <f t="shared" si="160"/>
        <v>0</v>
      </c>
    </row>
    <row r="1521" spans="1:7" x14ac:dyDescent="0.2">
      <c r="A1521" s="137"/>
      <c r="B1521" s="199"/>
      <c r="C1521" s="408"/>
      <c r="D1521" s="413"/>
      <c r="E1521" s="448"/>
      <c r="F1521" s="414"/>
      <c r="G1521" s="404">
        <f t="shared" si="160"/>
        <v>0</v>
      </c>
    </row>
    <row r="1522" spans="1:7" ht="13.5" thickBot="1" x14ac:dyDescent="0.25">
      <c r="A1522" s="137"/>
      <c r="B1522" s="199"/>
      <c r="C1522" s="143"/>
      <c r="D1522" s="423"/>
      <c r="E1522" s="206"/>
      <c r="F1522" s="138"/>
      <c r="G1522" s="144"/>
    </row>
    <row r="1523" spans="1:7" ht="13.5" thickBot="1" x14ac:dyDescent="0.25">
      <c r="A1523" s="137"/>
      <c r="B1523" s="199"/>
      <c r="C1523" s="405" t="s">
        <v>1607</v>
      </c>
      <c r="D1523" s="423"/>
      <c r="E1523" s="206">
        <f>SUMPRODUCT(D1512:D1521,E1512:E1521)</f>
        <v>0</v>
      </c>
      <c r="F1523" s="138" t="s">
        <v>1608</v>
      </c>
      <c r="G1523" s="406">
        <f>SUM(G1512:G1521)</f>
        <v>0</v>
      </c>
    </row>
    <row r="1524" spans="1:7" x14ac:dyDescent="0.2">
      <c r="A1524" s="137"/>
      <c r="B1524" s="199"/>
      <c r="C1524" s="405"/>
      <c r="D1524" s="206"/>
      <c r="E1524" s="140"/>
      <c r="F1524" s="138"/>
      <c r="G1524" s="208"/>
    </row>
    <row r="1525" spans="1:7" x14ac:dyDescent="0.2">
      <c r="A1525" s="137"/>
      <c r="B1525" s="199"/>
      <c r="C1525" s="138" t="s">
        <v>1609</v>
      </c>
      <c r="D1525" s="451"/>
      <c r="E1525" s="534" t="e">
        <f>CONCATENATE(G1507,"/día")</f>
        <v>#NAME?</v>
      </c>
      <c r="F1525" s="138"/>
      <c r="G1525" s="144"/>
    </row>
    <row r="1526" spans="1:7" x14ac:dyDescent="0.2">
      <c r="A1526" s="137"/>
      <c r="B1526" s="199"/>
      <c r="C1526" s="143"/>
      <c r="D1526" s="139"/>
      <c r="E1526" s="140"/>
      <c r="F1526" s="138"/>
      <c r="G1526" s="144"/>
    </row>
    <row r="1527" spans="1:7" x14ac:dyDescent="0.2">
      <c r="A1527" s="748" t="s">
        <v>589</v>
      </c>
      <c r="B1527" s="749"/>
      <c r="C1527" s="744" t="s">
        <v>0</v>
      </c>
      <c r="D1527" s="750" t="s">
        <v>1610</v>
      </c>
      <c r="E1527" s="750" t="s">
        <v>1621</v>
      </c>
      <c r="F1527" s="752" t="s">
        <v>961</v>
      </c>
      <c r="G1527" s="746" t="s">
        <v>33</v>
      </c>
    </row>
    <row r="1528" spans="1:7" x14ac:dyDescent="0.2">
      <c r="A1528" s="146" t="s">
        <v>590</v>
      </c>
      <c r="B1528" s="147" t="s">
        <v>591</v>
      </c>
      <c r="C1528" s="745"/>
      <c r="D1528" s="751"/>
      <c r="E1528" s="751"/>
      <c r="F1528" s="753"/>
      <c r="G1528" s="747"/>
    </row>
    <row r="1529" spans="1:7" x14ac:dyDescent="0.2">
      <c r="A1529" s="148"/>
      <c r="B1529" s="143"/>
      <c r="C1529" s="150" t="s">
        <v>1611</v>
      </c>
      <c r="D1529" s="140"/>
      <c r="E1529" s="140"/>
      <c r="F1529" s="143"/>
      <c r="G1529" s="151"/>
    </row>
    <row r="1530" spans="1:7" x14ac:dyDescent="0.2">
      <c r="A1530" s="407"/>
      <c r="B1530" s="402">
        <f t="shared" ref="B1530:B1539" si="161">IF(A1530=0,0,VLOOKUP(A1530,T_Indices,2,FALSE))</f>
        <v>0</v>
      </c>
      <c r="C1530" s="408" t="s">
        <v>1629</v>
      </c>
      <c r="D1530" s="452"/>
      <c r="E1530" s="453"/>
      <c r="F1530" s="449">
        <f>D1525</f>
        <v>0</v>
      </c>
      <c r="G1530" s="410">
        <f>IF(F1530=0,0,ROUND(E1530/F1530,2))</f>
        <v>0</v>
      </c>
    </row>
    <row r="1531" spans="1:7" x14ac:dyDescent="0.2">
      <c r="A1531" s="407"/>
      <c r="B1531" s="402">
        <f t="shared" si="161"/>
        <v>0</v>
      </c>
      <c r="C1531" s="412" t="s">
        <v>1630</v>
      </c>
      <c r="D1531" s="452"/>
      <c r="E1531" s="453"/>
      <c r="F1531" s="449">
        <f>D1525</f>
        <v>0</v>
      </c>
      <c r="G1531" s="410">
        <f t="shared" ref="G1531:G1539" si="162">IF(F1531=0,0,ROUND(E1531/F1531,2))</f>
        <v>0</v>
      </c>
    </row>
    <row r="1532" spans="1:7" x14ac:dyDescent="0.2">
      <c r="A1532" s="407"/>
      <c r="B1532" s="402">
        <f t="shared" si="161"/>
        <v>0</v>
      </c>
      <c r="C1532" s="412" t="s">
        <v>1631</v>
      </c>
      <c r="D1532" s="452"/>
      <c r="E1532" s="453"/>
      <c r="F1532" s="449">
        <f>D1525</f>
        <v>0</v>
      </c>
      <c r="G1532" s="410">
        <f t="shared" si="162"/>
        <v>0</v>
      </c>
    </row>
    <row r="1533" spans="1:7" x14ac:dyDescent="0.2">
      <c r="A1533" s="407"/>
      <c r="B1533" s="402">
        <f t="shared" si="161"/>
        <v>0</v>
      </c>
      <c r="C1533" s="412"/>
      <c r="D1533" s="452"/>
      <c r="E1533" s="453"/>
      <c r="F1533" s="449">
        <f>D1525</f>
        <v>0</v>
      </c>
      <c r="G1533" s="410">
        <f t="shared" si="162"/>
        <v>0</v>
      </c>
    </row>
    <row r="1534" spans="1:7" x14ac:dyDescent="0.2">
      <c r="A1534" s="407"/>
      <c r="B1534" s="402">
        <f t="shared" si="161"/>
        <v>0</v>
      </c>
      <c r="C1534" s="412"/>
      <c r="D1534" s="452"/>
      <c r="E1534" s="453"/>
      <c r="F1534" s="449">
        <f>D1525</f>
        <v>0</v>
      </c>
      <c r="G1534" s="410">
        <f t="shared" si="162"/>
        <v>0</v>
      </c>
    </row>
    <row r="1535" spans="1:7" x14ac:dyDescent="0.2">
      <c r="A1535" s="407"/>
      <c r="B1535" s="402">
        <f t="shared" si="161"/>
        <v>0</v>
      </c>
      <c r="C1535" s="412"/>
      <c r="D1535" s="452"/>
      <c r="E1535" s="414"/>
      <c r="F1535" s="449">
        <f>D1525</f>
        <v>0</v>
      </c>
      <c r="G1535" s="410">
        <f t="shared" si="162"/>
        <v>0</v>
      </c>
    </row>
    <row r="1536" spans="1:7" x14ac:dyDescent="0.2">
      <c r="A1536" s="407"/>
      <c r="B1536" s="402">
        <f t="shared" si="161"/>
        <v>0</v>
      </c>
      <c r="C1536" s="412"/>
      <c r="D1536" s="409"/>
      <c r="E1536" s="452"/>
      <c r="F1536" s="449">
        <f>D1525</f>
        <v>0</v>
      </c>
      <c r="G1536" s="410">
        <f t="shared" si="162"/>
        <v>0</v>
      </c>
    </row>
    <row r="1537" spans="1:7" x14ac:dyDescent="0.2">
      <c r="A1537" s="407"/>
      <c r="B1537" s="402">
        <f t="shared" si="161"/>
        <v>0</v>
      </c>
      <c r="C1537" s="412"/>
      <c r="D1537" s="409"/>
      <c r="E1537" s="452"/>
      <c r="F1537" s="449">
        <f>D1525</f>
        <v>0</v>
      </c>
      <c r="G1537" s="410">
        <f t="shared" si="162"/>
        <v>0</v>
      </c>
    </row>
    <row r="1538" spans="1:7" x14ac:dyDescent="0.2">
      <c r="A1538" s="407"/>
      <c r="B1538" s="402">
        <f t="shared" si="161"/>
        <v>0</v>
      </c>
      <c r="C1538" s="412"/>
      <c r="D1538" s="409"/>
      <c r="E1538" s="413"/>
      <c r="F1538" s="449">
        <f>D1525</f>
        <v>0</v>
      </c>
      <c r="G1538" s="410">
        <f t="shared" si="162"/>
        <v>0</v>
      </c>
    </row>
    <row r="1539" spans="1:7" x14ac:dyDescent="0.2">
      <c r="A1539" s="407"/>
      <c r="B1539" s="402">
        <f t="shared" si="161"/>
        <v>0</v>
      </c>
      <c r="C1539" s="408"/>
      <c r="D1539" s="409"/>
      <c r="E1539" s="413"/>
      <c r="F1539" s="449">
        <f>D1525</f>
        <v>0</v>
      </c>
      <c r="G1539" s="410">
        <f t="shared" si="162"/>
        <v>0</v>
      </c>
    </row>
    <row r="1540" spans="1:7" x14ac:dyDescent="0.2">
      <c r="A1540" s="152"/>
      <c r="B1540" s="139"/>
      <c r="C1540" s="143"/>
      <c r="D1540" s="139"/>
      <c r="E1540" s="140"/>
      <c r="F1540" s="149" t="s">
        <v>34</v>
      </c>
      <c r="G1540" s="415">
        <f>SUBTOTAL(9,G1530:G1539)</f>
        <v>0</v>
      </c>
    </row>
    <row r="1541" spans="1:7" x14ac:dyDescent="0.2">
      <c r="A1541" s="148"/>
      <c r="B1541" s="143"/>
      <c r="C1541" s="150" t="s">
        <v>728</v>
      </c>
      <c r="D1541" s="139"/>
      <c r="E1541" s="140"/>
      <c r="F1541" s="141"/>
      <c r="G1541" s="151"/>
    </row>
    <row r="1542" spans="1:7" x14ac:dyDescent="0.2">
      <c r="A1542" s="748" t="s">
        <v>589</v>
      </c>
      <c r="B1542" s="749"/>
      <c r="C1542" s="744" t="s">
        <v>0</v>
      </c>
      <c r="D1542" s="750" t="s">
        <v>31</v>
      </c>
      <c r="E1542" s="750" t="s">
        <v>1621</v>
      </c>
      <c r="F1542" s="752" t="s">
        <v>961</v>
      </c>
      <c r="G1542" s="746" t="s">
        <v>33</v>
      </c>
    </row>
    <row r="1543" spans="1:7" x14ac:dyDescent="0.2">
      <c r="A1543" s="146" t="s">
        <v>590</v>
      </c>
      <c r="B1543" s="147" t="s">
        <v>591</v>
      </c>
      <c r="C1543" s="745"/>
      <c r="D1543" s="751"/>
      <c r="E1543" s="751"/>
      <c r="F1543" s="753"/>
      <c r="G1543" s="747"/>
    </row>
    <row r="1544" spans="1:7" x14ac:dyDescent="0.2">
      <c r="A1544" s="407"/>
      <c r="B1544" s="402">
        <f t="shared" ref="B1544:B1550" si="163">IF(A1544=0,0,VLOOKUP(A1544,T_Indices,2,FALSE))</f>
        <v>0</v>
      </c>
      <c r="C1544" s="411" t="s">
        <v>1632</v>
      </c>
      <c r="D1544" s="409"/>
      <c r="E1544" s="413">
        <v>1374.84</v>
      </c>
      <c r="F1544" s="403">
        <f>D1525</f>
        <v>0</v>
      </c>
      <c r="G1544" s="416">
        <f>IF(F1544=0,0,ROUND(D1544*E1544/F1544,2))</f>
        <v>0</v>
      </c>
    </row>
    <row r="1545" spans="1:7" x14ac:dyDescent="0.2">
      <c r="A1545" s="407"/>
      <c r="B1545" s="402">
        <f t="shared" si="163"/>
        <v>0</v>
      </c>
      <c r="C1545" s="408" t="s">
        <v>1633</v>
      </c>
      <c r="D1545" s="409"/>
      <c r="E1545" s="413">
        <v>1174.99</v>
      </c>
      <c r="F1545" s="403">
        <f>D1525</f>
        <v>0</v>
      </c>
      <c r="G1545" s="416">
        <f t="shared" ref="G1545:G1550" si="164">IF(F1545=0,0,ROUND(D1545*E1545/F1545,2))</f>
        <v>0</v>
      </c>
    </row>
    <row r="1546" spans="1:7" x14ac:dyDescent="0.2">
      <c r="A1546" s="407"/>
      <c r="B1546" s="402">
        <f t="shared" si="163"/>
        <v>0</v>
      </c>
      <c r="C1546" s="408" t="s">
        <v>1634</v>
      </c>
      <c r="D1546" s="409"/>
      <c r="E1546" s="413">
        <v>1080</v>
      </c>
      <c r="F1546" s="403">
        <f>D1525</f>
        <v>0</v>
      </c>
      <c r="G1546" s="416">
        <f t="shared" si="164"/>
        <v>0</v>
      </c>
    </row>
    <row r="1547" spans="1:7" x14ac:dyDescent="0.2">
      <c r="A1547" s="407"/>
      <c r="B1547" s="402">
        <f t="shared" si="163"/>
        <v>0</v>
      </c>
      <c r="C1547" s="408" t="s">
        <v>732</v>
      </c>
      <c r="D1547" s="409"/>
      <c r="E1547" s="413">
        <v>994.52</v>
      </c>
      <c r="F1547" s="403">
        <f>D1525</f>
        <v>0</v>
      </c>
      <c r="G1547" s="416">
        <f t="shared" si="164"/>
        <v>0</v>
      </c>
    </row>
    <row r="1548" spans="1:7" x14ac:dyDescent="0.2">
      <c r="A1548" s="407"/>
      <c r="B1548" s="402">
        <f t="shared" si="163"/>
        <v>0</v>
      </c>
      <c r="C1548" s="408"/>
      <c r="D1548" s="409"/>
      <c r="E1548" s="413"/>
      <c r="F1548" s="403">
        <f>D1525</f>
        <v>0</v>
      </c>
      <c r="G1548" s="416">
        <f t="shared" si="164"/>
        <v>0</v>
      </c>
    </row>
    <row r="1549" spans="1:7" x14ac:dyDescent="0.2">
      <c r="A1549" s="407"/>
      <c r="B1549" s="402">
        <f t="shared" si="163"/>
        <v>0</v>
      </c>
      <c r="C1549" s="408" t="s">
        <v>1635</v>
      </c>
      <c r="D1549" s="417">
        <v>0.1</v>
      </c>
      <c r="E1549" s="538">
        <f>SUMPRODUCT(D1544:D1547,E1544:E1547)</f>
        <v>0</v>
      </c>
      <c r="F1549" s="403">
        <f>D1525</f>
        <v>0</v>
      </c>
      <c r="G1549" s="416">
        <f t="shared" si="164"/>
        <v>0</v>
      </c>
    </row>
    <row r="1550" spans="1:7" x14ac:dyDescent="0.2">
      <c r="A1550" s="407"/>
      <c r="B1550" s="402">
        <f t="shared" si="163"/>
        <v>0</v>
      </c>
      <c r="C1550" s="402"/>
      <c r="D1550" s="450"/>
      <c r="E1550" s="403"/>
      <c r="F1550" s="403">
        <f>D1525</f>
        <v>0</v>
      </c>
      <c r="G1550" s="416">
        <f t="shared" si="164"/>
        <v>0</v>
      </c>
    </row>
    <row r="1551" spans="1:7" x14ac:dyDescent="0.2">
      <c r="A1551" s="152"/>
      <c r="B1551" s="139"/>
      <c r="C1551" s="143"/>
      <c r="D1551" s="139"/>
      <c r="E1551" s="140"/>
      <c r="F1551" s="149" t="s">
        <v>35</v>
      </c>
      <c r="G1551" s="418">
        <f>SUBTOTAL(9,G1544:G1550)</f>
        <v>0</v>
      </c>
    </row>
    <row r="1552" spans="1:7" x14ac:dyDescent="0.2">
      <c r="A1552" s="148"/>
      <c r="B1552" s="143"/>
      <c r="C1552" s="150" t="s">
        <v>1612</v>
      </c>
      <c r="D1552" s="139"/>
      <c r="E1552" s="140"/>
      <c r="F1552" s="141"/>
      <c r="G1552" s="151"/>
    </row>
    <row r="1553" spans="1:7" x14ac:dyDescent="0.2">
      <c r="A1553" s="748" t="s">
        <v>589</v>
      </c>
      <c r="B1553" s="749"/>
      <c r="C1553" s="744" t="s">
        <v>0</v>
      </c>
      <c r="D1553" s="744" t="s">
        <v>30</v>
      </c>
      <c r="E1553" s="750" t="s">
        <v>31</v>
      </c>
      <c r="F1553" s="752" t="s">
        <v>32</v>
      </c>
      <c r="G1553" s="746" t="s">
        <v>33</v>
      </c>
    </row>
    <row r="1554" spans="1:7" x14ac:dyDescent="0.2">
      <c r="A1554" s="146" t="s">
        <v>590</v>
      </c>
      <c r="B1554" s="147" t="s">
        <v>591</v>
      </c>
      <c r="C1554" s="745"/>
      <c r="D1554" s="745"/>
      <c r="E1554" s="751"/>
      <c r="F1554" s="753"/>
      <c r="G1554" s="747"/>
    </row>
    <row r="1555" spans="1:7" x14ac:dyDescent="0.2">
      <c r="A1555" s="407"/>
      <c r="B1555" s="402">
        <f t="shared" ref="B1555:B1565" si="165">IF(A1555=0,0,VLOOKUP(A1555,T_Indices,2,FALSE))</f>
        <v>0</v>
      </c>
      <c r="C1555" s="408"/>
      <c r="D1555" s="409"/>
      <c r="E1555" s="413"/>
      <c r="F1555" s="414"/>
      <c r="G1555" s="416">
        <f>ROUND(E1555*F1555,2)</f>
        <v>0</v>
      </c>
    </row>
    <row r="1556" spans="1:7" x14ac:dyDescent="0.2">
      <c r="A1556" s="407"/>
      <c r="B1556" s="402">
        <f t="shared" si="165"/>
        <v>0</v>
      </c>
      <c r="C1556" s="408"/>
      <c r="D1556" s="409"/>
      <c r="E1556" s="413"/>
      <c r="F1556" s="414"/>
      <c r="G1556" s="416">
        <f t="shared" ref="G1556:G1565" si="166">ROUND(E1556*F1556,2)</f>
        <v>0</v>
      </c>
    </row>
    <row r="1557" spans="1:7" x14ac:dyDescent="0.2">
      <c r="A1557" s="407"/>
      <c r="B1557" s="402">
        <f t="shared" si="165"/>
        <v>0</v>
      </c>
      <c r="C1557" s="408"/>
      <c r="D1557" s="409"/>
      <c r="E1557" s="413"/>
      <c r="F1557" s="414"/>
      <c r="G1557" s="416">
        <f t="shared" si="166"/>
        <v>0</v>
      </c>
    </row>
    <row r="1558" spans="1:7" x14ac:dyDescent="0.2">
      <c r="A1558" s="407"/>
      <c r="B1558" s="402">
        <f t="shared" si="165"/>
        <v>0</v>
      </c>
      <c r="C1558" s="408"/>
      <c r="D1558" s="409"/>
      <c r="E1558" s="413"/>
      <c r="F1558" s="414"/>
      <c r="G1558" s="416">
        <f t="shared" si="166"/>
        <v>0</v>
      </c>
    </row>
    <row r="1559" spans="1:7" x14ac:dyDescent="0.2">
      <c r="A1559" s="407"/>
      <c r="B1559" s="402">
        <f t="shared" si="165"/>
        <v>0</v>
      </c>
      <c r="C1559" s="408"/>
      <c r="D1559" s="409"/>
      <c r="E1559" s="413"/>
      <c r="F1559" s="414"/>
      <c r="G1559" s="416">
        <f t="shared" si="166"/>
        <v>0</v>
      </c>
    </row>
    <row r="1560" spans="1:7" x14ac:dyDescent="0.2">
      <c r="A1560" s="407"/>
      <c r="B1560" s="402">
        <f t="shared" si="165"/>
        <v>0</v>
      </c>
      <c r="C1560" s="408"/>
      <c r="D1560" s="409"/>
      <c r="E1560" s="413"/>
      <c r="F1560" s="414"/>
      <c r="G1560" s="416">
        <f t="shared" si="166"/>
        <v>0</v>
      </c>
    </row>
    <row r="1561" spans="1:7" x14ac:dyDescent="0.2">
      <c r="A1561" s="407"/>
      <c r="B1561" s="402">
        <f t="shared" si="165"/>
        <v>0</v>
      </c>
      <c r="C1561" s="408"/>
      <c r="D1561" s="409"/>
      <c r="E1561" s="413"/>
      <c r="F1561" s="414"/>
      <c r="G1561" s="416">
        <f t="shared" si="166"/>
        <v>0</v>
      </c>
    </row>
    <row r="1562" spans="1:7" x14ac:dyDescent="0.2">
      <c r="A1562" s="407"/>
      <c r="B1562" s="402">
        <f t="shared" si="165"/>
        <v>0</v>
      </c>
      <c r="C1562" s="408"/>
      <c r="D1562" s="409"/>
      <c r="E1562" s="413"/>
      <c r="F1562" s="414"/>
      <c r="G1562" s="416">
        <f t="shared" si="166"/>
        <v>0</v>
      </c>
    </row>
    <row r="1563" spans="1:7" x14ac:dyDescent="0.2">
      <c r="A1563" s="407"/>
      <c r="B1563" s="402">
        <f t="shared" si="165"/>
        <v>0</v>
      </c>
      <c r="C1563" s="408"/>
      <c r="D1563" s="409"/>
      <c r="E1563" s="413"/>
      <c r="F1563" s="414"/>
      <c r="G1563" s="416">
        <f t="shared" si="166"/>
        <v>0</v>
      </c>
    </row>
    <row r="1564" spans="1:7" x14ac:dyDescent="0.2">
      <c r="A1564" s="407"/>
      <c r="B1564" s="402">
        <f t="shared" si="165"/>
        <v>0</v>
      </c>
      <c r="C1564" s="408"/>
      <c r="D1564" s="409"/>
      <c r="E1564" s="413"/>
      <c r="F1564" s="414"/>
      <c r="G1564" s="416">
        <f t="shared" si="166"/>
        <v>0</v>
      </c>
    </row>
    <row r="1565" spans="1:7" x14ac:dyDescent="0.2">
      <c r="A1565" s="407"/>
      <c r="B1565" s="402">
        <f t="shared" si="165"/>
        <v>0</v>
      </c>
      <c r="C1565" s="408"/>
      <c r="D1565" s="409"/>
      <c r="E1565" s="413"/>
      <c r="F1565" s="414"/>
      <c r="G1565" s="416">
        <f t="shared" si="166"/>
        <v>0</v>
      </c>
    </row>
    <row r="1566" spans="1:7" x14ac:dyDescent="0.2">
      <c r="A1566" s="148"/>
      <c r="B1566" s="143"/>
      <c r="C1566" s="143"/>
      <c r="D1566" s="139"/>
      <c r="E1566" s="140"/>
      <c r="F1566" s="149" t="s">
        <v>36</v>
      </c>
      <c r="G1566" s="420">
        <f>SUBTOTAL(9,G1555:G1565)</f>
        <v>0</v>
      </c>
    </row>
    <row r="1567" spans="1:7" x14ac:dyDescent="0.2">
      <c r="A1567" s="148"/>
      <c r="B1567" s="143"/>
      <c r="C1567" s="150" t="s">
        <v>1613</v>
      </c>
      <c r="D1567" s="139"/>
      <c r="E1567" s="140"/>
      <c r="F1567" s="141"/>
      <c r="G1567" s="151"/>
    </row>
    <row r="1568" spans="1:7" x14ac:dyDescent="0.2">
      <c r="A1568" s="748" t="s">
        <v>589</v>
      </c>
      <c r="B1568" s="749"/>
      <c r="C1568" s="744" t="s">
        <v>0</v>
      </c>
      <c r="D1568" s="744" t="s">
        <v>30</v>
      </c>
      <c r="E1568" s="750" t="s">
        <v>31</v>
      </c>
      <c r="F1568" s="752" t="s">
        <v>32</v>
      </c>
      <c r="G1568" s="746" t="s">
        <v>33</v>
      </c>
    </row>
    <row r="1569" spans="1:7" x14ac:dyDescent="0.2">
      <c r="A1569" s="146" t="s">
        <v>590</v>
      </c>
      <c r="B1569" s="147" t="s">
        <v>591</v>
      </c>
      <c r="C1569" s="745"/>
      <c r="D1569" s="745"/>
      <c r="E1569" s="751"/>
      <c r="F1569" s="753"/>
      <c r="G1569" s="747"/>
    </row>
    <row r="1570" spans="1:7" x14ac:dyDescent="0.2">
      <c r="A1570" s="407"/>
      <c r="B1570" s="402">
        <f>IF(A1570=0,0,VLOOKUP(A1570,T_Indices,2,FALSE))</f>
        <v>0</v>
      </c>
      <c r="C1570" s="408"/>
      <c r="D1570" s="409"/>
      <c r="E1570" s="413"/>
      <c r="F1570" s="414"/>
      <c r="G1570" s="416">
        <f>ROUND(E1570*F1570,2)</f>
        <v>0</v>
      </c>
    </row>
    <row r="1571" spans="1:7" x14ac:dyDescent="0.2">
      <c r="A1571" s="407"/>
      <c r="B1571" s="402">
        <f>IF(A1571=0,0,VLOOKUP(A1571,T_Indices,2,FALSE))</f>
        <v>0</v>
      </c>
      <c r="C1571" s="408"/>
      <c r="D1571" s="409"/>
      <c r="E1571" s="419"/>
      <c r="F1571" s="414"/>
      <c r="G1571" s="416">
        <f t="shared" ref="G1571" si="167">ROUND(E1571*F1571,2)</f>
        <v>0</v>
      </c>
    </row>
    <row r="1572" spans="1:7" x14ac:dyDescent="0.2">
      <c r="A1572" s="148"/>
      <c r="B1572" s="143"/>
      <c r="C1572" s="143"/>
      <c r="D1572" s="139"/>
      <c r="E1572" s="140"/>
      <c r="F1572" s="149" t="s">
        <v>1614</v>
      </c>
      <c r="G1572" s="420">
        <f>SUBTOTAL(9,G1570:G1571)</f>
        <v>0</v>
      </c>
    </row>
    <row r="1573" spans="1:7" ht="13.5" thickBot="1" x14ac:dyDescent="0.25">
      <c r="A1573" s="153"/>
      <c r="B1573" s="154"/>
      <c r="C1573" s="155"/>
      <c r="D1573" s="154"/>
      <c r="E1573" s="156"/>
      <c r="F1573" s="157"/>
      <c r="G1573" s="158"/>
    </row>
    <row r="1574" spans="1:7" ht="13.5" thickBot="1" x14ac:dyDescent="0.25">
      <c r="A1574" s="187" t="str">
        <f>B1507</f>
        <v>41-1</v>
      </c>
      <c r="B1574" s="186" t="e">
        <f>C1507</f>
        <v>#NAME?</v>
      </c>
      <c r="C1574" s="209"/>
      <c r="D1574" s="209" t="s">
        <v>37</v>
      </c>
      <c r="E1574" s="210"/>
      <c r="F1574" s="421" t="e">
        <f>CONCATENATE("$/",G1507)</f>
        <v>#NAME?</v>
      </c>
      <c r="G1574" s="422">
        <f>SUBTOTAL(9,G1530:G1573)</f>
        <v>0</v>
      </c>
    </row>
    <row r="1575" spans="1:7" ht="14.25" thickTop="1" thickBot="1" x14ac:dyDescent="0.25">
      <c r="A1575" s="423"/>
      <c r="B1575" s="423"/>
      <c r="C1575" s="423"/>
      <c r="D1575" s="423"/>
      <c r="E1575" s="423"/>
      <c r="F1575" s="423"/>
      <c r="G1575" s="423"/>
    </row>
    <row r="1576" spans="1:7" ht="13.5" thickTop="1" x14ac:dyDescent="0.2">
      <c r="A1576" s="772" t="s">
        <v>39</v>
      </c>
      <c r="B1576" s="773"/>
      <c r="C1576" s="773"/>
      <c r="D1576" s="773"/>
      <c r="E1576" s="773"/>
      <c r="F1576" s="773"/>
      <c r="G1576" s="774"/>
    </row>
    <row r="1577" spans="1:7" x14ac:dyDescent="0.2">
      <c r="A1577" s="129" t="s">
        <v>726</v>
      </c>
      <c r="B1577" s="130" t="str">
        <f>Comitente</f>
        <v>DIRECCIÓN PROVINCIAL DE VIALIDAD</v>
      </c>
      <c r="C1577" s="131"/>
      <c r="D1577" s="207"/>
      <c r="E1577" s="207"/>
      <c r="F1577" s="133"/>
      <c r="G1577" s="134"/>
    </row>
    <row r="1578" spans="1:7" x14ac:dyDescent="0.2">
      <c r="A1578" s="129" t="s">
        <v>727</v>
      </c>
      <c r="B1578" s="130">
        <f>Contratista</f>
        <v>0</v>
      </c>
      <c r="C1578" s="135"/>
      <c r="D1578" s="135"/>
      <c r="E1578" s="135"/>
      <c r="F1578" s="130"/>
      <c r="G1578" s="136"/>
    </row>
    <row r="1579" spans="1:7" x14ac:dyDescent="0.2">
      <c r="A1579" s="129" t="s">
        <v>27</v>
      </c>
      <c r="B1579" s="130" t="str">
        <f>Obra</f>
        <v>SEÑALIZACION HORIZONTAL - PROVISION Y COLOCACION DE TACHAS REFLECTIVAS Y SEÑALAMIENTO VERTICAL</v>
      </c>
      <c r="C1579" s="135"/>
      <c r="D1579" s="135"/>
      <c r="E1579" s="135"/>
      <c r="F1579" s="130" t="s">
        <v>40</v>
      </c>
      <c r="G1579" s="136">
        <f>Fecha_Base</f>
        <v>43145</v>
      </c>
    </row>
    <row r="1580" spans="1:7" x14ac:dyDescent="0.2">
      <c r="A1580" s="137" t="s">
        <v>725</v>
      </c>
      <c r="B1580" s="138" t="str">
        <f>Ubicación</f>
        <v>DEPARTAMENTOS VARIOS</v>
      </c>
      <c r="C1580" s="138"/>
      <c r="D1580" s="139"/>
      <c r="E1580" s="140"/>
      <c r="F1580" s="141"/>
      <c r="G1580" s="142"/>
    </row>
    <row r="1581" spans="1:7" x14ac:dyDescent="0.2">
      <c r="A1581" s="137" t="s">
        <v>41</v>
      </c>
      <c r="B1581" s="537">
        <v>41</v>
      </c>
      <c r="C1581" s="143" t="e">
        <f>IF(B1581="","",VLOOKUP(B1581,Computo_Presupuesto,2,FALSE))</f>
        <v>#NAME?</v>
      </c>
      <c r="D1581" s="423"/>
      <c r="E1581" s="140"/>
      <c r="F1581" s="141"/>
      <c r="G1581" s="142"/>
    </row>
    <row r="1582" spans="1:7" x14ac:dyDescent="0.2">
      <c r="A1582" s="137" t="s">
        <v>28</v>
      </c>
      <c r="B1582" s="537" t="s">
        <v>1676</v>
      </c>
      <c r="C1582" s="143" t="e">
        <f>IF(B1582=0,"",VLOOKUP(B1582,Computo_Presupuesto,2,FALSE))</f>
        <v>#NAME?</v>
      </c>
      <c r="D1582" s="139"/>
      <c r="E1582" s="140"/>
      <c r="F1582" s="138" t="s">
        <v>29</v>
      </c>
      <c r="G1582" s="144" t="e">
        <f>IF(B1582=0,"",VLOOKUP(B1582,Computo_Presupuesto,4,FALSE))</f>
        <v>#NAME?</v>
      </c>
    </row>
    <row r="1583" spans="1:7" x14ac:dyDescent="0.2">
      <c r="A1583" s="137"/>
      <c r="B1583" s="138"/>
      <c r="C1583" s="143"/>
      <c r="D1583" s="139"/>
      <c r="E1583" s="140"/>
      <c r="F1583" s="143"/>
      <c r="G1583" s="145"/>
    </row>
    <row r="1584" spans="1:7" x14ac:dyDescent="0.2">
      <c r="A1584" s="396"/>
      <c r="B1584" s="132"/>
      <c r="C1584" s="397" t="s">
        <v>1602</v>
      </c>
      <c r="D1584" s="132"/>
      <c r="E1584" s="132"/>
      <c r="F1584" s="132"/>
      <c r="G1584" s="398"/>
    </row>
    <row r="1585" spans="1:7" x14ac:dyDescent="0.2">
      <c r="A1585" s="137"/>
      <c r="B1585" s="199"/>
      <c r="C1585" s="143"/>
      <c r="D1585" s="139"/>
      <c r="E1585" s="140"/>
      <c r="F1585" s="138"/>
      <c r="G1585" s="144"/>
    </row>
    <row r="1586" spans="1:7" x14ac:dyDescent="0.2">
      <c r="A1586" s="137"/>
      <c r="B1586" s="199"/>
      <c r="C1586" s="399" t="s">
        <v>1603</v>
      </c>
      <c r="D1586" s="400" t="s">
        <v>31</v>
      </c>
      <c r="E1586" s="400" t="s">
        <v>1604</v>
      </c>
      <c r="F1586" s="400" t="s">
        <v>1605</v>
      </c>
      <c r="G1586" s="401" t="s">
        <v>1606</v>
      </c>
    </row>
    <row r="1587" spans="1:7" x14ac:dyDescent="0.2">
      <c r="A1587" s="137"/>
      <c r="B1587" s="199"/>
      <c r="C1587" s="408"/>
      <c r="D1587" s="413"/>
      <c r="E1587" s="448"/>
      <c r="F1587" s="414"/>
      <c r="G1587" s="404">
        <f>ROUND(D1587*F1587,2)</f>
        <v>0</v>
      </c>
    </row>
    <row r="1588" spans="1:7" x14ac:dyDescent="0.2">
      <c r="A1588" s="137"/>
      <c r="B1588" s="199"/>
      <c r="C1588" s="408"/>
      <c r="D1588" s="413"/>
      <c r="E1588" s="448"/>
      <c r="F1588" s="414"/>
      <c r="G1588" s="404">
        <f>ROUND(D1588*F1588,2)</f>
        <v>0</v>
      </c>
    </row>
    <row r="1589" spans="1:7" x14ac:dyDescent="0.2">
      <c r="A1589" s="137"/>
      <c r="B1589" s="199"/>
      <c r="C1589" s="408"/>
      <c r="D1589" s="413"/>
      <c r="E1589" s="448"/>
      <c r="F1589" s="414"/>
      <c r="G1589" s="404">
        <f>ROUND(D1589*F1589,2)</f>
        <v>0</v>
      </c>
    </row>
    <row r="1590" spans="1:7" x14ac:dyDescent="0.2">
      <c r="A1590" s="137"/>
      <c r="B1590" s="199"/>
      <c r="C1590" s="408"/>
      <c r="D1590" s="413"/>
      <c r="E1590" s="448"/>
      <c r="F1590" s="414"/>
      <c r="G1590" s="404">
        <f>ROUND(D1590*F1590,2)</f>
        <v>0</v>
      </c>
    </row>
    <row r="1591" spans="1:7" x14ac:dyDescent="0.2">
      <c r="A1591" s="137"/>
      <c r="B1591" s="199"/>
      <c r="C1591" s="408"/>
      <c r="D1591" s="413"/>
      <c r="E1591" s="448"/>
      <c r="F1591" s="414"/>
      <c r="G1591" s="404">
        <f t="shared" ref="G1591:G1596" si="168">ROUND(D1591*F1591,2)</f>
        <v>0</v>
      </c>
    </row>
    <row r="1592" spans="1:7" x14ac:dyDescent="0.2">
      <c r="A1592" s="137"/>
      <c r="B1592" s="199"/>
      <c r="C1592" s="408"/>
      <c r="D1592" s="413"/>
      <c r="E1592" s="448"/>
      <c r="F1592" s="414"/>
      <c r="G1592" s="404">
        <f t="shared" si="168"/>
        <v>0</v>
      </c>
    </row>
    <row r="1593" spans="1:7" x14ac:dyDescent="0.2">
      <c r="A1593" s="137"/>
      <c r="B1593" s="199"/>
      <c r="C1593" s="408"/>
      <c r="D1593" s="413"/>
      <c r="E1593" s="448"/>
      <c r="F1593" s="414"/>
      <c r="G1593" s="404">
        <f t="shared" si="168"/>
        <v>0</v>
      </c>
    </row>
    <row r="1594" spans="1:7" x14ac:dyDescent="0.2">
      <c r="A1594" s="137"/>
      <c r="B1594" s="199"/>
      <c r="C1594" s="408"/>
      <c r="D1594" s="413"/>
      <c r="E1594" s="448"/>
      <c r="F1594" s="414"/>
      <c r="G1594" s="404">
        <f t="shared" si="168"/>
        <v>0</v>
      </c>
    </row>
    <row r="1595" spans="1:7" x14ac:dyDescent="0.2">
      <c r="A1595" s="137"/>
      <c r="B1595" s="199"/>
      <c r="C1595" s="408"/>
      <c r="D1595" s="413"/>
      <c r="E1595" s="448"/>
      <c r="F1595" s="414"/>
      <c r="G1595" s="404">
        <f t="shared" si="168"/>
        <v>0</v>
      </c>
    </row>
    <row r="1596" spans="1:7" x14ac:dyDescent="0.2">
      <c r="A1596" s="137"/>
      <c r="B1596" s="199"/>
      <c r="C1596" s="408"/>
      <c r="D1596" s="413"/>
      <c r="E1596" s="448"/>
      <c r="F1596" s="414"/>
      <c r="G1596" s="404">
        <f t="shared" si="168"/>
        <v>0</v>
      </c>
    </row>
    <row r="1597" spans="1:7" ht="13.5" thickBot="1" x14ac:dyDescent="0.25">
      <c r="A1597" s="137"/>
      <c r="B1597" s="199"/>
      <c r="C1597" s="143"/>
      <c r="D1597" s="423"/>
      <c r="E1597" s="206"/>
      <c r="F1597" s="138"/>
      <c r="G1597" s="144"/>
    </row>
    <row r="1598" spans="1:7" ht="13.5" thickBot="1" x14ac:dyDescent="0.25">
      <c r="A1598" s="137"/>
      <c r="B1598" s="199"/>
      <c r="C1598" s="405" t="s">
        <v>1607</v>
      </c>
      <c r="D1598" s="423"/>
      <c r="E1598" s="206">
        <f>SUMPRODUCT(D1587:D1596,E1587:E1596)</f>
        <v>0</v>
      </c>
      <c r="F1598" s="138" t="s">
        <v>1608</v>
      </c>
      <c r="G1598" s="406">
        <f>SUM(G1587:G1596)</f>
        <v>0</v>
      </c>
    </row>
    <row r="1599" spans="1:7" x14ac:dyDescent="0.2">
      <c r="A1599" s="137"/>
      <c r="B1599" s="199"/>
      <c r="C1599" s="405"/>
      <c r="D1599" s="206"/>
      <c r="E1599" s="140"/>
      <c r="F1599" s="138"/>
      <c r="G1599" s="208"/>
    </row>
    <row r="1600" spans="1:7" x14ac:dyDescent="0.2">
      <c r="A1600" s="137"/>
      <c r="B1600" s="199"/>
      <c r="C1600" s="138" t="s">
        <v>1609</v>
      </c>
      <c r="D1600" s="451"/>
      <c r="E1600" s="534" t="e">
        <f>CONCATENATE(G1582,"/día")</f>
        <v>#NAME?</v>
      </c>
      <c r="F1600" s="138"/>
      <c r="G1600" s="144"/>
    </row>
    <row r="1601" spans="1:7" x14ac:dyDescent="0.2">
      <c r="A1601" s="137"/>
      <c r="B1601" s="199"/>
      <c r="C1601" s="143"/>
      <c r="D1601" s="139"/>
      <c r="E1601" s="140"/>
      <c r="F1601" s="138"/>
      <c r="G1601" s="144"/>
    </row>
    <row r="1602" spans="1:7" x14ac:dyDescent="0.2">
      <c r="A1602" s="748" t="s">
        <v>589</v>
      </c>
      <c r="B1602" s="749"/>
      <c r="C1602" s="744" t="s">
        <v>0</v>
      </c>
      <c r="D1602" s="750" t="s">
        <v>1610</v>
      </c>
      <c r="E1602" s="750" t="s">
        <v>1621</v>
      </c>
      <c r="F1602" s="752" t="s">
        <v>961</v>
      </c>
      <c r="G1602" s="746" t="s">
        <v>33</v>
      </c>
    </row>
    <row r="1603" spans="1:7" x14ac:dyDescent="0.2">
      <c r="A1603" s="146" t="s">
        <v>590</v>
      </c>
      <c r="B1603" s="147" t="s">
        <v>591</v>
      </c>
      <c r="C1603" s="745"/>
      <c r="D1603" s="751"/>
      <c r="E1603" s="751"/>
      <c r="F1603" s="753"/>
      <c r="G1603" s="747"/>
    </row>
    <row r="1604" spans="1:7" x14ac:dyDescent="0.2">
      <c r="A1604" s="148"/>
      <c r="B1604" s="143"/>
      <c r="C1604" s="150" t="s">
        <v>1611</v>
      </c>
      <c r="D1604" s="140"/>
      <c r="E1604" s="140"/>
      <c r="F1604" s="143"/>
      <c r="G1604" s="151"/>
    </row>
    <row r="1605" spans="1:7" x14ac:dyDescent="0.2">
      <c r="A1605" s="407"/>
      <c r="B1605" s="402">
        <f t="shared" ref="B1605:B1614" si="169">IF(A1605=0,0,VLOOKUP(A1605,T_Indices,2,FALSE))</f>
        <v>0</v>
      </c>
      <c r="C1605" s="408" t="s">
        <v>1629</v>
      </c>
      <c r="D1605" s="452"/>
      <c r="E1605" s="453"/>
      <c r="F1605" s="449">
        <f>D1600</f>
        <v>0</v>
      </c>
      <c r="G1605" s="410">
        <f>IF(F1605=0,0,ROUND(E1605/F1605,2))</f>
        <v>0</v>
      </c>
    </row>
    <row r="1606" spans="1:7" x14ac:dyDescent="0.2">
      <c r="A1606" s="407"/>
      <c r="B1606" s="402">
        <f t="shared" si="169"/>
        <v>0</v>
      </c>
      <c r="C1606" s="412" t="s">
        <v>1630</v>
      </c>
      <c r="D1606" s="452"/>
      <c r="E1606" s="453"/>
      <c r="F1606" s="449">
        <f>D1600</f>
        <v>0</v>
      </c>
      <c r="G1606" s="410">
        <f t="shared" ref="G1606:G1614" si="170">IF(F1606=0,0,ROUND(E1606/F1606,2))</f>
        <v>0</v>
      </c>
    </row>
    <row r="1607" spans="1:7" x14ac:dyDescent="0.2">
      <c r="A1607" s="407"/>
      <c r="B1607" s="402">
        <f t="shared" si="169"/>
        <v>0</v>
      </c>
      <c r="C1607" s="412" t="s">
        <v>1631</v>
      </c>
      <c r="D1607" s="452"/>
      <c r="E1607" s="453"/>
      <c r="F1607" s="449">
        <f>D1600</f>
        <v>0</v>
      </c>
      <c r="G1607" s="410">
        <f t="shared" si="170"/>
        <v>0</v>
      </c>
    </row>
    <row r="1608" spans="1:7" x14ac:dyDescent="0.2">
      <c r="A1608" s="407"/>
      <c r="B1608" s="402">
        <f t="shared" si="169"/>
        <v>0</v>
      </c>
      <c r="C1608" s="412"/>
      <c r="D1608" s="452"/>
      <c r="E1608" s="453"/>
      <c r="F1608" s="449">
        <f>D1600</f>
        <v>0</v>
      </c>
      <c r="G1608" s="410">
        <f t="shared" si="170"/>
        <v>0</v>
      </c>
    </row>
    <row r="1609" spans="1:7" x14ac:dyDescent="0.2">
      <c r="A1609" s="407"/>
      <c r="B1609" s="402">
        <f t="shared" si="169"/>
        <v>0</v>
      </c>
      <c r="C1609" s="412"/>
      <c r="D1609" s="452"/>
      <c r="E1609" s="453"/>
      <c r="F1609" s="449">
        <f>D1600</f>
        <v>0</v>
      </c>
      <c r="G1609" s="410">
        <f t="shared" si="170"/>
        <v>0</v>
      </c>
    </row>
    <row r="1610" spans="1:7" x14ac:dyDescent="0.2">
      <c r="A1610" s="407"/>
      <c r="B1610" s="402">
        <f t="shared" si="169"/>
        <v>0</v>
      </c>
      <c r="C1610" s="412"/>
      <c r="D1610" s="452"/>
      <c r="E1610" s="414"/>
      <c r="F1610" s="449">
        <f>D1600</f>
        <v>0</v>
      </c>
      <c r="G1610" s="410">
        <f t="shared" si="170"/>
        <v>0</v>
      </c>
    </row>
    <row r="1611" spans="1:7" x14ac:dyDescent="0.2">
      <c r="A1611" s="407"/>
      <c r="B1611" s="402">
        <f t="shared" si="169"/>
        <v>0</v>
      </c>
      <c r="C1611" s="412"/>
      <c r="D1611" s="409"/>
      <c r="E1611" s="452"/>
      <c r="F1611" s="449">
        <f>D1600</f>
        <v>0</v>
      </c>
      <c r="G1611" s="410">
        <f t="shared" si="170"/>
        <v>0</v>
      </c>
    </row>
    <row r="1612" spans="1:7" x14ac:dyDescent="0.2">
      <c r="A1612" s="407"/>
      <c r="B1612" s="402">
        <f t="shared" si="169"/>
        <v>0</v>
      </c>
      <c r="C1612" s="412"/>
      <c r="D1612" s="409"/>
      <c r="E1612" s="452"/>
      <c r="F1612" s="449">
        <f>D1600</f>
        <v>0</v>
      </c>
      <c r="G1612" s="410">
        <f t="shared" si="170"/>
        <v>0</v>
      </c>
    </row>
    <row r="1613" spans="1:7" x14ac:dyDescent="0.2">
      <c r="A1613" s="407"/>
      <c r="B1613" s="402">
        <f t="shared" si="169"/>
        <v>0</v>
      </c>
      <c r="C1613" s="412"/>
      <c r="D1613" s="409"/>
      <c r="E1613" s="413"/>
      <c r="F1613" s="449">
        <f>D1600</f>
        <v>0</v>
      </c>
      <c r="G1613" s="410">
        <f t="shared" si="170"/>
        <v>0</v>
      </c>
    </row>
    <row r="1614" spans="1:7" x14ac:dyDescent="0.2">
      <c r="A1614" s="407"/>
      <c r="B1614" s="402">
        <f t="shared" si="169"/>
        <v>0</v>
      </c>
      <c r="C1614" s="408"/>
      <c r="D1614" s="409"/>
      <c r="E1614" s="413"/>
      <c r="F1614" s="449">
        <f>D1600</f>
        <v>0</v>
      </c>
      <c r="G1614" s="410">
        <f t="shared" si="170"/>
        <v>0</v>
      </c>
    </row>
    <row r="1615" spans="1:7" x14ac:dyDescent="0.2">
      <c r="A1615" s="152"/>
      <c r="B1615" s="139"/>
      <c r="C1615" s="143"/>
      <c r="D1615" s="139"/>
      <c r="E1615" s="140"/>
      <c r="F1615" s="149" t="s">
        <v>34</v>
      </c>
      <c r="G1615" s="415">
        <f>SUBTOTAL(9,G1605:G1614)</f>
        <v>0</v>
      </c>
    </row>
    <row r="1616" spans="1:7" x14ac:dyDescent="0.2">
      <c r="A1616" s="148"/>
      <c r="B1616" s="143"/>
      <c r="C1616" s="150" t="s">
        <v>728</v>
      </c>
      <c r="D1616" s="139"/>
      <c r="E1616" s="140"/>
      <c r="F1616" s="141"/>
      <c r="G1616" s="151"/>
    </row>
    <row r="1617" spans="1:7" x14ac:dyDescent="0.2">
      <c r="A1617" s="748" t="s">
        <v>589</v>
      </c>
      <c r="B1617" s="749"/>
      <c r="C1617" s="744" t="s">
        <v>0</v>
      </c>
      <c r="D1617" s="750" t="s">
        <v>31</v>
      </c>
      <c r="E1617" s="750" t="s">
        <v>1621</v>
      </c>
      <c r="F1617" s="752" t="s">
        <v>961</v>
      </c>
      <c r="G1617" s="746" t="s">
        <v>33</v>
      </c>
    </row>
    <row r="1618" spans="1:7" x14ac:dyDescent="0.2">
      <c r="A1618" s="146" t="s">
        <v>590</v>
      </c>
      <c r="B1618" s="147" t="s">
        <v>591</v>
      </c>
      <c r="C1618" s="745"/>
      <c r="D1618" s="751"/>
      <c r="E1618" s="751"/>
      <c r="F1618" s="753"/>
      <c r="G1618" s="747"/>
    </row>
    <row r="1619" spans="1:7" x14ac:dyDescent="0.2">
      <c r="A1619" s="407"/>
      <c r="B1619" s="402">
        <f t="shared" ref="B1619:B1625" si="171">IF(A1619=0,0,VLOOKUP(A1619,T_Indices,2,FALSE))</f>
        <v>0</v>
      </c>
      <c r="C1619" s="411" t="s">
        <v>1632</v>
      </c>
      <c r="D1619" s="409"/>
      <c r="E1619" s="413">
        <v>1374.84</v>
      </c>
      <c r="F1619" s="403">
        <f>D1600</f>
        <v>0</v>
      </c>
      <c r="G1619" s="416">
        <f>IF(F1619=0,0,ROUND(D1619*E1619/F1619,2))</f>
        <v>0</v>
      </c>
    </row>
    <row r="1620" spans="1:7" x14ac:dyDescent="0.2">
      <c r="A1620" s="407"/>
      <c r="B1620" s="402">
        <f t="shared" si="171"/>
        <v>0</v>
      </c>
      <c r="C1620" s="408" t="s">
        <v>1633</v>
      </c>
      <c r="D1620" s="409"/>
      <c r="E1620" s="413">
        <v>1174.99</v>
      </c>
      <c r="F1620" s="403">
        <f>D1600</f>
        <v>0</v>
      </c>
      <c r="G1620" s="416">
        <f t="shared" ref="G1620:G1625" si="172">IF(F1620=0,0,ROUND(D1620*E1620/F1620,2))</f>
        <v>0</v>
      </c>
    </row>
    <row r="1621" spans="1:7" x14ac:dyDescent="0.2">
      <c r="A1621" s="407"/>
      <c r="B1621" s="402">
        <f t="shared" si="171"/>
        <v>0</v>
      </c>
      <c r="C1621" s="408" t="s">
        <v>1634</v>
      </c>
      <c r="D1621" s="409"/>
      <c r="E1621" s="413">
        <v>1080</v>
      </c>
      <c r="F1621" s="403">
        <f>D1600</f>
        <v>0</v>
      </c>
      <c r="G1621" s="416">
        <f t="shared" si="172"/>
        <v>0</v>
      </c>
    </row>
    <row r="1622" spans="1:7" x14ac:dyDescent="0.2">
      <c r="A1622" s="407"/>
      <c r="B1622" s="402">
        <f t="shared" si="171"/>
        <v>0</v>
      </c>
      <c r="C1622" s="408" t="s">
        <v>732</v>
      </c>
      <c r="D1622" s="409"/>
      <c r="E1622" s="413">
        <v>994.52</v>
      </c>
      <c r="F1622" s="403">
        <f>D1600</f>
        <v>0</v>
      </c>
      <c r="G1622" s="416">
        <f t="shared" si="172"/>
        <v>0</v>
      </c>
    </row>
    <row r="1623" spans="1:7" x14ac:dyDescent="0.2">
      <c r="A1623" s="407"/>
      <c r="B1623" s="402">
        <f t="shared" si="171"/>
        <v>0</v>
      </c>
      <c r="C1623" s="408"/>
      <c r="D1623" s="409"/>
      <c r="E1623" s="413"/>
      <c r="F1623" s="403">
        <f>D1600</f>
        <v>0</v>
      </c>
      <c r="G1623" s="416">
        <f t="shared" si="172"/>
        <v>0</v>
      </c>
    </row>
    <row r="1624" spans="1:7" x14ac:dyDescent="0.2">
      <c r="A1624" s="407"/>
      <c r="B1624" s="402">
        <f t="shared" si="171"/>
        <v>0</v>
      </c>
      <c r="C1624" s="408" t="s">
        <v>1635</v>
      </c>
      <c r="D1624" s="417">
        <v>0.1</v>
      </c>
      <c r="E1624" s="538">
        <f>SUMPRODUCT(D1619:D1622,E1619:E1622)</f>
        <v>0</v>
      </c>
      <c r="F1624" s="403">
        <f>D1600</f>
        <v>0</v>
      </c>
      <c r="G1624" s="416">
        <f t="shared" si="172"/>
        <v>0</v>
      </c>
    </row>
    <row r="1625" spans="1:7" x14ac:dyDescent="0.2">
      <c r="A1625" s="407"/>
      <c r="B1625" s="402">
        <f t="shared" si="171"/>
        <v>0</v>
      </c>
      <c r="C1625" s="402"/>
      <c r="D1625" s="450"/>
      <c r="E1625" s="403"/>
      <c r="F1625" s="403">
        <f>D1600</f>
        <v>0</v>
      </c>
      <c r="G1625" s="416">
        <f t="shared" si="172"/>
        <v>0</v>
      </c>
    </row>
    <row r="1626" spans="1:7" x14ac:dyDescent="0.2">
      <c r="A1626" s="152"/>
      <c r="B1626" s="139"/>
      <c r="C1626" s="143"/>
      <c r="D1626" s="139"/>
      <c r="E1626" s="140"/>
      <c r="F1626" s="149" t="s">
        <v>35</v>
      </c>
      <c r="G1626" s="418">
        <f>SUBTOTAL(9,G1619:G1625)</f>
        <v>0</v>
      </c>
    </row>
    <row r="1627" spans="1:7" x14ac:dyDescent="0.2">
      <c r="A1627" s="148"/>
      <c r="B1627" s="143"/>
      <c r="C1627" s="150" t="s">
        <v>1612</v>
      </c>
      <c r="D1627" s="139"/>
      <c r="E1627" s="140"/>
      <c r="F1627" s="141"/>
      <c r="G1627" s="151"/>
    </row>
    <row r="1628" spans="1:7" x14ac:dyDescent="0.2">
      <c r="A1628" s="748" t="s">
        <v>589</v>
      </c>
      <c r="B1628" s="749"/>
      <c r="C1628" s="744" t="s">
        <v>0</v>
      </c>
      <c r="D1628" s="744" t="s">
        <v>30</v>
      </c>
      <c r="E1628" s="750" t="s">
        <v>31</v>
      </c>
      <c r="F1628" s="752" t="s">
        <v>32</v>
      </c>
      <c r="G1628" s="746" t="s">
        <v>33</v>
      </c>
    </row>
    <row r="1629" spans="1:7" x14ac:dyDescent="0.2">
      <c r="A1629" s="146" t="s">
        <v>590</v>
      </c>
      <c r="B1629" s="147" t="s">
        <v>591</v>
      </c>
      <c r="C1629" s="745"/>
      <c r="D1629" s="745"/>
      <c r="E1629" s="751"/>
      <c r="F1629" s="753"/>
      <c r="G1629" s="747"/>
    </row>
    <row r="1630" spans="1:7" x14ac:dyDescent="0.2">
      <c r="A1630" s="407"/>
      <c r="B1630" s="402">
        <f t="shared" ref="B1630:B1640" si="173">IF(A1630=0,0,VLOOKUP(A1630,T_Indices,2,FALSE))</f>
        <v>0</v>
      </c>
      <c r="C1630" s="408"/>
      <c r="D1630" s="409"/>
      <c r="E1630" s="413"/>
      <c r="F1630" s="414"/>
      <c r="G1630" s="416">
        <f>ROUND(E1630*F1630,2)</f>
        <v>0</v>
      </c>
    </row>
    <row r="1631" spans="1:7" x14ac:dyDescent="0.2">
      <c r="A1631" s="407"/>
      <c r="B1631" s="402">
        <f t="shared" si="173"/>
        <v>0</v>
      </c>
      <c r="C1631" s="408"/>
      <c r="D1631" s="409"/>
      <c r="E1631" s="413"/>
      <c r="F1631" s="414"/>
      <c r="G1631" s="416">
        <f t="shared" ref="G1631:G1640" si="174">ROUND(E1631*F1631,2)</f>
        <v>0</v>
      </c>
    </row>
    <row r="1632" spans="1:7" x14ac:dyDescent="0.2">
      <c r="A1632" s="407"/>
      <c r="B1632" s="402">
        <f t="shared" si="173"/>
        <v>0</v>
      </c>
      <c r="C1632" s="408"/>
      <c r="D1632" s="409"/>
      <c r="E1632" s="413"/>
      <c r="F1632" s="414"/>
      <c r="G1632" s="416">
        <f t="shared" si="174"/>
        <v>0</v>
      </c>
    </row>
    <row r="1633" spans="1:7" x14ac:dyDescent="0.2">
      <c r="A1633" s="407"/>
      <c r="B1633" s="402">
        <f t="shared" si="173"/>
        <v>0</v>
      </c>
      <c r="C1633" s="408"/>
      <c r="D1633" s="409"/>
      <c r="E1633" s="413"/>
      <c r="F1633" s="414"/>
      <c r="G1633" s="416">
        <f t="shared" si="174"/>
        <v>0</v>
      </c>
    </row>
    <row r="1634" spans="1:7" x14ac:dyDescent="0.2">
      <c r="A1634" s="407"/>
      <c r="B1634" s="402">
        <f t="shared" si="173"/>
        <v>0</v>
      </c>
      <c r="C1634" s="408"/>
      <c r="D1634" s="409"/>
      <c r="E1634" s="413"/>
      <c r="F1634" s="414"/>
      <c r="G1634" s="416">
        <f t="shared" si="174"/>
        <v>0</v>
      </c>
    </row>
    <row r="1635" spans="1:7" x14ac:dyDescent="0.2">
      <c r="A1635" s="407"/>
      <c r="B1635" s="402">
        <f t="shared" si="173"/>
        <v>0</v>
      </c>
      <c r="C1635" s="408"/>
      <c r="D1635" s="409"/>
      <c r="E1635" s="413"/>
      <c r="F1635" s="414"/>
      <c r="G1635" s="416">
        <f t="shared" si="174"/>
        <v>0</v>
      </c>
    </row>
    <row r="1636" spans="1:7" x14ac:dyDescent="0.2">
      <c r="A1636" s="407"/>
      <c r="B1636" s="402">
        <f t="shared" si="173"/>
        <v>0</v>
      </c>
      <c r="C1636" s="408"/>
      <c r="D1636" s="409"/>
      <c r="E1636" s="413"/>
      <c r="F1636" s="414"/>
      <c r="G1636" s="416">
        <f t="shared" si="174"/>
        <v>0</v>
      </c>
    </row>
    <row r="1637" spans="1:7" x14ac:dyDescent="0.2">
      <c r="A1637" s="407"/>
      <c r="B1637" s="402">
        <f t="shared" si="173"/>
        <v>0</v>
      </c>
      <c r="C1637" s="408"/>
      <c r="D1637" s="409"/>
      <c r="E1637" s="413"/>
      <c r="F1637" s="414"/>
      <c r="G1637" s="416">
        <f t="shared" si="174"/>
        <v>0</v>
      </c>
    </row>
    <row r="1638" spans="1:7" x14ac:dyDescent="0.2">
      <c r="A1638" s="407"/>
      <c r="B1638" s="402">
        <f t="shared" si="173"/>
        <v>0</v>
      </c>
      <c r="C1638" s="408"/>
      <c r="D1638" s="409"/>
      <c r="E1638" s="413"/>
      <c r="F1638" s="414"/>
      <c r="G1638" s="416">
        <f t="shared" si="174"/>
        <v>0</v>
      </c>
    </row>
    <row r="1639" spans="1:7" x14ac:dyDescent="0.2">
      <c r="A1639" s="407"/>
      <c r="B1639" s="402">
        <f t="shared" si="173"/>
        <v>0</v>
      </c>
      <c r="C1639" s="408"/>
      <c r="D1639" s="409"/>
      <c r="E1639" s="413"/>
      <c r="F1639" s="414"/>
      <c r="G1639" s="416">
        <f t="shared" si="174"/>
        <v>0</v>
      </c>
    </row>
    <row r="1640" spans="1:7" x14ac:dyDescent="0.2">
      <c r="A1640" s="407"/>
      <c r="B1640" s="402">
        <f t="shared" si="173"/>
        <v>0</v>
      </c>
      <c r="C1640" s="408"/>
      <c r="D1640" s="409"/>
      <c r="E1640" s="413"/>
      <c r="F1640" s="414"/>
      <c r="G1640" s="416">
        <f t="shared" si="174"/>
        <v>0</v>
      </c>
    </row>
    <row r="1641" spans="1:7" x14ac:dyDescent="0.2">
      <c r="A1641" s="148"/>
      <c r="B1641" s="143"/>
      <c r="C1641" s="143"/>
      <c r="D1641" s="139"/>
      <c r="E1641" s="140"/>
      <c r="F1641" s="149" t="s">
        <v>36</v>
      </c>
      <c r="G1641" s="420">
        <f>SUBTOTAL(9,G1630:G1640)</f>
        <v>0</v>
      </c>
    </row>
    <row r="1642" spans="1:7" x14ac:dyDescent="0.2">
      <c r="A1642" s="148"/>
      <c r="B1642" s="143"/>
      <c r="C1642" s="150" t="s">
        <v>1613</v>
      </c>
      <c r="D1642" s="139"/>
      <c r="E1642" s="140"/>
      <c r="F1642" s="141"/>
      <c r="G1642" s="151"/>
    </row>
    <row r="1643" spans="1:7" x14ac:dyDescent="0.2">
      <c r="A1643" s="748" t="s">
        <v>589</v>
      </c>
      <c r="B1643" s="749"/>
      <c r="C1643" s="744" t="s">
        <v>0</v>
      </c>
      <c r="D1643" s="744" t="s">
        <v>30</v>
      </c>
      <c r="E1643" s="750" t="s">
        <v>31</v>
      </c>
      <c r="F1643" s="752" t="s">
        <v>32</v>
      </c>
      <c r="G1643" s="746" t="s">
        <v>33</v>
      </c>
    </row>
    <row r="1644" spans="1:7" x14ac:dyDescent="0.2">
      <c r="A1644" s="146" t="s">
        <v>590</v>
      </c>
      <c r="B1644" s="147" t="s">
        <v>591</v>
      </c>
      <c r="C1644" s="745"/>
      <c r="D1644" s="745"/>
      <c r="E1644" s="751"/>
      <c r="F1644" s="753"/>
      <c r="G1644" s="747"/>
    </row>
    <row r="1645" spans="1:7" x14ac:dyDescent="0.2">
      <c r="A1645" s="407"/>
      <c r="B1645" s="402">
        <f>IF(A1645=0,0,VLOOKUP(A1645,T_Indices,2,FALSE))</f>
        <v>0</v>
      </c>
      <c r="C1645" s="408"/>
      <c r="D1645" s="409"/>
      <c r="E1645" s="413"/>
      <c r="F1645" s="414"/>
      <c r="G1645" s="416">
        <f>ROUND(E1645*F1645,2)</f>
        <v>0</v>
      </c>
    </row>
    <row r="1646" spans="1:7" x14ac:dyDescent="0.2">
      <c r="A1646" s="407"/>
      <c r="B1646" s="402">
        <f>IF(A1646=0,0,VLOOKUP(A1646,T_Indices,2,FALSE))</f>
        <v>0</v>
      </c>
      <c r="C1646" s="408"/>
      <c r="D1646" s="409"/>
      <c r="E1646" s="419"/>
      <c r="F1646" s="414"/>
      <c r="G1646" s="416">
        <f t="shared" ref="G1646" si="175">ROUND(E1646*F1646,2)</f>
        <v>0</v>
      </c>
    </row>
    <row r="1647" spans="1:7" x14ac:dyDescent="0.2">
      <c r="A1647" s="148"/>
      <c r="B1647" s="143"/>
      <c r="C1647" s="143"/>
      <c r="D1647" s="139"/>
      <c r="E1647" s="140"/>
      <c r="F1647" s="149" t="s">
        <v>1614</v>
      </c>
      <c r="G1647" s="420">
        <f>SUBTOTAL(9,G1645:G1646)</f>
        <v>0</v>
      </c>
    </row>
    <row r="1648" spans="1:7" ht="13.5" thickBot="1" x14ac:dyDescent="0.25">
      <c r="A1648" s="153"/>
      <c r="B1648" s="154"/>
      <c r="C1648" s="155"/>
      <c r="D1648" s="154"/>
      <c r="E1648" s="156"/>
      <c r="F1648" s="157"/>
      <c r="G1648" s="158"/>
    </row>
    <row r="1649" spans="1:7" ht="13.5" thickBot="1" x14ac:dyDescent="0.25">
      <c r="A1649" s="187" t="str">
        <f>B1582</f>
        <v>41-2</v>
      </c>
      <c r="B1649" s="186" t="e">
        <f>C1582</f>
        <v>#NAME?</v>
      </c>
      <c r="C1649" s="209"/>
      <c r="D1649" s="209" t="s">
        <v>37</v>
      </c>
      <c r="E1649" s="210"/>
      <c r="F1649" s="421" t="e">
        <f>CONCATENATE("$/",G1582)</f>
        <v>#NAME?</v>
      </c>
      <c r="G1649" s="422">
        <f>SUBTOTAL(9,G1605:G1648)</f>
        <v>0</v>
      </c>
    </row>
    <row r="1650" spans="1:7" ht="14.25" thickTop="1" thickBot="1" x14ac:dyDescent="0.25">
      <c r="A1650" s="423"/>
      <c r="B1650" s="423"/>
      <c r="C1650" s="423"/>
      <c r="D1650" s="423"/>
      <c r="E1650" s="423"/>
      <c r="F1650" s="423"/>
      <c r="G1650" s="423"/>
    </row>
    <row r="1651" spans="1:7" ht="13.5" thickTop="1" x14ac:dyDescent="0.2">
      <c r="A1651" s="772" t="s">
        <v>39</v>
      </c>
      <c r="B1651" s="773"/>
      <c r="C1651" s="773"/>
      <c r="D1651" s="773"/>
      <c r="E1651" s="773"/>
      <c r="F1651" s="773"/>
      <c r="G1651" s="774"/>
    </row>
    <row r="1652" spans="1:7" x14ac:dyDescent="0.2">
      <c r="A1652" s="129" t="s">
        <v>726</v>
      </c>
      <c r="B1652" s="130" t="str">
        <f>Comitente</f>
        <v>DIRECCIÓN PROVINCIAL DE VIALIDAD</v>
      </c>
      <c r="C1652" s="131"/>
      <c r="D1652" s="207"/>
      <c r="E1652" s="207"/>
      <c r="F1652" s="133"/>
      <c r="G1652" s="134"/>
    </row>
    <row r="1653" spans="1:7" x14ac:dyDescent="0.2">
      <c r="A1653" s="129" t="s">
        <v>727</v>
      </c>
      <c r="B1653" s="130">
        <f>Contratista</f>
        <v>0</v>
      </c>
      <c r="C1653" s="135"/>
      <c r="D1653" s="135"/>
      <c r="E1653" s="135"/>
      <c r="F1653" s="130"/>
      <c r="G1653" s="136"/>
    </row>
    <row r="1654" spans="1:7" x14ac:dyDescent="0.2">
      <c r="A1654" s="129" t="s">
        <v>27</v>
      </c>
      <c r="B1654" s="130" t="str">
        <f>Obra</f>
        <v>SEÑALIZACION HORIZONTAL - PROVISION Y COLOCACION DE TACHAS REFLECTIVAS Y SEÑALAMIENTO VERTICAL</v>
      </c>
      <c r="C1654" s="135"/>
      <c r="D1654" s="135"/>
      <c r="E1654" s="135"/>
      <c r="F1654" s="130" t="s">
        <v>40</v>
      </c>
      <c r="G1654" s="136">
        <f>Fecha_Base</f>
        <v>43145</v>
      </c>
    </row>
    <row r="1655" spans="1:7" x14ac:dyDescent="0.2">
      <c r="A1655" s="137" t="s">
        <v>725</v>
      </c>
      <c r="B1655" s="138" t="str">
        <f>Ubicación</f>
        <v>DEPARTAMENTOS VARIOS</v>
      </c>
      <c r="C1655" s="138"/>
      <c r="D1655" s="139"/>
      <c r="E1655" s="140"/>
      <c r="F1655" s="141"/>
      <c r="G1655" s="142"/>
    </row>
    <row r="1656" spans="1:7" x14ac:dyDescent="0.2">
      <c r="A1656" s="137" t="s">
        <v>41</v>
      </c>
      <c r="B1656" s="537">
        <v>41</v>
      </c>
      <c r="C1656" s="143" t="e">
        <f>IF(B1656="","",VLOOKUP(B1656,Computo_Presupuesto,2,FALSE))</f>
        <v>#NAME?</v>
      </c>
      <c r="D1656" s="423"/>
      <c r="E1656" s="140"/>
      <c r="F1656" s="141"/>
      <c r="G1656" s="142"/>
    </row>
    <row r="1657" spans="1:7" x14ac:dyDescent="0.2">
      <c r="A1657" s="137" t="s">
        <v>28</v>
      </c>
      <c r="B1657" s="537" t="s">
        <v>1677</v>
      </c>
      <c r="C1657" s="143" t="e">
        <f>IF(B1657=0,"",VLOOKUP(B1657,Computo_Presupuesto,2,FALSE))</f>
        <v>#NAME?</v>
      </c>
      <c r="D1657" s="139"/>
      <c r="E1657" s="140"/>
      <c r="F1657" s="138" t="s">
        <v>29</v>
      </c>
      <c r="G1657" s="144" t="e">
        <f>IF(B1657=0,"",VLOOKUP(B1657,Computo_Presupuesto,4,FALSE))</f>
        <v>#NAME?</v>
      </c>
    </row>
    <row r="1658" spans="1:7" x14ac:dyDescent="0.2">
      <c r="A1658" s="137"/>
      <c r="B1658" s="138"/>
      <c r="C1658" s="143"/>
      <c r="D1658" s="139"/>
      <c r="E1658" s="140"/>
      <c r="F1658" s="143"/>
      <c r="G1658" s="145"/>
    </row>
    <row r="1659" spans="1:7" x14ac:dyDescent="0.2">
      <c r="A1659" s="396"/>
      <c r="B1659" s="132"/>
      <c r="C1659" s="397" t="s">
        <v>1602</v>
      </c>
      <c r="D1659" s="132"/>
      <c r="E1659" s="132"/>
      <c r="F1659" s="132"/>
      <c r="G1659" s="398"/>
    </row>
    <row r="1660" spans="1:7" x14ac:dyDescent="0.2">
      <c r="A1660" s="137"/>
      <c r="B1660" s="199"/>
      <c r="C1660" s="143"/>
      <c r="D1660" s="139"/>
      <c r="E1660" s="140"/>
      <c r="F1660" s="138"/>
      <c r="G1660" s="144"/>
    </row>
    <row r="1661" spans="1:7" x14ac:dyDescent="0.2">
      <c r="A1661" s="137"/>
      <c r="B1661" s="199"/>
      <c r="C1661" s="399" t="s">
        <v>1603</v>
      </c>
      <c r="D1661" s="400" t="s">
        <v>31</v>
      </c>
      <c r="E1661" s="400" t="s">
        <v>1604</v>
      </c>
      <c r="F1661" s="400" t="s">
        <v>1605</v>
      </c>
      <c r="G1661" s="401" t="s">
        <v>1606</v>
      </c>
    </row>
    <row r="1662" spans="1:7" x14ac:dyDescent="0.2">
      <c r="A1662" s="137"/>
      <c r="B1662" s="199"/>
      <c r="C1662" s="408"/>
      <c r="D1662" s="413"/>
      <c r="E1662" s="448"/>
      <c r="F1662" s="414"/>
      <c r="G1662" s="404">
        <f>ROUND(D1662*F1662,2)</f>
        <v>0</v>
      </c>
    </row>
    <row r="1663" spans="1:7" x14ac:dyDescent="0.2">
      <c r="A1663" s="137"/>
      <c r="B1663" s="199"/>
      <c r="C1663" s="408"/>
      <c r="D1663" s="413"/>
      <c r="E1663" s="448"/>
      <c r="F1663" s="414"/>
      <c r="G1663" s="404">
        <f>ROUND(D1663*F1663,2)</f>
        <v>0</v>
      </c>
    </row>
    <row r="1664" spans="1:7" x14ac:dyDescent="0.2">
      <c r="A1664" s="137"/>
      <c r="B1664" s="199"/>
      <c r="C1664" s="408"/>
      <c r="D1664" s="413"/>
      <c r="E1664" s="448"/>
      <c r="F1664" s="414"/>
      <c r="G1664" s="404">
        <f>ROUND(D1664*F1664,2)</f>
        <v>0</v>
      </c>
    </row>
    <row r="1665" spans="1:7" x14ac:dyDescent="0.2">
      <c r="A1665" s="137"/>
      <c r="B1665" s="199"/>
      <c r="C1665" s="408"/>
      <c r="D1665" s="413"/>
      <c r="E1665" s="448"/>
      <c r="F1665" s="414"/>
      <c r="G1665" s="404">
        <f>ROUND(D1665*F1665,2)</f>
        <v>0</v>
      </c>
    </row>
    <row r="1666" spans="1:7" x14ac:dyDescent="0.2">
      <c r="A1666" s="137"/>
      <c r="B1666" s="199"/>
      <c r="C1666" s="408"/>
      <c r="D1666" s="413"/>
      <c r="E1666" s="448"/>
      <c r="F1666" s="414"/>
      <c r="G1666" s="404">
        <f t="shared" ref="G1666:G1671" si="176">ROUND(D1666*F1666,2)</f>
        <v>0</v>
      </c>
    </row>
    <row r="1667" spans="1:7" x14ac:dyDescent="0.2">
      <c r="A1667" s="137"/>
      <c r="B1667" s="199"/>
      <c r="C1667" s="408"/>
      <c r="D1667" s="413"/>
      <c r="E1667" s="448"/>
      <c r="F1667" s="414"/>
      <c r="G1667" s="404">
        <f t="shared" si="176"/>
        <v>0</v>
      </c>
    </row>
    <row r="1668" spans="1:7" x14ac:dyDescent="0.2">
      <c r="A1668" s="137"/>
      <c r="B1668" s="199"/>
      <c r="C1668" s="408"/>
      <c r="D1668" s="413"/>
      <c r="E1668" s="448"/>
      <c r="F1668" s="414"/>
      <c r="G1668" s="404">
        <f t="shared" si="176"/>
        <v>0</v>
      </c>
    </row>
    <row r="1669" spans="1:7" x14ac:dyDescent="0.2">
      <c r="A1669" s="137"/>
      <c r="B1669" s="199"/>
      <c r="C1669" s="408"/>
      <c r="D1669" s="413"/>
      <c r="E1669" s="448"/>
      <c r="F1669" s="414"/>
      <c r="G1669" s="404">
        <f t="shared" si="176"/>
        <v>0</v>
      </c>
    </row>
    <row r="1670" spans="1:7" x14ac:dyDescent="0.2">
      <c r="A1670" s="137"/>
      <c r="B1670" s="199"/>
      <c r="C1670" s="408"/>
      <c r="D1670" s="413"/>
      <c r="E1670" s="448"/>
      <c r="F1670" s="414"/>
      <c r="G1670" s="404">
        <f t="shared" si="176"/>
        <v>0</v>
      </c>
    </row>
    <row r="1671" spans="1:7" x14ac:dyDescent="0.2">
      <c r="A1671" s="137"/>
      <c r="B1671" s="199"/>
      <c r="C1671" s="408"/>
      <c r="D1671" s="413"/>
      <c r="E1671" s="448"/>
      <c r="F1671" s="414"/>
      <c r="G1671" s="404">
        <f t="shared" si="176"/>
        <v>0</v>
      </c>
    </row>
    <row r="1672" spans="1:7" ht="13.5" thickBot="1" x14ac:dyDescent="0.25">
      <c r="A1672" s="137"/>
      <c r="B1672" s="199"/>
      <c r="C1672" s="143"/>
      <c r="D1672" s="423"/>
      <c r="E1672" s="206"/>
      <c r="F1672" s="138"/>
      <c r="G1672" s="144"/>
    </row>
    <row r="1673" spans="1:7" ht="13.5" thickBot="1" x14ac:dyDescent="0.25">
      <c r="A1673" s="137"/>
      <c r="B1673" s="199"/>
      <c r="C1673" s="405" t="s">
        <v>1607</v>
      </c>
      <c r="D1673" s="423"/>
      <c r="E1673" s="206">
        <f>SUMPRODUCT(D1662:D1671,E1662:E1671)</f>
        <v>0</v>
      </c>
      <c r="F1673" s="138" t="s">
        <v>1608</v>
      </c>
      <c r="G1673" s="406">
        <f>SUM(G1662:G1671)</f>
        <v>0</v>
      </c>
    </row>
    <row r="1674" spans="1:7" x14ac:dyDescent="0.2">
      <c r="A1674" s="137"/>
      <c r="B1674" s="199"/>
      <c r="C1674" s="405"/>
      <c r="D1674" s="206"/>
      <c r="E1674" s="140"/>
      <c r="F1674" s="138"/>
      <c r="G1674" s="208"/>
    </row>
    <row r="1675" spans="1:7" x14ac:dyDescent="0.2">
      <c r="A1675" s="137"/>
      <c r="B1675" s="199"/>
      <c r="C1675" s="138" t="s">
        <v>1609</v>
      </c>
      <c r="D1675" s="451"/>
      <c r="E1675" s="534" t="e">
        <f>CONCATENATE(G1657,"/día")</f>
        <v>#NAME?</v>
      </c>
      <c r="F1675" s="138"/>
      <c r="G1675" s="144"/>
    </row>
    <row r="1676" spans="1:7" x14ac:dyDescent="0.2">
      <c r="A1676" s="137"/>
      <c r="B1676" s="199"/>
      <c r="C1676" s="143"/>
      <c r="D1676" s="139"/>
      <c r="E1676" s="140"/>
      <c r="F1676" s="138"/>
      <c r="G1676" s="144"/>
    </row>
    <row r="1677" spans="1:7" x14ac:dyDescent="0.2">
      <c r="A1677" s="748" t="s">
        <v>589</v>
      </c>
      <c r="B1677" s="749"/>
      <c r="C1677" s="744" t="s">
        <v>0</v>
      </c>
      <c r="D1677" s="750" t="s">
        <v>1610</v>
      </c>
      <c r="E1677" s="750" t="s">
        <v>1621</v>
      </c>
      <c r="F1677" s="752" t="s">
        <v>961</v>
      </c>
      <c r="G1677" s="746" t="s">
        <v>33</v>
      </c>
    </row>
    <row r="1678" spans="1:7" x14ac:dyDescent="0.2">
      <c r="A1678" s="146" t="s">
        <v>590</v>
      </c>
      <c r="B1678" s="147" t="s">
        <v>591</v>
      </c>
      <c r="C1678" s="745"/>
      <c r="D1678" s="751"/>
      <c r="E1678" s="751"/>
      <c r="F1678" s="753"/>
      <c r="G1678" s="747"/>
    </row>
    <row r="1679" spans="1:7" x14ac:dyDescent="0.2">
      <c r="A1679" s="148"/>
      <c r="B1679" s="143"/>
      <c r="C1679" s="150" t="s">
        <v>1611</v>
      </c>
      <c r="D1679" s="140"/>
      <c r="E1679" s="140"/>
      <c r="F1679" s="143"/>
      <c r="G1679" s="151"/>
    </row>
    <row r="1680" spans="1:7" x14ac:dyDescent="0.2">
      <c r="A1680" s="407"/>
      <c r="B1680" s="402">
        <f t="shared" ref="B1680:B1689" si="177">IF(A1680=0,0,VLOOKUP(A1680,T_Indices,2,FALSE))</f>
        <v>0</v>
      </c>
      <c r="C1680" s="408" t="s">
        <v>1629</v>
      </c>
      <c r="D1680" s="452"/>
      <c r="E1680" s="453"/>
      <c r="F1680" s="449">
        <f>D1675</f>
        <v>0</v>
      </c>
      <c r="G1680" s="410">
        <f>IF(F1680=0,0,ROUND(E1680/F1680,2))</f>
        <v>0</v>
      </c>
    </row>
    <row r="1681" spans="1:7" x14ac:dyDescent="0.2">
      <c r="A1681" s="407"/>
      <c r="B1681" s="402">
        <f t="shared" si="177"/>
        <v>0</v>
      </c>
      <c r="C1681" s="412" t="s">
        <v>1630</v>
      </c>
      <c r="D1681" s="452"/>
      <c r="E1681" s="453"/>
      <c r="F1681" s="449">
        <f>D1675</f>
        <v>0</v>
      </c>
      <c r="G1681" s="410">
        <f t="shared" ref="G1681:G1689" si="178">IF(F1681=0,0,ROUND(E1681/F1681,2))</f>
        <v>0</v>
      </c>
    </row>
    <row r="1682" spans="1:7" x14ac:dyDescent="0.2">
      <c r="A1682" s="407"/>
      <c r="B1682" s="402">
        <f t="shared" si="177"/>
        <v>0</v>
      </c>
      <c r="C1682" s="412" t="s">
        <v>1631</v>
      </c>
      <c r="D1682" s="452"/>
      <c r="E1682" s="453"/>
      <c r="F1682" s="449">
        <f>D1675</f>
        <v>0</v>
      </c>
      <c r="G1682" s="410">
        <f t="shared" si="178"/>
        <v>0</v>
      </c>
    </row>
    <row r="1683" spans="1:7" x14ac:dyDescent="0.2">
      <c r="A1683" s="407"/>
      <c r="B1683" s="402">
        <f t="shared" si="177"/>
        <v>0</v>
      </c>
      <c r="C1683" s="412"/>
      <c r="D1683" s="452"/>
      <c r="E1683" s="453"/>
      <c r="F1683" s="449">
        <f>D1675</f>
        <v>0</v>
      </c>
      <c r="G1683" s="410">
        <f t="shared" si="178"/>
        <v>0</v>
      </c>
    </row>
    <row r="1684" spans="1:7" x14ac:dyDescent="0.2">
      <c r="A1684" s="407"/>
      <c r="B1684" s="402">
        <f t="shared" si="177"/>
        <v>0</v>
      </c>
      <c r="C1684" s="412"/>
      <c r="D1684" s="452"/>
      <c r="E1684" s="453"/>
      <c r="F1684" s="449">
        <f>D1675</f>
        <v>0</v>
      </c>
      <c r="G1684" s="410">
        <f t="shared" si="178"/>
        <v>0</v>
      </c>
    </row>
    <row r="1685" spans="1:7" x14ac:dyDescent="0.2">
      <c r="A1685" s="407"/>
      <c r="B1685" s="402">
        <f t="shared" si="177"/>
        <v>0</v>
      </c>
      <c r="C1685" s="412"/>
      <c r="D1685" s="452"/>
      <c r="E1685" s="414"/>
      <c r="F1685" s="449">
        <f>D1675</f>
        <v>0</v>
      </c>
      <c r="G1685" s="410">
        <f t="shared" si="178"/>
        <v>0</v>
      </c>
    </row>
    <row r="1686" spans="1:7" x14ac:dyDescent="0.2">
      <c r="A1686" s="407"/>
      <c r="B1686" s="402">
        <f t="shared" si="177"/>
        <v>0</v>
      </c>
      <c r="C1686" s="412"/>
      <c r="D1686" s="409"/>
      <c r="E1686" s="452"/>
      <c r="F1686" s="449">
        <f>D1675</f>
        <v>0</v>
      </c>
      <c r="G1686" s="410">
        <f t="shared" si="178"/>
        <v>0</v>
      </c>
    </row>
    <row r="1687" spans="1:7" x14ac:dyDescent="0.2">
      <c r="A1687" s="407"/>
      <c r="B1687" s="402">
        <f t="shared" si="177"/>
        <v>0</v>
      </c>
      <c r="C1687" s="412"/>
      <c r="D1687" s="409"/>
      <c r="E1687" s="452"/>
      <c r="F1687" s="449">
        <f>D1675</f>
        <v>0</v>
      </c>
      <c r="G1687" s="410">
        <f t="shared" si="178"/>
        <v>0</v>
      </c>
    </row>
    <row r="1688" spans="1:7" x14ac:dyDescent="0.2">
      <c r="A1688" s="407"/>
      <c r="B1688" s="402">
        <f t="shared" si="177"/>
        <v>0</v>
      </c>
      <c r="C1688" s="412"/>
      <c r="D1688" s="409"/>
      <c r="E1688" s="413"/>
      <c r="F1688" s="449">
        <f>D1675</f>
        <v>0</v>
      </c>
      <c r="G1688" s="410">
        <f t="shared" si="178"/>
        <v>0</v>
      </c>
    </row>
    <row r="1689" spans="1:7" x14ac:dyDescent="0.2">
      <c r="A1689" s="407"/>
      <c r="B1689" s="402">
        <f t="shared" si="177"/>
        <v>0</v>
      </c>
      <c r="C1689" s="408"/>
      <c r="D1689" s="409"/>
      <c r="E1689" s="413"/>
      <c r="F1689" s="449">
        <f>D1675</f>
        <v>0</v>
      </c>
      <c r="G1689" s="410">
        <f t="shared" si="178"/>
        <v>0</v>
      </c>
    </row>
    <row r="1690" spans="1:7" x14ac:dyDescent="0.2">
      <c r="A1690" s="152"/>
      <c r="B1690" s="139"/>
      <c r="C1690" s="143"/>
      <c r="D1690" s="139"/>
      <c r="E1690" s="140"/>
      <c r="F1690" s="149" t="s">
        <v>34</v>
      </c>
      <c r="G1690" s="415">
        <f>SUBTOTAL(9,G1680:G1689)</f>
        <v>0</v>
      </c>
    </row>
    <row r="1691" spans="1:7" x14ac:dyDescent="0.2">
      <c r="A1691" s="148"/>
      <c r="B1691" s="143"/>
      <c r="C1691" s="150" t="s">
        <v>728</v>
      </c>
      <c r="D1691" s="139"/>
      <c r="E1691" s="140"/>
      <c r="F1691" s="141"/>
      <c r="G1691" s="151"/>
    </row>
    <row r="1692" spans="1:7" x14ac:dyDescent="0.2">
      <c r="A1692" s="748" t="s">
        <v>589</v>
      </c>
      <c r="B1692" s="749"/>
      <c r="C1692" s="744" t="s">
        <v>0</v>
      </c>
      <c r="D1692" s="750" t="s">
        <v>31</v>
      </c>
      <c r="E1692" s="750" t="s">
        <v>1621</v>
      </c>
      <c r="F1692" s="752" t="s">
        <v>961</v>
      </c>
      <c r="G1692" s="746" t="s">
        <v>33</v>
      </c>
    </row>
    <row r="1693" spans="1:7" x14ac:dyDescent="0.2">
      <c r="A1693" s="146" t="s">
        <v>590</v>
      </c>
      <c r="B1693" s="147" t="s">
        <v>591</v>
      </c>
      <c r="C1693" s="745"/>
      <c r="D1693" s="751"/>
      <c r="E1693" s="751"/>
      <c r="F1693" s="753"/>
      <c r="G1693" s="747"/>
    </row>
    <row r="1694" spans="1:7" x14ac:dyDescent="0.2">
      <c r="A1694" s="407"/>
      <c r="B1694" s="402">
        <f t="shared" ref="B1694:B1700" si="179">IF(A1694=0,0,VLOOKUP(A1694,T_Indices,2,FALSE))</f>
        <v>0</v>
      </c>
      <c r="C1694" s="411" t="s">
        <v>1632</v>
      </c>
      <c r="D1694" s="409"/>
      <c r="E1694" s="413">
        <v>1374.84</v>
      </c>
      <c r="F1694" s="403">
        <f>D1675</f>
        <v>0</v>
      </c>
      <c r="G1694" s="416">
        <f>IF(F1694=0,0,ROUND(D1694*E1694/F1694,2))</f>
        <v>0</v>
      </c>
    </row>
    <row r="1695" spans="1:7" x14ac:dyDescent="0.2">
      <c r="A1695" s="407"/>
      <c r="B1695" s="402">
        <f t="shared" si="179"/>
        <v>0</v>
      </c>
      <c r="C1695" s="408" t="s">
        <v>1633</v>
      </c>
      <c r="D1695" s="409"/>
      <c r="E1695" s="413">
        <v>1174.99</v>
      </c>
      <c r="F1695" s="403">
        <f>D1675</f>
        <v>0</v>
      </c>
      <c r="G1695" s="416">
        <f t="shared" ref="G1695:G1700" si="180">IF(F1695=0,0,ROUND(D1695*E1695/F1695,2))</f>
        <v>0</v>
      </c>
    </row>
    <row r="1696" spans="1:7" x14ac:dyDescent="0.2">
      <c r="A1696" s="407"/>
      <c r="B1696" s="402">
        <f t="shared" si="179"/>
        <v>0</v>
      </c>
      <c r="C1696" s="408" t="s">
        <v>1634</v>
      </c>
      <c r="D1696" s="409"/>
      <c r="E1696" s="413">
        <v>1080</v>
      </c>
      <c r="F1696" s="403">
        <f>D1675</f>
        <v>0</v>
      </c>
      <c r="G1696" s="416">
        <f t="shared" si="180"/>
        <v>0</v>
      </c>
    </row>
    <row r="1697" spans="1:7" x14ac:dyDescent="0.2">
      <c r="A1697" s="407"/>
      <c r="B1697" s="402">
        <f t="shared" si="179"/>
        <v>0</v>
      </c>
      <c r="C1697" s="408" t="s">
        <v>732</v>
      </c>
      <c r="D1697" s="409"/>
      <c r="E1697" s="413">
        <v>994.52</v>
      </c>
      <c r="F1697" s="403">
        <f>D1675</f>
        <v>0</v>
      </c>
      <c r="G1697" s="416">
        <f t="shared" si="180"/>
        <v>0</v>
      </c>
    </row>
    <row r="1698" spans="1:7" x14ac:dyDescent="0.2">
      <c r="A1698" s="407"/>
      <c r="B1698" s="402">
        <f t="shared" si="179"/>
        <v>0</v>
      </c>
      <c r="C1698" s="408"/>
      <c r="D1698" s="409"/>
      <c r="E1698" s="413"/>
      <c r="F1698" s="403">
        <f>D1675</f>
        <v>0</v>
      </c>
      <c r="G1698" s="416">
        <f t="shared" si="180"/>
        <v>0</v>
      </c>
    </row>
    <row r="1699" spans="1:7" x14ac:dyDescent="0.2">
      <c r="A1699" s="407"/>
      <c r="B1699" s="402">
        <f t="shared" si="179"/>
        <v>0</v>
      </c>
      <c r="C1699" s="408" t="s">
        <v>1635</v>
      </c>
      <c r="D1699" s="417">
        <v>0.1</v>
      </c>
      <c r="E1699" s="538">
        <f>SUMPRODUCT(D1694:D1697,E1694:E1697)</f>
        <v>0</v>
      </c>
      <c r="F1699" s="403">
        <f>D1675</f>
        <v>0</v>
      </c>
      <c r="G1699" s="416">
        <f t="shared" si="180"/>
        <v>0</v>
      </c>
    </row>
    <row r="1700" spans="1:7" x14ac:dyDescent="0.2">
      <c r="A1700" s="407"/>
      <c r="B1700" s="402">
        <f t="shared" si="179"/>
        <v>0</v>
      </c>
      <c r="C1700" s="402"/>
      <c r="D1700" s="450"/>
      <c r="E1700" s="403"/>
      <c r="F1700" s="403">
        <f>D1675</f>
        <v>0</v>
      </c>
      <c r="G1700" s="416">
        <f t="shared" si="180"/>
        <v>0</v>
      </c>
    </row>
    <row r="1701" spans="1:7" x14ac:dyDescent="0.2">
      <c r="A1701" s="152"/>
      <c r="B1701" s="139"/>
      <c r="C1701" s="143"/>
      <c r="D1701" s="139"/>
      <c r="E1701" s="140"/>
      <c r="F1701" s="149" t="s">
        <v>35</v>
      </c>
      <c r="G1701" s="418">
        <f>SUBTOTAL(9,G1694:G1700)</f>
        <v>0</v>
      </c>
    </row>
    <row r="1702" spans="1:7" x14ac:dyDescent="0.2">
      <c r="A1702" s="148"/>
      <c r="B1702" s="143"/>
      <c r="C1702" s="150" t="s">
        <v>1612</v>
      </c>
      <c r="D1702" s="139"/>
      <c r="E1702" s="140"/>
      <c r="F1702" s="141"/>
      <c r="G1702" s="151"/>
    </row>
    <row r="1703" spans="1:7" x14ac:dyDescent="0.2">
      <c r="A1703" s="748" t="s">
        <v>589</v>
      </c>
      <c r="B1703" s="749"/>
      <c r="C1703" s="744" t="s">
        <v>0</v>
      </c>
      <c r="D1703" s="744" t="s">
        <v>30</v>
      </c>
      <c r="E1703" s="750" t="s">
        <v>31</v>
      </c>
      <c r="F1703" s="752" t="s">
        <v>32</v>
      </c>
      <c r="G1703" s="746" t="s">
        <v>33</v>
      </c>
    </row>
    <row r="1704" spans="1:7" x14ac:dyDescent="0.2">
      <c r="A1704" s="146" t="s">
        <v>590</v>
      </c>
      <c r="B1704" s="147" t="s">
        <v>591</v>
      </c>
      <c r="C1704" s="745"/>
      <c r="D1704" s="745"/>
      <c r="E1704" s="751"/>
      <c r="F1704" s="753"/>
      <c r="G1704" s="747"/>
    </row>
    <row r="1705" spans="1:7" x14ac:dyDescent="0.2">
      <c r="A1705" s="407"/>
      <c r="B1705" s="402">
        <f t="shared" ref="B1705:B1715" si="181">IF(A1705=0,0,VLOOKUP(A1705,T_Indices,2,FALSE))</f>
        <v>0</v>
      </c>
      <c r="C1705" s="408"/>
      <c r="D1705" s="409"/>
      <c r="E1705" s="413"/>
      <c r="F1705" s="414"/>
      <c r="G1705" s="416">
        <f>ROUND(E1705*F1705,2)</f>
        <v>0</v>
      </c>
    </row>
    <row r="1706" spans="1:7" x14ac:dyDescent="0.2">
      <c r="A1706" s="407"/>
      <c r="B1706" s="402">
        <f t="shared" si="181"/>
        <v>0</v>
      </c>
      <c r="C1706" s="408"/>
      <c r="D1706" s="409"/>
      <c r="E1706" s="413"/>
      <c r="F1706" s="414"/>
      <c r="G1706" s="416">
        <f t="shared" ref="G1706:G1715" si="182">ROUND(E1706*F1706,2)</f>
        <v>0</v>
      </c>
    </row>
    <row r="1707" spans="1:7" x14ac:dyDescent="0.2">
      <c r="A1707" s="407"/>
      <c r="B1707" s="402">
        <f t="shared" si="181"/>
        <v>0</v>
      </c>
      <c r="C1707" s="408"/>
      <c r="D1707" s="409"/>
      <c r="E1707" s="413"/>
      <c r="F1707" s="414"/>
      <c r="G1707" s="416">
        <f t="shared" si="182"/>
        <v>0</v>
      </c>
    </row>
    <row r="1708" spans="1:7" x14ac:dyDescent="0.2">
      <c r="A1708" s="407"/>
      <c r="B1708" s="402">
        <f t="shared" si="181"/>
        <v>0</v>
      </c>
      <c r="C1708" s="408"/>
      <c r="D1708" s="409"/>
      <c r="E1708" s="413"/>
      <c r="F1708" s="414"/>
      <c r="G1708" s="416">
        <f t="shared" si="182"/>
        <v>0</v>
      </c>
    </row>
    <row r="1709" spans="1:7" x14ac:dyDescent="0.2">
      <c r="A1709" s="407"/>
      <c r="B1709" s="402">
        <f t="shared" si="181"/>
        <v>0</v>
      </c>
      <c r="C1709" s="408"/>
      <c r="D1709" s="409"/>
      <c r="E1709" s="413"/>
      <c r="F1709" s="414"/>
      <c r="G1709" s="416">
        <f t="shared" si="182"/>
        <v>0</v>
      </c>
    </row>
    <row r="1710" spans="1:7" x14ac:dyDescent="0.2">
      <c r="A1710" s="407"/>
      <c r="B1710" s="402">
        <f t="shared" si="181"/>
        <v>0</v>
      </c>
      <c r="C1710" s="408"/>
      <c r="D1710" s="409"/>
      <c r="E1710" s="413"/>
      <c r="F1710" s="414"/>
      <c r="G1710" s="416">
        <f t="shared" si="182"/>
        <v>0</v>
      </c>
    </row>
    <row r="1711" spans="1:7" x14ac:dyDescent="0.2">
      <c r="A1711" s="407"/>
      <c r="B1711" s="402">
        <f t="shared" si="181"/>
        <v>0</v>
      </c>
      <c r="C1711" s="408"/>
      <c r="D1711" s="409"/>
      <c r="E1711" s="413"/>
      <c r="F1711" s="414"/>
      <c r="G1711" s="416">
        <f t="shared" si="182"/>
        <v>0</v>
      </c>
    </row>
    <row r="1712" spans="1:7" x14ac:dyDescent="0.2">
      <c r="A1712" s="407"/>
      <c r="B1712" s="402">
        <f t="shared" si="181"/>
        <v>0</v>
      </c>
      <c r="C1712" s="408"/>
      <c r="D1712" s="409"/>
      <c r="E1712" s="413"/>
      <c r="F1712" s="414"/>
      <c r="G1712" s="416">
        <f t="shared" si="182"/>
        <v>0</v>
      </c>
    </row>
    <row r="1713" spans="1:7" x14ac:dyDescent="0.2">
      <c r="A1713" s="407"/>
      <c r="B1713" s="402">
        <f t="shared" si="181"/>
        <v>0</v>
      </c>
      <c r="C1713" s="408"/>
      <c r="D1713" s="409"/>
      <c r="E1713" s="413"/>
      <c r="F1713" s="414"/>
      <c r="G1713" s="416">
        <f t="shared" si="182"/>
        <v>0</v>
      </c>
    </row>
    <row r="1714" spans="1:7" x14ac:dyDescent="0.2">
      <c r="A1714" s="407"/>
      <c r="B1714" s="402">
        <f t="shared" si="181"/>
        <v>0</v>
      </c>
      <c r="C1714" s="408"/>
      <c r="D1714" s="409"/>
      <c r="E1714" s="413"/>
      <c r="F1714" s="414"/>
      <c r="G1714" s="416">
        <f t="shared" si="182"/>
        <v>0</v>
      </c>
    </row>
    <row r="1715" spans="1:7" x14ac:dyDescent="0.2">
      <c r="A1715" s="407"/>
      <c r="B1715" s="402">
        <f t="shared" si="181"/>
        <v>0</v>
      </c>
      <c r="C1715" s="408"/>
      <c r="D1715" s="409"/>
      <c r="E1715" s="413"/>
      <c r="F1715" s="414"/>
      <c r="G1715" s="416">
        <f t="shared" si="182"/>
        <v>0</v>
      </c>
    </row>
    <row r="1716" spans="1:7" x14ac:dyDescent="0.2">
      <c r="A1716" s="148"/>
      <c r="B1716" s="143"/>
      <c r="C1716" s="143"/>
      <c r="D1716" s="139"/>
      <c r="E1716" s="140"/>
      <c r="F1716" s="149" t="s">
        <v>36</v>
      </c>
      <c r="G1716" s="420">
        <f>SUBTOTAL(9,G1705:G1715)</f>
        <v>0</v>
      </c>
    </row>
    <row r="1717" spans="1:7" x14ac:dyDescent="0.2">
      <c r="A1717" s="148"/>
      <c r="B1717" s="143"/>
      <c r="C1717" s="150" t="s">
        <v>1613</v>
      </c>
      <c r="D1717" s="139"/>
      <c r="E1717" s="140"/>
      <c r="F1717" s="141"/>
      <c r="G1717" s="151"/>
    </row>
    <row r="1718" spans="1:7" x14ac:dyDescent="0.2">
      <c r="A1718" s="748" t="s">
        <v>589</v>
      </c>
      <c r="B1718" s="749"/>
      <c r="C1718" s="744" t="s">
        <v>0</v>
      </c>
      <c r="D1718" s="744" t="s">
        <v>30</v>
      </c>
      <c r="E1718" s="750" t="s">
        <v>31</v>
      </c>
      <c r="F1718" s="752" t="s">
        <v>32</v>
      </c>
      <c r="G1718" s="746" t="s">
        <v>33</v>
      </c>
    </row>
    <row r="1719" spans="1:7" x14ac:dyDescent="0.2">
      <c r="A1719" s="146" t="s">
        <v>590</v>
      </c>
      <c r="B1719" s="147" t="s">
        <v>591</v>
      </c>
      <c r="C1719" s="745"/>
      <c r="D1719" s="745"/>
      <c r="E1719" s="751"/>
      <c r="F1719" s="753"/>
      <c r="G1719" s="747"/>
    </row>
    <row r="1720" spans="1:7" x14ac:dyDescent="0.2">
      <c r="A1720" s="407"/>
      <c r="B1720" s="402">
        <f>IF(A1720=0,0,VLOOKUP(A1720,T_Indices,2,FALSE))</f>
        <v>0</v>
      </c>
      <c r="C1720" s="408"/>
      <c r="D1720" s="409"/>
      <c r="E1720" s="413"/>
      <c r="F1720" s="414"/>
      <c r="G1720" s="416">
        <f>ROUND(E1720*F1720,2)</f>
        <v>0</v>
      </c>
    </row>
    <row r="1721" spans="1:7" x14ac:dyDescent="0.2">
      <c r="A1721" s="407"/>
      <c r="B1721" s="402">
        <f>IF(A1721=0,0,VLOOKUP(A1721,T_Indices,2,FALSE))</f>
        <v>0</v>
      </c>
      <c r="C1721" s="408"/>
      <c r="D1721" s="409"/>
      <c r="E1721" s="419"/>
      <c r="F1721" s="414"/>
      <c r="G1721" s="416">
        <f t="shared" ref="G1721" si="183">ROUND(E1721*F1721,2)</f>
        <v>0</v>
      </c>
    </row>
    <row r="1722" spans="1:7" x14ac:dyDescent="0.2">
      <c r="A1722" s="148"/>
      <c r="B1722" s="143"/>
      <c r="C1722" s="143"/>
      <c r="D1722" s="139"/>
      <c r="E1722" s="140"/>
      <c r="F1722" s="149" t="s">
        <v>1614</v>
      </c>
      <c r="G1722" s="420">
        <f>SUBTOTAL(9,G1720:G1721)</f>
        <v>0</v>
      </c>
    </row>
    <row r="1723" spans="1:7" ht="13.5" thickBot="1" x14ac:dyDescent="0.25">
      <c r="A1723" s="153"/>
      <c r="B1723" s="154"/>
      <c r="C1723" s="155"/>
      <c r="D1723" s="154"/>
      <c r="E1723" s="156"/>
      <c r="F1723" s="157"/>
      <c r="G1723" s="158"/>
    </row>
    <row r="1724" spans="1:7" ht="13.5" thickBot="1" x14ac:dyDescent="0.25">
      <c r="A1724" s="187" t="str">
        <f>B1657</f>
        <v>41-3</v>
      </c>
      <c r="B1724" s="186" t="e">
        <f>C1657</f>
        <v>#NAME?</v>
      </c>
      <c r="C1724" s="209"/>
      <c r="D1724" s="209" t="s">
        <v>37</v>
      </c>
      <c r="E1724" s="210"/>
      <c r="F1724" s="421" t="e">
        <f>CONCATENATE("$/",G1657)</f>
        <v>#NAME?</v>
      </c>
      <c r="G1724" s="422">
        <f>SUBTOTAL(9,G1680:G1723)</f>
        <v>0</v>
      </c>
    </row>
    <row r="1725" spans="1:7" ht="14.25" thickTop="1" thickBot="1" x14ac:dyDescent="0.25">
      <c r="A1725" s="423"/>
      <c r="B1725" s="423"/>
      <c r="C1725" s="423"/>
      <c r="D1725" s="423"/>
      <c r="E1725" s="423"/>
      <c r="F1725" s="423"/>
      <c r="G1725" s="423"/>
    </row>
    <row r="1726" spans="1:7" ht="13.5" thickTop="1" x14ac:dyDescent="0.2">
      <c r="A1726" s="772" t="s">
        <v>39</v>
      </c>
      <c r="B1726" s="773"/>
      <c r="C1726" s="773"/>
      <c r="D1726" s="773"/>
      <c r="E1726" s="773"/>
      <c r="F1726" s="773"/>
      <c r="G1726" s="774"/>
    </row>
    <row r="1727" spans="1:7" x14ac:dyDescent="0.2">
      <c r="A1727" s="129" t="s">
        <v>726</v>
      </c>
      <c r="B1727" s="130" t="str">
        <f>Comitente</f>
        <v>DIRECCIÓN PROVINCIAL DE VIALIDAD</v>
      </c>
      <c r="C1727" s="131"/>
      <c r="D1727" s="207"/>
      <c r="E1727" s="207"/>
      <c r="F1727" s="133"/>
      <c r="G1727" s="134"/>
    </row>
    <row r="1728" spans="1:7" x14ac:dyDescent="0.2">
      <c r="A1728" s="129" t="s">
        <v>727</v>
      </c>
      <c r="B1728" s="130">
        <f>Contratista</f>
        <v>0</v>
      </c>
      <c r="C1728" s="135"/>
      <c r="D1728" s="135"/>
      <c r="E1728" s="135"/>
      <c r="F1728" s="130"/>
      <c r="G1728" s="136"/>
    </row>
    <row r="1729" spans="1:7" x14ac:dyDescent="0.2">
      <c r="A1729" s="129" t="s">
        <v>27</v>
      </c>
      <c r="B1729" s="130" t="str">
        <f>Obra</f>
        <v>SEÑALIZACION HORIZONTAL - PROVISION Y COLOCACION DE TACHAS REFLECTIVAS Y SEÑALAMIENTO VERTICAL</v>
      </c>
      <c r="C1729" s="135"/>
      <c r="D1729" s="135"/>
      <c r="E1729" s="135"/>
      <c r="F1729" s="130" t="s">
        <v>40</v>
      </c>
      <c r="G1729" s="136">
        <f>Fecha_Base</f>
        <v>43145</v>
      </c>
    </row>
    <row r="1730" spans="1:7" x14ac:dyDescent="0.2">
      <c r="A1730" s="137" t="s">
        <v>725</v>
      </c>
      <c r="B1730" s="138" t="str">
        <f>Ubicación</f>
        <v>DEPARTAMENTOS VARIOS</v>
      </c>
      <c r="C1730" s="138"/>
      <c r="D1730" s="139"/>
      <c r="E1730" s="140"/>
      <c r="F1730" s="141"/>
      <c r="G1730" s="142"/>
    </row>
    <row r="1731" spans="1:7" x14ac:dyDescent="0.2">
      <c r="A1731" s="137" t="s">
        <v>41</v>
      </c>
      <c r="B1731" s="537">
        <v>41</v>
      </c>
      <c r="C1731" s="143" t="e">
        <f>IF(B1731="","",VLOOKUP(B1731,Computo_Presupuesto,2,FALSE))</f>
        <v>#NAME?</v>
      </c>
      <c r="D1731" s="423"/>
      <c r="E1731" s="140"/>
      <c r="F1731" s="141"/>
      <c r="G1731" s="142"/>
    </row>
    <row r="1732" spans="1:7" x14ac:dyDescent="0.2">
      <c r="A1732" s="137" t="s">
        <v>28</v>
      </c>
      <c r="B1732" s="537" t="s">
        <v>1678</v>
      </c>
      <c r="C1732" s="143" t="e">
        <f>IF(B1732=0,"",VLOOKUP(B1732,Computo_Presupuesto,2,FALSE))</f>
        <v>#NAME?</v>
      </c>
      <c r="D1732" s="139"/>
      <c r="E1732" s="140"/>
      <c r="F1732" s="138" t="s">
        <v>29</v>
      </c>
      <c r="G1732" s="144" t="e">
        <f>IF(B1732=0,"",VLOOKUP(B1732,Computo_Presupuesto,4,FALSE))</f>
        <v>#NAME?</v>
      </c>
    </row>
    <row r="1733" spans="1:7" x14ac:dyDescent="0.2">
      <c r="A1733" s="137"/>
      <c r="B1733" s="138"/>
      <c r="C1733" s="143"/>
      <c r="D1733" s="139"/>
      <c r="E1733" s="140"/>
      <c r="F1733" s="143"/>
      <c r="G1733" s="145"/>
    </row>
    <row r="1734" spans="1:7" x14ac:dyDescent="0.2">
      <c r="A1734" s="396"/>
      <c r="B1734" s="132"/>
      <c r="C1734" s="397" t="s">
        <v>1602</v>
      </c>
      <c r="D1734" s="132"/>
      <c r="E1734" s="132"/>
      <c r="F1734" s="132"/>
      <c r="G1734" s="398"/>
    </row>
    <row r="1735" spans="1:7" x14ac:dyDescent="0.2">
      <c r="A1735" s="137"/>
      <c r="B1735" s="199"/>
      <c r="C1735" s="143"/>
      <c r="D1735" s="139"/>
      <c r="E1735" s="140"/>
      <c r="F1735" s="138"/>
      <c r="G1735" s="144"/>
    </row>
    <row r="1736" spans="1:7" x14ac:dyDescent="0.2">
      <c r="A1736" s="137"/>
      <c r="B1736" s="199"/>
      <c r="C1736" s="399" t="s">
        <v>1603</v>
      </c>
      <c r="D1736" s="400" t="s">
        <v>31</v>
      </c>
      <c r="E1736" s="400" t="s">
        <v>1604</v>
      </c>
      <c r="F1736" s="400" t="s">
        <v>1605</v>
      </c>
      <c r="G1736" s="401" t="s">
        <v>1606</v>
      </c>
    </row>
    <row r="1737" spans="1:7" x14ac:dyDescent="0.2">
      <c r="A1737" s="137"/>
      <c r="B1737" s="199"/>
      <c r="C1737" s="408"/>
      <c r="D1737" s="413"/>
      <c r="E1737" s="448"/>
      <c r="F1737" s="414"/>
      <c r="G1737" s="404">
        <f>ROUND(D1737*F1737,2)</f>
        <v>0</v>
      </c>
    </row>
    <row r="1738" spans="1:7" x14ac:dyDescent="0.2">
      <c r="A1738" s="137"/>
      <c r="B1738" s="199"/>
      <c r="C1738" s="408"/>
      <c r="D1738" s="413"/>
      <c r="E1738" s="448"/>
      <c r="F1738" s="414"/>
      <c r="G1738" s="404">
        <f>ROUND(D1738*F1738,2)</f>
        <v>0</v>
      </c>
    </row>
    <row r="1739" spans="1:7" x14ac:dyDescent="0.2">
      <c r="A1739" s="137"/>
      <c r="B1739" s="199"/>
      <c r="C1739" s="408"/>
      <c r="D1739" s="413"/>
      <c r="E1739" s="448"/>
      <c r="F1739" s="414"/>
      <c r="G1739" s="404">
        <f>ROUND(D1739*F1739,2)</f>
        <v>0</v>
      </c>
    </row>
    <row r="1740" spans="1:7" x14ac:dyDescent="0.2">
      <c r="A1740" s="137"/>
      <c r="B1740" s="199"/>
      <c r="C1740" s="408"/>
      <c r="D1740" s="413"/>
      <c r="E1740" s="448"/>
      <c r="F1740" s="414"/>
      <c r="G1740" s="404">
        <f>ROUND(D1740*F1740,2)</f>
        <v>0</v>
      </c>
    </row>
    <row r="1741" spans="1:7" x14ac:dyDescent="0.2">
      <c r="A1741" s="137"/>
      <c r="B1741" s="199"/>
      <c r="C1741" s="408"/>
      <c r="D1741" s="413"/>
      <c r="E1741" s="448"/>
      <c r="F1741" s="414"/>
      <c r="G1741" s="404">
        <f t="shared" ref="G1741:G1746" si="184">ROUND(D1741*F1741,2)</f>
        <v>0</v>
      </c>
    </row>
    <row r="1742" spans="1:7" x14ac:dyDescent="0.2">
      <c r="A1742" s="137"/>
      <c r="B1742" s="199"/>
      <c r="C1742" s="408"/>
      <c r="D1742" s="413"/>
      <c r="E1742" s="448"/>
      <c r="F1742" s="414"/>
      <c r="G1742" s="404">
        <f t="shared" si="184"/>
        <v>0</v>
      </c>
    </row>
    <row r="1743" spans="1:7" x14ac:dyDescent="0.2">
      <c r="A1743" s="137"/>
      <c r="B1743" s="199"/>
      <c r="C1743" s="408"/>
      <c r="D1743" s="413"/>
      <c r="E1743" s="448"/>
      <c r="F1743" s="414"/>
      <c r="G1743" s="404">
        <f t="shared" si="184"/>
        <v>0</v>
      </c>
    </row>
    <row r="1744" spans="1:7" x14ac:dyDescent="0.2">
      <c r="A1744" s="137"/>
      <c r="B1744" s="199"/>
      <c r="C1744" s="408"/>
      <c r="D1744" s="413"/>
      <c r="E1744" s="448"/>
      <c r="F1744" s="414"/>
      <c r="G1744" s="404">
        <f t="shared" si="184"/>
        <v>0</v>
      </c>
    </row>
    <row r="1745" spans="1:7" x14ac:dyDescent="0.2">
      <c r="A1745" s="137"/>
      <c r="B1745" s="199"/>
      <c r="C1745" s="408"/>
      <c r="D1745" s="413"/>
      <c r="E1745" s="448"/>
      <c r="F1745" s="414"/>
      <c r="G1745" s="404">
        <f t="shared" si="184"/>
        <v>0</v>
      </c>
    </row>
    <row r="1746" spans="1:7" x14ac:dyDescent="0.2">
      <c r="A1746" s="137"/>
      <c r="B1746" s="199"/>
      <c r="C1746" s="408"/>
      <c r="D1746" s="413"/>
      <c r="E1746" s="448"/>
      <c r="F1746" s="414"/>
      <c r="G1746" s="404">
        <f t="shared" si="184"/>
        <v>0</v>
      </c>
    </row>
    <row r="1747" spans="1:7" ht="13.5" thickBot="1" x14ac:dyDescent="0.25">
      <c r="A1747" s="137"/>
      <c r="B1747" s="199"/>
      <c r="C1747" s="143"/>
      <c r="D1747" s="423"/>
      <c r="E1747" s="206"/>
      <c r="F1747" s="138"/>
      <c r="G1747" s="144"/>
    </row>
    <row r="1748" spans="1:7" ht="13.5" thickBot="1" x14ac:dyDescent="0.25">
      <c r="A1748" s="137"/>
      <c r="B1748" s="199"/>
      <c r="C1748" s="405" t="s">
        <v>1607</v>
      </c>
      <c r="D1748" s="423"/>
      <c r="E1748" s="206">
        <f>SUMPRODUCT(D1737:D1746,E1737:E1746)</f>
        <v>0</v>
      </c>
      <c r="F1748" s="138" t="s">
        <v>1608</v>
      </c>
      <c r="G1748" s="406">
        <f>SUM(G1737:G1746)</f>
        <v>0</v>
      </c>
    </row>
    <row r="1749" spans="1:7" x14ac:dyDescent="0.2">
      <c r="A1749" s="137"/>
      <c r="B1749" s="199"/>
      <c r="C1749" s="405"/>
      <c r="D1749" s="206"/>
      <c r="E1749" s="140"/>
      <c r="F1749" s="138"/>
      <c r="G1749" s="208"/>
    </row>
    <row r="1750" spans="1:7" x14ac:dyDescent="0.2">
      <c r="A1750" s="137"/>
      <c r="B1750" s="199"/>
      <c r="C1750" s="138" t="s">
        <v>1609</v>
      </c>
      <c r="D1750" s="451"/>
      <c r="E1750" s="534" t="e">
        <f>CONCATENATE(G1732,"/día")</f>
        <v>#NAME?</v>
      </c>
      <c r="F1750" s="138"/>
      <c r="G1750" s="144"/>
    </row>
    <row r="1751" spans="1:7" x14ac:dyDescent="0.2">
      <c r="A1751" s="137"/>
      <c r="B1751" s="199"/>
      <c r="C1751" s="143"/>
      <c r="D1751" s="139"/>
      <c r="E1751" s="140"/>
      <c r="F1751" s="138"/>
      <c r="G1751" s="144"/>
    </row>
    <row r="1752" spans="1:7" x14ac:dyDescent="0.2">
      <c r="A1752" s="748" t="s">
        <v>589</v>
      </c>
      <c r="B1752" s="749"/>
      <c r="C1752" s="744" t="s">
        <v>0</v>
      </c>
      <c r="D1752" s="750" t="s">
        <v>1610</v>
      </c>
      <c r="E1752" s="750" t="s">
        <v>1621</v>
      </c>
      <c r="F1752" s="752" t="s">
        <v>961</v>
      </c>
      <c r="G1752" s="746" t="s">
        <v>33</v>
      </c>
    </row>
    <row r="1753" spans="1:7" x14ac:dyDescent="0.2">
      <c r="A1753" s="146" t="s">
        <v>590</v>
      </c>
      <c r="B1753" s="147" t="s">
        <v>591</v>
      </c>
      <c r="C1753" s="745"/>
      <c r="D1753" s="751"/>
      <c r="E1753" s="751"/>
      <c r="F1753" s="753"/>
      <c r="G1753" s="747"/>
    </row>
    <row r="1754" spans="1:7" x14ac:dyDescent="0.2">
      <c r="A1754" s="148"/>
      <c r="B1754" s="143"/>
      <c r="C1754" s="150" t="s">
        <v>1611</v>
      </c>
      <c r="D1754" s="140"/>
      <c r="E1754" s="140"/>
      <c r="F1754" s="143"/>
      <c r="G1754" s="151"/>
    </row>
    <row r="1755" spans="1:7" x14ac:dyDescent="0.2">
      <c r="A1755" s="407"/>
      <c r="B1755" s="402">
        <f t="shared" ref="B1755:B1764" si="185">IF(A1755=0,0,VLOOKUP(A1755,T_Indices,2,FALSE))</f>
        <v>0</v>
      </c>
      <c r="C1755" s="408" t="s">
        <v>1629</v>
      </c>
      <c r="D1755" s="452"/>
      <c r="E1755" s="453"/>
      <c r="F1755" s="449">
        <f>D1750</f>
        <v>0</v>
      </c>
      <c r="G1755" s="410">
        <f>IF(F1755=0,0,ROUND(E1755/F1755,2))</f>
        <v>0</v>
      </c>
    </row>
    <row r="1756" spans="1:7" x14ac:dyDescent="0.2">
      <c r="A1756" s="407"/>
      <c r="B1756" s="402">
        <f t="shared" si="185"/>
        <v>0</v>
      </c>
      <c r="C1756" s="412" t="s">
        <v>1630</v>
      </c>
      <c r="D1756" s="452"/>
      <c r="E1756" s="453"/>
      <c r="F1756" s="449">
        <f>D1750</f>
        <v>0</v>
      </c>
      <c r="G1756" s="410">
        <f t="shared" ref="G1756:G1764" si="186">IF(F1756=0,0,ROUND(E1756/F1756,2))</f>
        <v>0</v>
      </c>
    </row>
    <row r="1757" spans="1:7" x14ac:dyDescent="0.2">
      <c r="A1757" s="407"/>
      <c r="B1757" s="402">
        <f t="shared" si="185"/>
        <v>0</v>
      </c>
      <c r="C1757" s="412" t="s">
        <v>1631</v>
      </c>
      <c r="D1757" s="452"/>
      <c r="E1757" s="453"/>
      <c r="F1757" s="449">
        <f>D1750</f>
        <v>0</v>
      </c>
      <c r="G1757" s="410">
        <f t="shared" si="186"/>
        <v>0</v>
      </c>
    </row>
    <row r="1758" spans="1:7" x14ac:dyDescent="0.2">
      <c r="A1758" s="407"/>
      <c r="B1758" s="402">
        <f t="shared" si="185"/>
        <v>0</v>
      </c>
      <c r="C1758" s="412"/>
      <c r="D1758" s="452"/>
      <c r="E1758" s="453"/>
      <c r="F1758" s="449">
        <f>D1750</f>
        <v>0</v>
      </c>
      <c r="G1758" s="410">
        <f t="shared" si="186"/>
        <v>0</v>
      </c>
    </row>
    <row r="1759" spans="1:7" x14ac:dyDescent="0.2">
      <c r="A1759" s="407"/>
      <c r="B1759" s="402">
        <f t="shared" si="185"/>
        <v>0</v>
      </c>
      <c r="C1759" s="412"/>
      <c r="D1759" s="452"/>
      <c r="E1759" s="453"/>
      <c r="F1759" s="449">
        <f>D1750</f>
        <v>0</v>
      </c>
      <c r="G1759" s="410">
        <f t="shared" si="186"/>
        <v>0</v>
      </c>
    </row>
    <row r="1760" spans="1:7" x14ac:dyDescent="0.2">
      <c r="A1760" s="407"/>
      <c r="B1760" s="402">
        <f t="shared" si="185"/>
        <v>0</v>
      </c>
      <c r="C1760" s="412"/>
      <c r="D1760" s="452"/>
      <c r="E1760" s="414"/>
      <c r="F1760" s="449">
        <f>D1750</f>
        <v>0</v>
      </c>
      <c r="G1760" s="410">
        <f t="shared" si="186"/>
        <v>0</v>
      </c>
    </row>
    <row r="1761" spans="1:7" x14ac:dyDescent="0.2">
      <c r="A1761" s="407"/>
      <c r="B1761" s="402">
        <f t="shared" si="185"/>
        <v>0</v>
      </c>
      <c r="C1761" s="412"/>
      <c r="D1761" s="409"/>
      <c r="E1761" s="452"/>
      <c r="F1761" s="449">
        <f>D1750</f>
        <v>0</v>
      </c>
      <c r="G1761" s="410">
        <f t="shared" si="186"/>
        <v>0</v>
      </c>
    </row>
    <row r="1762" spans="1:7" x14ac:dyDescent="0.2">
      <c r="A1762" s="407"/>
      <c r="B1762" s="402">
        <f t="shared" si="185"/>
        <v>0</v>
      </c>
      <c r="C1762" s="412"/>
      <c r="D1762" s="409"/>
      <c r="E1762" s="452"/>
      <c r="F1762" s="449">
        <f>D1750</f>
        <v>0</v>
      </c>
      <c r="G1762" s="410">
        <f t="shared" si="186"/>
        <v>0</v>
      </c>
    </row>
    <row r="1763" spans="1:7" x14ac:dyDescent="0.2">
      <c r="A1763" s="407"/>
      <c r="B1763" s="402">
        <f t="shared" si="185"/>
        <v>0</v>
      </c>
      <c r="C1763" s="412"/>
      <c r="D1763" s="409"/>
      <c r="E1763" s="413"/>
      <c r="F1763" s="449">
        <f>D1750</f>
        <v>0</v>
      </c>
      <c r="G1763" s="410">
        <f t="shared" si="186"/>
        <v>0</v>
      </c>
    </row>
    <row r="1764" spans="1:7" x14ac:dyDescent="0.2">
      <c r="A1764" s="407"/>
      <c r="B1764" s="402">
        <f t="shared" si="185"/>
        <v>0</v>
      </c>
      <c r="C1764" s="408"/>
      <c r="D1764" s="409"/>
      <c r="E1764" s="413"/>
      <c r="F1764" s="449">
        <f>D1750</f>
        <v>0</v>
      </c>
      <c r="G1764" s="410">
        <f t="shared" si="186"/>
        <v>0</v>
      </c>
    </row>
    <row r="1765" spans="1:7" x14ac:dyDescent="0.2">
      <c r="A1765" s="152"/>
      <c r="B1765" s="139"/>
      <c r="C1765" s="143"/>
      <c r="D1765" s="139"/>
      <c r="E1765" s="140"/>
      <c r="F1765" s="149" t="s">
        <v>34</v>
      </c>
      <c r="G1765" s="415">
        <f>SUBTOTAL(9,G1755:G1764)</f>
        <v>0</v>
      </c>
    </row>
    <row r="1766" spans="1:7" x14ac:dyDescent="0.2">
      <c r="A1766" s="148"/>
      <c r="B1766" s="143"/>
      <c r="C1766" s="150" t="s">
        <v>728</v>
      </c>
      <c r="D1766" s="139"/>
      <c r="E1766" s="140"/>
      <c r="F1766" s="141"/>
      <c r="G1766" s="151"/>
    </row>
    <row r="1767" spans="1:7" x14ac:dyDescent="0.2">
      <c r="A1767" s="748" t="s">
        <v>589</v>
      </c>
      <c r="B1767" s="749"/>
      <c r="C1767" s="744" t="s">
        <v>0</v>
      </c>
      <c r="D1767" s="750" t="s">
        <v>31</v>
      </c>
      <c r="E1767" s="750" t="s">
        <v>1621</v>
      </c>
      <c r="F1767" s="752" t="s">
        <v>961</v>
      </c>
      <c r="G1767" s="746" t="s">
        <v>33</v>
      </c>
    </row>
    <row r="1768" spans="1:7" x14ac:dyDescent="0.2">
      <c r="A1768" s="146" t="s">
        <v>590</v>
      </c>
      <c r="B1768" s="147" t="s">
        <v>591</v>
      </c>
      <c r="C1768" s="745"/>
      <c r="D1768" s="751"/>
      <c r="E1768" s="751"/>
      <c r="F1768" s="753"/>
      <c r="G1768" s="747"/>
    </row>
    <row r="1769" spans="1:7" x14ac:dyDescent="0.2">
      <c r="A1769" s="407"/>
      <c r="B1769" s="402">
        <f t="shared" ref="B1769:B1775" si="187">IF(A1769=0,0,VLOOKUP(A1769,T_Indices,2,FALSE))</f>
        <v>0</v>
      </c>
      <c r="C1769" s="411" t="s">
        <v>1632</v>
      </c>
      <c r="D1769" s="409"/>
      <c r="E1769" s="413">
        <v>1374.84</v>
      </c>
      <c r="F1769" s="403">
        <f>D1750</f>
        <v>0</v>
      </c>
      <c r="G1769" s="416">
        <f>IF(F1769=0,0,ROUND(D1769*E1769/F1769,2))</f>
        <v>0</v>
      </c>
    </row>
    <row r="1770" spans="1:7" x14ac:dyDescent="0.2">
      <c r="A1770" s="407"/>
      <c r="B1770" s="402">
        <f t="shared" si="187"/>
        <v>0</v>
      </c>
      <c r="C1770" s="408" t="s">
        <v>1633</v>
      </c>
      <c r="D1770" s="409"/>
      <c r="E1770" s="413">
        <v>1174.99</v>
      </c>
      <c r="F1770" s="403">
        <f>D1750</f>
        <v>0</v>
      </c>
      <c r="G1770" s="416">
        <f t="shared" ref="G1770:G1775" si="188">IF(F1770=0,0,ROUND(D1770*E1770/F1770,2))</f>
        <v>0</v>
      </c>
    </row>
    <row r="1771" spans="1:7" x14ac:dyDescent="0.2">
      <c r="A1771" s="407"/>
      <c r="B1771" s="402">
        <f t="shared" si="187"/>
        <v>0</v>
      </c>
      <c r="C1771" s="408" t="s">
        <v>1634</v>
      </c>
      <c r="D1771" s="409"/>
      <c r="E1771" s="413">
        <v>1080</v>
      </c>
      <c r="F1771" s="403">
        <f>D1750</f>
        <v>0</v>
      </c>
      <c r="G1771" s="416">
        <f t="shared" si="188"/>
        <v>0</v>
      </c>
    </row>
    <row r="1772" spans="1:7" x14ac:dyDescent="0.2">
      <c r="A1772" s="407"/>
      <c r="B1772" s="402">
        <f t="shared" si="187"/>
        <v>0</v>
      </c>
      <c r="C1772" s="408" t="s">
        <v>732</v>
      </c>
      <c r="D1772" s="409"/>
      <c r="E1772" s="413">
        <v>994.52</v>
      </c>
      <c r="F1772" s="403">
        <f>D1750</f>
        <v>0</v>
      </c>
      <c r="G1772" s="416">
        <f t="shared" si="188"/>
        <v>0</v>
      </c>
    </row>
    <row r="1773" spans="1:7" x14ac:dyDescent="0.2">
      <c r="A1773" s="407"/>
      <c r="B1773" s="402">
        <f t="shared" si="187"/>
        <v>0</v>
      </c>
      <c r="C1773" s="408"/>
      <c r="D1773" s="409"/>
      <c r="E1773" s="413"/>
      <c r="F1773" s="403">
        <f>D1750</f>
        <v>0</v>
      </c>
      <c r="G1773" s="416">
        <f t="shared" si="188"/>
        <v>0</v>
      </c>
    </row>
    <row r="1774" spans="1:7" x14ac:dyDescent="0.2">
      <c r="A1774" s="407"/>
      <c r="B1774" s="402">
        <f t="shared" si="187"/>
        <v>0</v>
      </c>
      <c r="C1774" s="408" t="s">
        <v>1635</v>
      </c>
      <c r="D1774" s="417">
        <v>0.1</v>
      </c>
      <c r="E1774" s="538">
        <f>SUMPRODUCT(D1769:D1772,E1769:E1772)</f>
        <v>0</v>
      </c>
      <c r="F1774" s="403">
        <f>D1750</f>
        <v>0</v>
      </c>
      <c r="G1774" s="416">
        <f t="shared" si="188"/>
        <v>0</v>
      </c>
    </row>
    <row r="1775" spans="1:7" x14ac:dyDescent="0.2">
      <c r="A1775" s="407"/>
      <c r="B1775" s="402">
        <f t="shared" si="187"/>
        <v>0</v>
      </c>
      <c r="C1775" s="402"/>
      <c r="D1775" s="450"/>
      <c r="E1775" s="403"/>
      <c r="F1775" s="403">
        <f>D1750</f>
        <v>0</v>
      </c>
      <c r="G1775" s="416">
        <f t="shared" si="188"/>
        <v>0</v>
      </c>
    </row>
    <row r="1776" spans="1:7" x14ac:dyDescent="0.2">
      <c r="A1776" s="152"/>
      <c r="B1776" s="139"/>
      <c r="C1776" s="143"/>
      <c r="D1776" s="139"/>
      <c r="E1776" s="140"/>
      <c r="F1776" s="149" t="s">
        <v>35</v>
      </c>
      <c r="G1776" s="418">
        <f>SUBTOTAL(9,G1769:G1775)</f>
        <v>0</v>
      </c>
    </row>
    <row r="1777" spans="1:7" x14ac:dyDescent="0.2">
      <c r="A1777" s="148"/>
      <c r="B1777" s="143"/>
      <c r="C1777" s="150" t="s">
        <v>1612</v>
      </c>
      <c r="D1777" s="139"/>
      <c r="E1777" s="140"/>
      <c r="F1777" s="141"/>
      <c r="G1777" s="151"/>
    </row>
    <row r="1778" spans="1:7" x14ac:dyDescent="0.2">
      <c r="A1778" s="748" t="s">
        <v>589</v>
      </c>
      <c r="B1778" s="749"/>
      <c r="C1778" s="744" t="s">
        <v>0</v>
      </c>
      <c r="D1778" s="744" t="s">
        <v>30</v>
      </c>
      <c r="E1778" s="750" t="s">
        <v>31</v>
      </c>
      <c r="F1778" s="752" t="s">
        <v>32</v>
      </c>
      <c r="G1778" s="746" t="s">
        <v>33</v>
      </c>
    </row>
    <row r="1779" spans="1:7" x14ac:dyDescent="0.2">
      <c r="A1779" s="146" t="s">
        <v>590</v>
      </c>
      <c r="B1779" s="147" t="s">
        <v>591</v>
      </c>
      <c r="C1779" s="745"/>
      <c r="D1779" s="745"/>
      <c r="E1779" s="751"/>
      <c r="F1779" s="753"/>
      <c r="G1779" s="747"/>
    </row>
    <row r="1780" spans="1:7" x14ac:dyDescent="0.2">
      <c r="A1780" s="407"/>
      <c r="B1780" s="402">
        <f t="shared" ref="B1780:B1790" si="189">IF(A1780=0,0,VLOOKUP(A1780,T_Indices,2,FALSE))</f>
        <v>0</v>
      </c>
      <c r="C1780" s="408"/>
      <c r="D1780" s="409"/>
      <c r="E1780" s="413"/>
      <c r="F1780" s="414"/>
      <c r="G1780" s="416">
        <f>ROUND(E1780*F1780,2)</f>
        <v>0</v>
      </c>
    </row>
    <row r="1781" spans="1:7" x14ac:dyDescent="0.2">
      <c r="A1781" s="407"/>
      <c r="B1781" s="402">
        <f t="shared" si="189"/>
        <v>0</v>
      </c>
      <c r="C1781" s="408"/>
      <c r="D1781" s="409"/>
      <c r="E1781" s="413"/>
      <c r="F1781" s="414"/>
      <c r="G1781" s="416">
        <f t="shared" ref="G1781:G1790" si="190">ROUND(E1781*F1781,2)</f>
        <v>0</v>
      </c>
    </row>
    <row r="1782" spans="1:7" x14ac:dyDescent="0.2">
      <c r="A1782" s="407"/>
      <c r="B1782" s="402">
        <f t="shared" si="189"/>
        <v>0</v>
      </c>
      <c r="C1782" s="408"/>
      <c r="D1782" s="409"/>
      <c r="E1782" s="413"/>
      <c r="F1782" s="414"/>
      <c r="G1782" s="416">
        <f t="shared" si="190"/>
        <v>0</v>
      </c>
    </row>
    <row r="1783" spans="1:7" x14ac:dyDescent="0.2">
      <c r="A1783" s="407"/>
      <c r="B1783" s="402">
        <f t="shared" si="189"/>
        <v>0</v>
      </c>
      <c r="C1783" s="408"/>
      <c r="D1783" s="409"/>
      <c r="E1783" s="413"/>
      <c r="F1783" s="414"/>
      <c r="G1783" s="416">
        <f t="shared" si="190"/>
        <v>0</v>
      </c>
    </row>
    <row r="1784" spans="1:7" x14ac:dyDescent="0.2">
      <c r="A1784" s="407"/>
      <c r="B1784" s="402">
        <f t="shared" si="189"/>
        <v>0</v>
      </c>
      <c r="C1784" s="408"/>
      <c r="D1784" s="409"/>
      <c r="E1784" s="413"/>
      <c r="F1784" s="414"/>
      <c r="G1784" s="416">
        <f t="shared" si="190"/>
        <v>0</v>
      </c>
    </row>
    <row r="1785" spans="1:7" x14ac:dyDescent="0.2">
      <c r="A1785" s="407"/>
      <c r="B1785" s="402">
        <f t="shared" si="189"/>
        <v>0</v>
      </c>
      <c r="C1785" s="408"/>
      <c r="D1785" s="409"/>
      <c r="E1785" s="413"/>
      <c r="F1785" s="414"/>
      <c r="G1785" s="416">
        <f t="shared" si="190"/>
        <v>0</v>
      </c>
    </row>
    <row r="1786" spans="1:7" x14ac:dyDescent="0.2">
      <c r="A1786" s="407"/>
      <c r="B1786" s="402">
        <f t="shared" si="189"/>
        <v>0</v>
      </c>
      <c r="C1786" s="408"/>
      <c r="D1786" s="409"/>
      <c r="E1786" s="413"/>
      <c r="F1786" s="414"/>
      <c r="G1786" s="416">
        <f t="shared" si="190"/>
        <v>0</v>
      </c>
    </row>
    <row r="1787" spans="1:7" x14ac:dyDescent="0.2">
      <c r="A1787" s="407"/>
      <c r="B1787" s="402">
        <f t="shared" si="189"/>
        <v>0</v>
      </c>
      <c r="C1787" s="408"/>
      <c r="D1787" s="409"/>
      <c r="E1787" s="413"/>
      <c r="F1787" s="414"/>
      <c r="G1787" s="416">
        <f t="shared" si="190"/>
        <v>0</v>
      </c>
    </row>
    <row r="1788" spans="1:7" x14ac:dyDescent="0.2">
      <c r="A1788" s="407"/>
      <c r="B1788" s="402">
        <f t="shared" si="189"/>
        <v>0</v>
      </c>
      <c r="C1788" s="408"/>
      <c r="D1788" s="409"/>
      <c r="E1788" s="413"/>
      <c r="F1788" s="414"/>
      <c r="G1788" s="416">
        <f t="shared" si="190"/>
        <v>0</v>
      </c>
    </row>
    <row r="1789" spans="1:7" x14ac:dyDescent="0.2">
      <c r="A1789" s="407"/>
      <c r="B1789" s="402">
        <f t="shared" si="189"/>
        <v>0</v>
      </c>
      <c r="C1789" s="408"/>
      <c r="D1789" s="409"/>
      <c r="E1789" s="413"/>
      <c r="F1789" s="414"/>
      <c r="G1789" s="416">
        <f t="shared" si="190"/>
        <v>0</v>
      </c>
    </row>
    <row r="1790" spans="1:7" x14ac:dyDescent="0.2">
      <c r="A1790" s="407"/>
      <c r="B1790" s="402">
        <f t="shared" si="189"/>
        <v>0</v>
      </c>
      <c r="C1790" s="408"/>
      <c r="D1790" s="409"/>
      <c r="E1790" s="413"/>
      <c r="F1790" s="414"/>
      <c r="G1790" s="416">
        <f t="shared" si="190"/>
        <v>0</v>
      </c>
    </row>
    <row r="1791" spans="1:7" x14ac:dyDescent="0.2">
      <c r="A1791" s="148"/>
      <c r="B1791" s="143"/>
      <c r="C1791" s="143"/>
      <c r="D1791" s="139"/>
      <c r="E1791" s="140"/>
      <c r="F1791" s="149" t="s">
        <v>36</v>
      </c>
      <c r="G1791" s="420">
        <f>SUBTOTAL(9,G1780:G1790)</f>
        <v>0</v>
      </c>
    </row>
    <row r="1792" spans="1:7" x14ac:dyDescent="0.2">
      <c r="A1792" s="148"/>
      <c r="B1792" s="143"/>
      <c r="C1792" s="150" t="s">
        <v>1613</v>
      </c>
      <c r="D1792" s="139"/>
      <c r="E1792" s="140"/>
      <c r="F1792" s="141"/>
      <c r="G1792" s="151"/>
    </row>
    <row r="1793" spans="1:7" x14ac:dyDescent="0.2">
      <c r="A1793" s="748" t="s">
        <v>589</v>
      </c>
      <c r="B1793" s="749"/>
      <c r="C1793" s="744" t="s">
        <v>0</v>
      </c>
      <c r="D1793" s="744" t="s">
        <v>30</v>
      </c>
      <c r="E1793" s="750" t="s">
        <v>31</v>
      </c>
      <c r="F1793" s="752" t="s">
        <v>32</v>
      </c>
      <c r="G1793" s="746" t="s">
        <v>33</v>
      </c>
    </row>
    <row r="1794" spans="1:7" x14ac:dyDescent="0.2">
      <c r="A1794" s="146" t="s">
        <v>590</v>
      </c>
      <c r="B1794" s="147" t="s">
        <v>591</v>
      </c>
      <c r="C1794" s="745"/>
      <c r="D1794" s="745"/>
      <c r="E1794" s="751"/>
      <c r="F1794" s="753"/>
      <c r="G1794" s="747"/>
    </row>
    <row r="1795" spans="1:7" x14ac:dyDescent="0.2">
      <c r="A1795" s="407"/>
      <c r="B1795" s="402">
        <f>IF(A1795=0,0,VLOOKUP(A1795,T_Indices,2,FALSE))</f>
        <v>0</v>
      </c>
      <c r="C1795" s="408"/>
      <c r="D1795" s="409"/>
      <c r="E1795" s="413"/>
      <c r="F1795" s="414"/>
      <c r="G1795" s="416">
        <f>ROUND(E1795*F1795,2)</f>
        <v>0</v>
      </c>
    </row>
    <row r="1796" spans="1:7" x14ac:dyDescent="0.2">
      <c r="A1796" s="407"/>
      <c r="B1796" s="402">
        <f>IF(A1796=0,0,VLOOKUP(A1796,T_Indices,2,FALSE))</f>
        <v>0</v>
      </c>
      <c r="C1796" s="408"/>
      <c r="D1796" s="409"/>
      <c r="E1796" s="419"/>
      <c r="F1796" s="414"/>
      <c r="G1796" s="416">
        <f t="shared" ref="G1796" si="191">ROUND(E1796*F1796,2)</f>
        <v>0</v>
      </c>
    </row>
    <row r="1797" spans="1:7" x14ac:dyDescent="0.2">
      <c r="A1797" s="148"/>
      <c r="B1797" s="143"/>
      <c r="C1797" s="143"/>
      <c r="D1797" s="139"/>
      <c r="E1797" s="140"/>
      <c r="F1797" s="149" t="s">
        <v>1614</v>
      </c>
      <c r="G1797" s="420">
        <f>SUBTOTAL(9,G1795:G1796)</f>
        <v>0</v>
      </c>
    </row>
    <row r="1798" spans="1:7" ht="13.5" thickBot="1" x14ac:dyDescent="0.25">
      <c r="A1798" s="153"/>
      <c r="B1798" s="154"/>
      <c r="C1798" s="155"/>
      <c r="D1798" s="154"/>
      <c r="E1798" s="156"/>
      <c r="F1798" s="157"/>
      <c r="G1798" s="158"/>
    </row>
    <row r="1799" spans="1:7" ht="13.5" thickBot="1" x14ac:dyDescent="0.25">
      <c r="A1799" s="187" t="str">
        <f>B1732</f>
        <v>41-4.1</v>
      </c>
      <c r="B1799" s="186" t="e">
        <f>C1732</f>
        <v>#NAME?</v>
      </c>
      <c r="C1799" s="209"/>
      <c r="D1799" s="209" t="s">
        <v>37</v>
      </c>
      <c r="E1799" s="210"/>
      <c r="F1799" s="421" t="e">
        <f>CONCATENATE("$/",G1732)</f>
        <v>#NAME?</v>
      </c>
      <c r="G1799" s="422">
        <f>SUBTOTAL(9,G1755:G1798)</f>
        <v>0</v>
      </c>
    </row>
    <row r="1800" spans="1:7" ht="14.25" thickTop="1" thickBot="1" x14ac:dyDescent="0.25">
      <c r="A1800" s="423"/>
      <c r="B1800" s="423"/>
      <c r="C1800" s="423"/>
      <c r="D1800" s="423"/>
      <c r="E1800" s="423"/>
      <c r="F1800" s="423"/>
      <c r="G1800" s="423"/>
    </row>
    <row r="1801" spans="1:7" ht="13.5" thickTop="1" x14ac:dyDescent="0.2">
      <c r="A1801" s="772" t="s">
        <v>39</v>
      </c>
      <c r="B1801" s="773"/>
      <c r="C1801" s="773"/>
      <c r="D1801" s="773"/>
      <c r="E1801" s="773"/>
      <c r="F1801" s="773"/>
      <c r="G1801" s="774"/>
    </row>
    <row r="1802" spans="1:7" x14ac:dyDescent="0.2">
      <c r="A1802" s="129" t="s">
        <v>726</v>
      </c>
      <c r="B1802" s="130" t="str">
        <f>Comitente</f>
        <v>DIRECCIÓN PROVINCIAL DE VIALIDAD</v>
      </c>
      <c r="C1802" s="131"/>
      <c r="D1802" s="207"/>
      <c r="E1802" s="207"/>
      <c r="F1802" s="133"/>
      <c r="G1802" s="134"/>
    </row>
    <row r="1803" spans="1:7" x14ac:dyDescent="0.2">
      <c r="A1803" s="129" t="s">
        <v>727</v>
      </c>
      <c r="B1803" s="130">
        <f>Contratista</f>
        <v>0</v>
      </c>
      <c r="C1803" s="135"/>
      <c r="D1803" s="135"/>
      <c r="E1803" s="135"/>
      <c r="F1803" s="130"/>
      <c r="G1803" s="136"/>
    </row>
    <row r="1804" spans="1:7" x14ac:dyDescent="0.2">
      <c r="A1804" s="129" t="s">
        <v>27</v>
      </c>
      <c r="B1804" s="130" t="str">
        <f>Obra</f>
        <v>SEÑALIZACION HORIZONTAL - PROVISION Y COLOCACION DE TACHAS REFLECTIVAS Y SEÑALAMIENTO VERTICAL</v>
      </c>
      <c r="C1804" s="135"/>
      <c r="D1804" s="135"/>
      <c r="E1804" s="135"/>
      <c r="F1804" s="130" t="s">
        <v>40</v>
      </c>
      <c r="G1804" s="136">
        <f>Fecha_Base</f>
        <v>43145</v>
      </c>
    </row>
    <row r="1805" spans="1:7" x14ac:dyDescent="0.2">
      <c r="A1805" s="137" t="s">
        <v>725</v>
      </c>
      <c r="B1805" s="138" t="str">
        <f>Ubicación</f>
        <v>DEPARTAMENTOS VARIOS</v>
      </c>
      <c r="C1805" s="138"/>
      <c r="D1805" s="139"/>
      <c r="E1805" s="140"/>
      <c r="F1805" s="141"/>
      <c r="G1805" s="142"/>
    </row>
    <row r="1806" spans="1:7" x14ac:dyDescent="0.2">
      <c r="A1806" s="137" t="s">
        <v>41</v>
      </c>
      <c r="B1806" s="537">
        <v>41</v>
      </c>
      <c r="C1806" s="143" t="e">
        <f>IF(B1806="","",VLOOKUP(B1806,Computo_Presupuesto,2,FALSE))</f>
        <v>#NAME?</v>
      </c>
      <c r="D1806" s="423"/>
      <c r="E1806" s="140"/>
      <c r="F1806" s="141"/>
      <c r="G1806" s="142"/>
    </row>
    <row r="1807" spans="1:7" x14ac:dyDescent="0.2">
      <c r="A1807" s="137" t="s">
        <v>28</v>
      </c>
      <c r="B1807" s="537" t="s">
        <v>1679</v>
      </c>
      <c r="C1807" s="143" t="e">
        <f>IF(B1807=0,"",VLOOKUP(B1807,Computo_Presupuesto,2,FALSE))</f>
        <v>#NAME?</v>
      </c>
      <c r="D1807" s="139"/>
      <c r="E1807" s="140"/>
      <c r="F1807" s="138" t="s">
        <v>29</v>
      </c>
      <c r="G1807" s="144" t="e">
        <f>IF(B1807=0,"",VLOOKUP(B1807,Computo_Presupuesto,4,FALSE))</f>
        <v>#NAME?</v>
      </c>
    </row>
    <row r="1808" spans="1:7" x14ac:dyDescent="0.2">
      <c r="A1808" s="137"/>
      <c r="B1808" s="138"/>
      <c r="C1808" s="143"/>
      <c r="D1808" s="139"/>
      <c r="E1808" s="140"/>
      <c r="F1808" s="143"/>
      <c r="G1808" s="145"/>
    </row>
    <row r="1809" spans="1:7" x14ac:dyDescent="0.2">
      <c r="A1809" s="396"/>
      <c r="B1809" s="132"/>
      <c r="C1809" s="397" t="s">
        <v>1602</v>
      </c>
      <c r="D1809" s="132"/>
      <c r="E1809" s="132"/>
      <c r="F1809" s="132"/>
      <c r="G1809" s="398"/>
    </row>
    <row r="1810" spans="1:7" x14ac:dyDescent="0.2">
      <c r="A1810" s="137"/>
      <c r="B1810" s="199"/>
      <c r="C1810" s="143"/>
      <c r="D1810" s="139"/>
      <c r="E1810" s="140"/>
      <c r="F1810" s="138"/>
      <c r="G1810" s="144"/>
    </row>
    <row r="1811" spans="1:7" x14ac:dyDescent="0.2">
      <c r="A1811" s="137"/>
      <c r="B1811" s="199"/>
      <c r="C1811" s="399" t="s">
        <v>1603</v>
      </c>
      <c r="D1811" s="400" t="s">
        <v>31</v>
      </c>
      <c r="E1811" s="400" t="s">
        <v>1604</v>
      </c>
      <c r="F1811" s="400" t="s">
        <v>1605</v>
      </c>
      <c r="G1811" s="401" t="s">
        <v>1606</v>
      </c>
    </row>
    <row r="1812" spans="1:7" x14ac:dyDescent="0.2">
      <c r="A1812" s="137"/>
      <c r="B1812" s="199"/>
      <c r="C1812" s="408"/>
      <c r="D1812" s="413"/>
      <c r="E1812" s="448"/>
      <c r="F1812" s="414"/>
      <c r="G1812" s="404">
        <f>ROUND(D1812*F1812,2)</f>
        <v>0</v>
      </c>
    </row>
    <row r="1813" spans="1:7" x14ac:dyDescent="0.2">
      <c r="A1813" s="137"/>
      <c r="B1813" s="199"/>
      <c r="C1813" s="408"/>
      <c r="D1813" s="413"/>
      <c r="E1813" s="448"/>
      <c r="F1813" s="414"/>
      <c r="G1813" s="404">
        <f>ROUND(D1813*F1813,2)</f>
        <v>0</v>
      </c>
    </row>
    <row r="1814" spans="1:7" x14ac:dyDescent="0.2">
      <c r="A1814" s="137"/>
      <c r="B1814" s="199"/>
      <c r="C1814" s="408"/>
      <c r="D1814" s="413"/>
      <c r="E1814" s="448"/>
      <c r="F1814" s="414"/>
      <c r="G1814" s="404">
        <f>ROUND(D1814*F1814,2)</f>
        <v>0</v>
      </c>
    </row>
    <row r="1815" spans="1:7" x14ac:dyDescent="0.2">
      <c r="A1815" s="137"/>
      <c r="B1815" s="199"/>
      <c r="C1815" s="408"/>
      <c r="D1815" s="413"/>
      <c r="E1815" s="448"/>
      <c r="F1815" s="414"/>
      <c r="G1815" s="404">
        <f>ROUND(D1815*F1815,2)</f>
        <v>0</v>
      </c>
    </row>
    <row r="1816" spans="1:7" x14ac:dyDescent="0.2">
      <c r="A1816" s="137"/>
      <c r="B1816" s="199"/>
      <c r="C1816" s="408"/>
      <c r="D1816" s="413"/>
      <c r="E1816" s="448"/>
      <c r="F1816" s="414"/>
      <c r="G1816" s="404">
        <f t="shared" ref="G1816:G1821" si="192">ROUND(D1816*F1816,2)</f>
        <v>0</v>
      </c>
    </row>
    <row r="1817" spans="1:7" x14ac:dyDescent="0.2">
      <c r="A1817" s="137"/>
      <c r="B1817" s="199"/>
      <c r="C1817" s="408"/>
      <c r="D1817" s="413"/>
      <c r="E1817" s="448"/>
      <c r="F1817" s="414"/>
      <c r="G1817" s="404">
        <f t="shared" si="192"/>
        <v>0</v>
      </c>
    </row>
    <row r="1818" spans="1:7" x14ac:dyDescent="0.2">
      <c r="A1818" s="137"/>
      <c r="B1818" s="199"/>
      <c r="C1818" s="408"/>
      <c r="D1818" s="413"/>
      <c r="E1818" s="448"/>
      <c r="F1818" s="414"/>
      <c r="G1818" s="404">
        <f t="shared" si="192"/>
        <v>0</v>
      </c>
    </row>
    <row r="1819" spans="1:7" x14ac:dyDescent="0.2">
      <c r="A1819" s="137"/>
      <c r="B1819" s="199"/>
      <c r="C1819" s="408"/>
      <c r="D1819" s="413"/>
      <c r="E1819" s="448"/>
      <c r="F1819" s="414"/>
      <c r="G1819" s="404">
        <f t="shared" si="192"/>
        <v>0</v>
      </c>
    </row>
    <row r="1820" spans="1:7" x14ac:dyDescent="0.2">
      <c r="A1820" s="137"/>
      <c r="B1820" s="199"/>
      <c r="C1820" s="408"/>
      <c r="D1820" s="413"/>
      <c r="E1820" s="448"/>
      <c r="F1820" s="414"/>
      <c r="G1820" s="404">
        <f t="shared" si="192"/>
        <v>0</v>
      </c>
    </row>
    <row r="1821" spans="1:7" x14ac:dyDescent="0.2">
      <c r="A1821" s="137"/>
      <c r="B1821" s="199"/>
      <c r="C1821" s="408"/>
      <c r="D1821" s="413"/>
      <c r="E1821" s="448"/>
      <c r="F1821" s="414"/>
      <c r="G1821" s="404">
        <f t="shared" si="192"/>
        <v>0</v>
      </c>
    </row>
    <row r="1822" spans="1:7" ht="13.5" thickBot="1" x14ac:dyDescent="0.25">
      <c r="A1822" s="137"/>
      <c r="B1822" s="199"/>
      <c r="C1822" s="143"/>
      <c r="D1822" s="423"/>
      <c r="E1822" s="206"/>
      <c r="F1822" s="138"/>
      <c r="G1822" s="144"/>
    </row>
    <row r="1823" spans="1:7" ht="13.5" thickBot="1" x14ac:dyDescent="0.25">
      <c r="A1823" s="137"/>
      <c r="B1823" s="199"/>
      <c r="C1823" s="405" t="s">
        <v>1607</v>
      </c>
      <c r="D1823" s="423"/>
      <c r="E1823" s="206">
        <f>SUMPRODUCT(D1812:D1821,E1812:E1821)</f>
        <v>0</v>
      </c>
      <c r="F1823" s="138" t="s">
        <v>1608</v>
      </c>
      <c r="G1823" s="406">
        <f>SUM(G1812:G1821)</f>
        <v>0</v>
      </c>
    </row>
    <row r="1824" spans="1:7" x14ac:dyDescent="0.2">
      <c r="A1824" s="137"/>
      <c r="B1824" s="199"/>
      <c r="C1824" s="405"/>
      <c r="D1824" s="206"/>
      <c r="E1824" s="140"/>
      <c r="F1824" s="138"/>
      <c r="G1824" s="208"/>
    </row>
    <row r="1825" spans="1:7" x14ac:dyDescent="0.2">
      <c r="A1825" s="137"/>
      <c r="B1825" s="199"/>
      <c r="C1825" s="138" t="s">
        <v>1609</v>
      </c>
      <c r="D1825" s="451"/>
      <c r="E1825" s="534" t="e">
        <f>CONCATENATE(G1807,"/día")</f>
        <v>#NAME?</v>
      </c>
      <c r="F1825" s="138"/>
      <c r="G1825" s="144"/>
    </row>
    <row r="1826" spans="1:7" x14ac:dyDescent="0.2">
      <c r="A1826" s="137"/>
      <c r="B1826" s="199"/>
      <c r="C1826" s="143"/>
      <c r="D1826" s="139"/>
      <c r="E1826" s="140"/>
      <c r="F1826" s="138"/>
      <c r="G1826" s="144"/>
    </row>
    <row r="1827" spans="1:7" x14ac:dyDescent="0.2">
      <c r="A1827" s="748" t="s">
        <v>589</v>
      </c>
      <c r="B1827" s="749"/>
      <c r="C1827" s="744" t="s">
        <v>0</v>
      </c>
      <c r="D1827" s="750" t="s">
        <v>1610</v>
      </c>
      <c r="E1827" s="750" t="s">
        <v>1621</v>
      </c>
      <c r="F1827" s="752" t="s">
        <v>961</v>
      </c>
      <c r="G1827" s="746" t="s">
        <v>33</v>
      </c>
    </row>
    <row r="1828" spans="1:7" x14ac:dyDescent="0.2">
      <c r="A1828" s="146" t="s">
        <v>590</v>
      </c>
      <c r="B1828" s="147" t="s">
        <v>591</v>
      </c>
      <c r="C1828" s="745"/>
      <c r="D1828" s="751"/>
      <c r="E1828" s="751"/>
      <c r="F1828" s="753"/>
      <c r="G1828" s="747"/>
    </row>
    <row r="1829" spans="1:7" x14ac:dyDescent="0.2">
      <c r="A1829" s="148"/>
      <c r="B1829" s="143"/>
      <c r="C1829" s="150" t="s">
        <v>1611</v>
      </c>
      <c r="D1829" s="140"/>
      <c r="E1829" s="140"/>
      <c r="F1829" s="143"/>
      <c r="G1829" s="151"/>
    </row>
    <row r="1830" spans="1:7" x14ac:dyDescent="0.2">
      <c r="A1830" s="407"/>
      <c r="B1830" s="402">
        <f t="shared" ref="B1830:B1839" si="193">IF(A1830=0,0,VLOOKUP(A1830,T_Indices,2,FALSE))</f>
        <v>0</v>
      </c>
      <c r="C1830" s="408" t="s">
        <v>1629</v>
      </c>
      <c r="D1830" s="452"/>
      <c r="E1830" s="453"/>
      <c r="F1830" s="449">
        <f>D1825</f>
        <v>0</v>
      </c>
      <c r="G1830" s="410">
        <f>IF(F1830=0,0,ROUND(E1830/F1830,2))</f>
        <v>0</v>
      </c>
    </row>
    <row r="1831" spans="1:7" x14ac:dyDescent="0.2">
      <c r="A1831" s="407"/>
      <c r="B1831" s="402">
        <f t="shared" si="193"/>
        <v>0</v>
      </c>
      <c r="C1831" s="412" t="s">
        <v>1630</v>
      </c>
      <c r="D1831" s="452"/>
      <c r="E1831" s="453"/>
      <c r="F1831" s="449">
        <f>D1825</f>
        <v>0</v>
      </c>
      <c r="G1831" s="410">
        <f t="shared" ref="G1831:G1839" si="194">IF(F1831=0,0,ROUND(E1831/F1831,2))</f>
        <v>0</v>
      </c>
    </row>
    <row r="1832" spans="1:7" x14ac:dyDescent="0.2">
      <c r="A1832" s="407"/>
      <c r="B1832" s="402">
        <f t="shared" si="193"/>
        <v>0</v>
      </c>
      <c r="C1832" s="412" t="s">
        <v>1631</v>
      </c>
      <c r="D1832" s="452"/>
      <c r="E1832" s="453"/>
      <c r="F1832" s="449">
        <f>D1825</f>
        <v>0</v>
      </c>
      <c r="G1832" s="410">
        <f t="shared" si="194"/>
        <v>0</v>
      </c>
    </row>
    <row r="1833" spans="1:7" x14ac:dyDescent="0.2">
      <c r="A1833" s="407"/>
      <c r="B1833" s="402">
        <f t="shared" si="193"/>
        <v>0</v>
      </c>
      <c r="C1833" s="412"/>
      <c r="D1833" s="452"/>
      <c r="E1833" s="453"/>
      <c r="F1833" s="449">
        <f>D1825</f>
        <v>0</v>
      </c>
      <c r="G1833" s="410">
        <f t="shared" si="194"/>
        <v>0</v>
      </c>
    </row>
    <row r="1834" spans="1:7" x14ac:dyDescent="0.2">
      <c r="A1834" s="407"/>
      <c r="B1834" s="402">
        <f t="shared" si="193"/>
        <v>0</v>
      </c>
      <c r="C1834" s="412"/>
      <c r="D1834" s="452"/>
      <c r="E1834" s="453"/>
      <c r="F1834" s="449">
        <f>D1825</f>
        <v>0</v>
      </c>
      <c r="G1834" s="410">
        <f t="shared" si="194"/>
        <v>0</v>
      </c>
    </row>
    <row r="1835" spans="1:7" x14ac:dyDescent="0.2">
      <c r="A1835" s="407"/>
      <c r="B1835" s="402">
        <f t="shared" si="193"/>
        <v>0</v>
      </c>
      <c r="C1835" s="412"/>
      <c r="D1835" s="452"/>
      <c r="E1835" s="414"/>
      <c r="F1835" s="449">
        <f>D1825</f>
        <v>0</v>
      </c>
      <c r="G1835" s="410">
        <f t="shared" si="194"/>
        <v>0</v>
      </c>
    </row>
    <row r="1836" spans="1:7" x14ac:dyDescent="0.2">
      <c r="A1836" s="407"/>
      <c r="B1836" s="402">
        <f t="shared" si="193"/>
        <v>0</v>
      </c>
      <c r="C1836" s="412"/>
      <c r="D1836" s="409"/>
      <c r="E1836" s="452"/>
      <c r="F1836" s="449">
        <f>D1825</f>
        <v>0</v>
      </c>
      <c r="G1836" s="410">
        <f t="shared" si="194"/>
        <v>0</v>
      </c>
    </row>
    <row r="1837" spans="1:7" x14ac:dyDescent="0.2">
      <c r="A1837" s="407"/>
      <c r="B1837" s="402">
        <f t="shared" si="193"/>
        <v>0</v>
      </c>
      <c r="C1837" s="412"/>
      <c r="D1837" s="409"/>
      <c r="E1837" s="452"/>
      <c r="F1837" s="449">
        <f>D1825</f>
        <v>0</v>
      </c>
      <c r="G1837" s="410">
        <f t="shared" si="194"/>
        <v>0</v>
      </c>
    </row>
    <row r="1838" spans="1:7" x14ac:dyDescent="0.2">
      <c r="A1838" s="407"/>
      <c r="B1838" s="402">
        <f t="shared" si="193"/>
        <v>0</v>
      </c>
      <c r="C1838" s="412"/>
      <c r="D1838" s="409"/>
      <c r="E1838" s="413"/>
      <c r="F1838" s="449">
        <f>D1825</f>
        <v>0</v>
      </c>
      <c r="G1838" s="410">
        <f t="shared" si="194"/>
        <v>0</v>
      </c>
    </row>
    <row r="1839" spans="1:7" x14ac:dyDescent="0.2">
      <c r="A1839" s="407"/>
      <c r="B1839" s="402">
        <f t="shared" si="193"/>
        <v>0</v>
      </c>
      <c r="C1839" s="408"/>
      <c r="D1839" s="409"/>
      <c r="E1839" s="413"/>
      <c r="F1839" s="449">
        <f>D1825</f>
        <v>0</v>
      </c>
      <c r="G1839" s="410">
        <f t="shared" si="194"/>
        <v>0</v>
      </c>
    </row>
    <row r="1840" spans="1:7" x14ac:dyDescent="0.2">
      <c r="A1840" s="152"/>
      <c r="B1840" s="139"/>
      <c r="C1840" s="143"/>
      <c r="D1840" s="139"/>
      <c r="E1840" s="140"/>
      <c r="F1840" s="149" t="s">
        <v>34</v>
      </c>
      <c r="G1840" s="415">
        <f>SUBTOTAL(9,G1830:G1839)</f>
        <v>0</v>
      </c>
    </row>
    <row r="1841" spans="1:7" x14ac:dyDescent="0.2">
      <c r="A1841" s="148"/>
      <c r="B1841" s="143"/>
      <c r="C1841" s="150" t="s">
        <v>728</v>
      </c>
      <c r="D1841" s="139"/>
      <c r="E1841" s="140"/>
      <c r="F1841" s="141"/>
      <c r="G1841" s="151"/>
    </row>
    <row r="1842" spans="1:7" x14ac:dyDescent="0.2">
      <c r="A1842" s="748" t="s">
        <v>589</v>
      </c>
      <c r="B1842" s="749"/>
      <c r="C1842" s="744" t="s">
        <v>0</v>
      </c>
      <c r="D1842" s="750" t="s">
        <v>31</v>
      </c>
      <c r="E1842" s="750" t="s">
        <v>1621</v>
      </c>
      <c r="F1842" s="752" t="s">
        <v>961</v>
      </c>
      <c r="G1842" s="746" t="s">
        <v>33</v>
      </c>
    </row>
    <row r="1843" spans="1:7" x14ac:dyDescent="0.2">
      <c r="A1843" s="146" t="s">
        <v>590</v>
      </c>
      <c r="B1843" s="147" t="s">
        <v>591</v>
      </c>
      <c r="C1843" s="745"/>
      <c r="D1843" s="751"/>
      <c r="E1843" s="751"/>
      <c r="F1843" s="753"/>
      <c r="G1843" s="747"/>
    </row>
    <row r="1844" spans="1:7" x14ac:dyDescent="0.2">
      <c r="A1844" s="407"/>
      <c r="B1844" s="402">
        <f t="shared" ref="B1844:B1850" si="195">IF(A1844=0,0,VLOOKUP(A1844,T_Indices,2,FALSE))</f>
        <v>0</v>
      </c>
      <c r="C1844" s="411" t="s">
        <v>1632</v>
      </c>
      <c r="D1844" s="409"/>
      <c r="E1844" s="413">
        <v>1374.84</v>
      </c>
      <c r="F1844" s="403">
        <f>D1825</f>
        <v>0</v>
      </c>
      <c r="G1844" s="416">
        <f>IF(F1844=0,0,ROUND(D1844*E1844/F1844,2))</f>
        <v>0</v>
      </c>
    </row>
    <row r="1845" spans="1:7" x14ac:dyDescent="0.2">
      <c r="A1845" s="407"/>
      <c r="B1845" s="402">
        <f t="shared" si="195"/>
        <v>0</v>
      </c>
      <c r="C1845" s="408" t="s">
        <v>1633</v>
      </c>
      <c r="D1845" s="409"/>
      <c r="E1845" s="413">
        <v>1174.99</v>
      </c>
      <c r="F1845" s="403">
        <f>D1825</f>
        <v>0</v>
      </c>
      <c r="G1845" s="416">
        <f t="shared" ref="G1845:G1850" si="196">IF(F1845=0,0,ROUND(D1845*E1845/F1845,2))</f>
        <v>0</v>
      </c>
    </row>
    <row r="1846" spans="1:7" x14ac:dyDescent="0.2">
      <c r="A1846" s="407"/>
      <c r="B1846" s="402">
        <f t="shared" si="195"/>
        <v>0</v>
      </c>
      <c r="C1846" s="408" t="s">
        <v>1634</v>
      </c>
      <c r="D1846" s="409"/>
      <c r="E1846" s="413">
        <v>1080</v>
      </c>
      <c r="F1846" s="403">
        <f>D1825</f>
        <v>0</v>
      </c>
      <c r="G1846" s="416">
        <f t="shared" si="196"/>
        <v>0</v>
      </c>
    </row>
    <row r="1847" spans="1:7" x14ac:dyDescent="0.2">
      <c r="A1847" s="407"/>
      <c r="B1847" s="402">
        <f t="shared" si="195"/>
        <v>0</v>
      </c>
      <c r="C1847" s="408" t="s">
        <v>732</v>
      </c>
      <c r="D1847" s="409"/>
      <c r="E1847" s="413">
        <v>994.52</v>
      </c>
      <c r="F1847" s="403">
        <f>D1825</f>
        <v>0</v>
      </c>
      <c r="G1847" s="416">
        <f t="shared" si="196"/>
        <v>0</v>
      </c>
    </row>
    <row r="1848" spans="1:7" x14ac:dyDescent="0.2">
      <c r="A1848" s="407"/>
      <c r="B1848" s="402">
        <f t="shared" si="195"/>
        <v>0</v>
      </c>
      <c r="C1848" s="408"/>
      <c r="D1848" s="409"/>
      <c r="E1848" s="413"/>
      <c r="F1848" s="403">
        <f>D1825</f>
        <v>0</v>
      </c>
      <c r="G1848" s="416">
        <f t="shared" si="196"/>
        <v>0</v>
      </c>
    </row>
    <row r="1849" spans="1:7" x14ac:dyDescent="0.2">
      <c r="A1849" s="407"/>
      <c r="B1849" s="402">
        <f t="shared" si="195"/>
        <v>0</v>
      </c>
      <c r="C1849" s="408" t="s">
        <v>1635</v>
      </c>
      <c r="D1849" s="417">
        <v>0.1</v>
      </c>
      <c r="E1849" s="538">
        <f>SUMPRODUCT(D1844:D1847,E1844:E1847)</f>
        <v>0</v>
      </c>
      <c r="F1849" s="403">
        <f>D1825</f>
        <v>0</v>
      </c>
      <c r="G1849" s="416">
        <f t="shared" si="196"/>
        <v>0</v>
      </c>
    </row>
    <row r="1850" spans="1:7" x14ac:dyDescent="0.2">
      <c r="A1850" s="407"/>
      <c r="B1850" s="402">
        <f t="shared" si="195"/>
        <v>0</v>
      </c>
      <c r="C1850" s="402"/>
      <c r="D1850" s="450"/>
      <c r="E1850" s="403"/>
      <c r="F1850" s="403">
        <f>D1825</f>
        <v>0</v>
      </c>
      <c r="G1850" s="416">
        <f t="shared" si="196"/>
        <v>0</v>
      </c>
    </row>
    <row r="1851" spans="1:7" x14ac:dyDescent="0.2">
      <c r="A1851" s="152"/>
      <c r="B1851" s="139"/>
      <c r="C1851" s="143"/>
      <c r="D1851" s="139"/>
      <c r="E1851" s="140"/>
      <c r="F1851" s="149" t="s">
        <v>35</v>
      </c>
      <c r="G1851" s="418">
        <f>SUBTOTAL(9,G1844:G1850)</f>
        <v>0</v>
      </c>
    </row>
    <row r="1852" spans="1:7" x14ac:dyDescent="0.2">
      <c r="A1852" s="148"/>
      <c r="B1852" s="143"/>
      <c r="C1852" s="150" t="s">
        <v>1612</v>
      </c>
      <c r="D1852" s="139"/>
      <c r="E1852" s="140"/>
      <c r="F1852" s="141"/>
      <c r="G1852" s="151"/>
    </row>
    <row r="1853" spans="1:7" x14ac:dyDescent="0.2">
      <c r="A1853" s="748" t="s">
        <v>589</v>
      </c>
      <c r="B1853" s="749"/>
      <c r="C1853" s="744" t="s">
        <v>0</v>
      </c>
      <c r="D1853" s="744" t="s">
        <v>30</v>
      </c>
      <c r="E1853" s="750" t="s">
        <v>31</v>
      </c>
      <c r="F1853" s="752" t="s">
        <v>32</v>
      </c>
      <c r="G1853" s="746" t="s">
        <v>33</v>
      </c>
    </row>
    <row r="1854" spans="1:7" x14ac:dyDescent="0.2">
      <c r="A1854" s="146" t="s">
        <v>590</v>
      </c>
      <c r="B1854" s="147" t="s">
        <v>591</v>
      </c>
      <c r="C1854" s="745"/>
      <c r="D1854" s="745"/>
      <c r="E1854" s="751"/>
      <c r="F1854" s="753"/>
      <c r="G1854" s="747"/>
    </row>
    <row r="1855" spans="1:7" x14ac:dyDescent="0.2">
      <c r="A1855" s="407"/>
      <c r="B1855" s="402">
        <f t="shared" ref="B1855:B1865" si="197">IF(A1855=0,0,VLOOKUP(A1855,T_Indices,2,FALSE))</f>
        <v>0</v>
      </c>
      <c r="C1855" s="408"/>
      <c r="D1855" s="409"/>
      <c r="E1855" s="413"/>
      <c r="F1855" s="414"/>
      <c r="G1855" s="416">
        <f>ROUND(E1855*F1855,2)</f>
        <v>0</v>
      </c>
    </row>
    <row r="1856" spans="1:7" x14ac:dyDescent="0.2">
      <c r="A1856" s="407"/>
      <c r="B1856" s="402">
        <f t="shared" si="197"/>
        <v>0</v>
      </c>
      <c r="C1856" s="408"/>
      <c r="D1856" s="409"/>
      <c r="E1856" s="413"/>
      <c r="F1856" s="414"/>
      <c r="G1856" s="416">
        <f t="shared" ref="G1856:G1865" si="198">ROUND(E1856*F1856,2)</f>
        <v>0</v>
      </c>
    </row>
    <row r="1857" spans="1:7" x14ac:dyDescent="0.2">
      <c r="A1857" s="407"/>
      <c r="B1857" s="402">
        <f t="shared" si="197"/>
        <v>0</v>
      </c>
      <c r="C1857" s="408"/>
      <c r="D1857" s="409"/>
      <c r="E1857" s="413"/>
      <c r="F1857" s="414"/>
      <c r="G1857" s="416">
        <f t="shared" si="198"/>
        <v>0</v>
      </c>
    </row>
    <row r="1858" spans="1:7" x14ac:dyDescent="0.2">
      <c r="A1858" s="407"/>
      <c r="B1858" s="402">
        <f t="shared" si="197"/>
        <v>0</v>
      </c>
      <c r="C1858" s="408"/>
      <c r="D1858" s="409"/>
      <c r="E1858" s="413"/>
      <c r="F1858" s="414"/>
      <c r="G1858" s="416">
        <f t="shared" si="198"/>
        <v>0</v>
      </c>
    </row>
    <row r="1859" spans="1:7" x14ac:dyDescent="0.2">
      <c r="A1859" s="407"/>
      <c r="B1859" s="402">
        <f t="shared" si="197"/>
        <v>0</v>
      </c>
      <c r="C1859" s="408"/>
      <c r="D1859" s="409"/>
      <c r="E1859" s="413"/>
      <c r="F1859" s="414"/>
      <c r="G1859" s="416">
        <f t="shared" si="198"/>
        <v>0</v>
      </c>
    </row>
    <row r="1860" spans="1:7" x14ac:dyDescent="0.2">
      <c r="A1860" s="407"/>
      <c r="B1860" s="402">
        <f t="shared" si="197"/>
        <v>0</v>
      </c>
      <c r="C1860" s="408"/>
      <c r="D1860" s="409"/>
      <c r="E1860" s="413"/>
      <c r="F1860" s="414"/>
      <c r="G1860" s="416">
        <f t="shared" si="198"/>
        <v>0</v>
      </c>
    </row>
    <row r="1861" spans="1:7" x14ac:dyDescent="0.2">
      <c r="A1861" s="407"/>
      <c r="B1861" s="402">
        <f t="shared" si="197"/>
        <v>0</v>
      </c>
      <c r="C1861" s="408"/>
      <c r="D1861" s="409"/>
      <c r="E1861" s="413"/>
      <c r="F1861" s="414"/>
      <c r="G1861" s="416">
        <f t="shared" si="198"/>
        <v>0</v>
      </c>
    </row>
    <row r="1862" spans="1:7" x14ac:dyDescent="0.2">
      <c r="A1862" s="407"/>
      <c r="B1862" s="402">
        <f t="shared" si="197"/>
        <v>0</v>
      </c>
      <c r="C1862" s="408"/>
      <c r="D1862" s="409"/>
      <c r="E1862" s="413"/>
      <c r="F1862" s="414"/>
      <c r="G1862" s="416">
        <f t="shared" si="198"/>
        <v>0</v>
      </c>
    </row>
    <row r="1863" spans="1:7" x14ac:dyDescent="0.2">
      <c r="A1863" s="407"/>
      <c r="B1863" s="402">
        <f t="shared" si="197"/>
        <v>0</v>
      </c>
      <c r="C1863" s="408"/>
      <c r="D1863" s="409"/>
      <c r="E1863" s="413"/>
      <c r="F1863" s="414"/>
      <c r="G1863" s="416">
        <f t="shared" si="198"/>
        <v>0</v>
      </c>
    </row>
    <row r="1864" spans="1:7" x14ac:dyDescent="0.2">
      <c r="A1864" s="407"/>
      <c r="B1864" s="402">
        <f t="shared" si="197"/>
        <v>0</v>
      </c>
      <c r="C1864" s="408"/>
      <c r="D1864" s="409"/>
      <c r="E1864" s="413"/>
      <c r="F1864" s="414"/>
      <c r="G1864" s="416">
        <f t="shared" si="198"/>
        <v>0</v>
      </c>
    </row>
    <row r="1865" spans="1:7" x14ac:dyDescent="0.2">
      <c r="A1865" s="407"/>
      <c r="B1865" s="402">
        <f t="shared" si="197"/>
        <v>0</v>
      </c>
      <c r="C1865" s="408"/>
      <c r="D1865" s="409"/>
      <c r="E1865" s="413"/>
      <c r="F1865" s="414"/>
      <c r="G1865" s="416">
        <f t="shared" si="198"/>
        <v>0</v>
      </c>
    </row>
    <row r="1866" spans="1:7" x14ac:dyDescent="0.2">
      <c r="A1866" s="148"/>
      <c r="B1866" s="143"/>
      <c r="C1866" s="143"/>
      <c r="D1866" s="139"/>
      <c r="E1866" s="140"/>
      <c r="F1866" s="149" t="s">
        <v>36</v>
      </c>
      <c r="G1866" s="420">
        <f>SUBTOTAL(9,G1855:G1865)</f>
        <v>0</v>
      </c>
    </row>
    <row r="1867" spans="1:7" x14ac:dyDescent="0.2">
      <c r="A1867" s="148"/>
      <c r="B1867" s="143"/>
      <c r="C1867" s="150" t="s">
        <v>1613</v>
      </c>
      <c r="D1867" s="139"/>
      <c r="E1867" s="140"/>
      <c r="F1867" s="141"/>
      <c r="G1867" s="151"/>
    </row>
    <row r="1868" spans="1:7" x14ac:dyDescent="0.2">
      <c r="A1868" s="748" t="s">
        <v>589</v>
      </c>
      <c r="B1868" s="749"/>
      <c r="C1868" s="744" t="s">
        <v>0</v>
      </c>
      <c r="D1868" s="744" t="s">
        <v>30</v>
      </c>
      <c r="E1868" s="750" t="s">
        <v>31</v>
      </c>
      <c r="F1868" s="752" t="s">
        <v>32</v>
      </c>
      <c r="G1868" s="746" t="s">
        <v>33</v>
      </c>
    </row>
    <row r="1869" spans="1:7" x14ac:dyDescent="0.2">
      <c r="A1869" s="146" t="s">
        <v>590</v>
      </c>
      <c r="B1869" s="147" t="s">
        <v>591</v>
      </c>
      <c r="C1869" s="745"/>
      <c r="D1869" s="745"/>
      <c r="E1869" s="751"/>
      <c r="F1869" s="753"/>
      <c r="G1869" s="747"/>
    </row>
    <row r="1870" spans="1:7" x14ac:dyDescent="0.2">
      <c r="A1870" s="407"/>
      <c r="B1870" s="402">
        <f>IF(A1870=0,0,VLOOKUP(A1870,T_Indices,2,FALSE))</f>
        <v>0</v>
      </c>
      <c r="C1870" s="408"/>
      <c r="D1870" s="409"/>
      <c r="E1870" s="413"/>
      <c r="F1870" s="414"/>
      <c r="G1870" s="416">
        <f>ROUND(E1870*F1870,2)</f>
        <v>0</v>
      </c>
    </row>
    <row r="1871" spans="1:7" x14ac:dyDescent="0.2">
      <c r="A1871" s="407"/>
      <c r="B1871" s="402">
        <f>IF(A1871=0,0,VLOOKUP(A1871,T_Indices,2,FALSE))</f>
        <v>0</v>
      </c>
      <c r="C1871" s="408"/>
      <c r="D1871" s="409"/>
      <c r="E1871" s="419"/>
      <c r="F1871" s="414"/>
      <c r="G1871" s="416">
        <f t="shared" ref="G1871" si="199">ROUND(E1871*F1871,2)</f>
        <v>0</v>
      </c>
    </row>
    <row r="1872" spans="1:7" x14ac:dyDescent="0.2">
      <c r="A1872" s="148"/>
      <c r="B1872" s="143"/>
      <c r="C1872" s="143"/>
      <c r="D1872" s="139"/>
      <c r="E1872" s="140"/>
      <c r="F1872" s="149" t="s">
        <v>1614</v>
      </c>
      <c r="G1872" s="420">
        <f>SUBTOTAL(9,G1870:G1871)</f>
        <v>0</v>
      </c>
    </row>
    <row r="1873" spans="1:7" ht="13.5" thickBot="1" x14ac:dyDescent="0.25">
      <c r="A1873" s="153"/>
      <c r="B1873" s="154"/>
      <c r="C1873" s="155"/>
      <c r="D1873" s="154"/>
      <c r="E1873" s="156"/>
      <c r="F1873" s="157"/>
      <c r="G1873" s="158"/>
    </row>
    <row r="1874" spans="1:7" ht="13.5" thickBot="1" x14ac:dyDescent="0.25">
      <c r="A1874" s="187" t="str">
        <f>B1807</f>
        <v>41-4.2</v>
      </c>
      <c r="B1874" s="186" t="e">
        <f>C1807</f>
        <v>#NAME?</v>
      </c>
      <c r="C1874" s="209"/>
      <c r="D1874" s="209" t="s">
        <v>37</v>
      </c>
      <c r="E1874" s="210"/>
      <c r="F1874" s="421" t="e">
        <f>CONCATENATE("$/",G1807)</f>
        <v>#NAME?</v>
      </c>
      <c r="G1874" s="422">
        <f>SUBTOTAL(9,G1830:G1873)</f>
        <v>0</v>
      </c>
    </row>
    <row r="1875" spans="1:7" ht="14.25" thickTop="1" thickBot="1" x14ac:dyDescent="0.25">
      <c r="A1875" s="423"/>
      <c r="B1875" s="423"/>
      <c r="C1875" s="423"/>
      <c r="D1875" s="423"/>
      <c r="E1875" s="423"/>
      <c r="F1875" s="423"/>
      <c r="G1875" s="423"/>
    </row>
    <row r="1876" spans="1:7" ht="13.5" thickTop="1" x14ac:dyDescent="0.2">
      <c r="A1876" s="772" t="s">
        <v>39</v>
      </c>
      <c r="B1876" s="773"/>
      <c r="C1876" s="773"/>
      <c r="D1876" s="773"/>
      <c r="E1876" s="773"/>
      <c r="F1876" s="773"/>
      <c r="G1876" s="774"/>
    </row>
    <row r="1877" spans="1:7" x14ac:dyDescent="0.2">
      <c r="A1877" s="129" t="s">
        <v>726</v>
      </c>
      <c r="B1877" s="130" t="str">
        <f>Comitente</f>
        <v>DIRECCIÓN PROVINCIAL DE VIALIDAD</v>
      </c>
      <c r="C1877" s="131"/>
      <c r="D1877" s="207"/>
      <c r="E1877" s="207"/>
      <c r="F1877" s="133"/>
      <c r="G1877" s="134"/>
    </row>
    <row r="1878" spans="1:7" x14ac:dyDescent="0.2">
      <c r="A1878" s="129" t="s">
        <v>727</v>
      </c>
      <c r="B1878" s="130">
        <f>Contratista</f>
        <v>0</v>
      </c>
      <c r="C1878" s="135"/>
      <c r="D1878" s="135"/>
      <c r="E1878" s="135"/>
      <c r="F1878" s="130"/>
      <c r="G1878" s="136"/>
    </row>
    <row r="1879" spans="1:7" x14ac:dyDescent="0.2">
      <c r="A1879" s="129" t="s">
        <v>27</v>
      </c>
      <c r="B1879" s="130" t="str">
        <f>Obra</f>
        <v>SEÑALIZACION HORIZONTAL - PROVISION Y COLOCACION DE TACHAS REFLECTIVAS Y SEÑALAMIENTO VERTICAL</v>
      </c>
      <c r="C1879" s="135"/>
      <c r="D1879" s="135"/>
      <c r="E1879" s="135"/>
      <c r="F1879" s="130" t="s">
        <v>40</v>
      </c>
      <c r="G1879" s="136">
        <f>Fecha_Base</f>
        <v>43145</v>
      </c>
    </row>
    <row r="1880" spans="1:7" x14ac:dyDescent="0.2">
      <c r="A1880" s="137" t="s">
        <v>725</v>
      </c>
      <c r="B1880" s="138" t="str">
        <f>Ubicación</f>
        <v>DEPARTAMENTOS VARIOS</v>
      </c>
      <c r="C1880" s="138"/>
      <c r="D1880" s="139"/>
      <c r="E1880" s="140"/>
      <c r="F1880" s="141"/>
      <c r="G1880" s="142"/>
    </row>
    <row r="1881" spans="1:7" x14ac:dyDescent="0.2">
      <c r="A1881" s="137" t="s">
        <v>41</v>
      </c>
      <c r="B1881" s="537">
        <v>41</v>
      </c>
      <c r="C1881" s="143" t="e">
        <f>IF(B1881="","",VLOOKUP(B1881,Computo_Presupuesto,2,FALSE))</f>
        <v>#NAME?</v>
      </c>
      <c r="D1881" s="423"/>
      <c r="E1881" s="140"/>
      <c r="F1881" s="141"/>
      <c r="G1881" s="142"/>
    </row>
    <row r="1882" spans="1:7" x14ac:dyDescent="0.2">
      <c r="A1882" s="137" t="s">
        <v>28</v>
      </c>
      <c r="B1882" s="537" t="s">
        <v>1680</v>
      </c>
      <c r="C1882" s="143" t="e">
        <f>IF(B1882=0,"",VLOOKUP(B1882,Computo_Presupuesto,2,FALSE))</f>
        <v>#NAME?</v>
      </c>
      <c r="D1882" s="139"/>
      <c r="E1882" s="140"/>
      <c r="F1882" s="138" t="s">
        <v>29</v>
      </c>
      <c r="G1882" s="144" t="e">
        <f>IF(B1882=0,"",VLOOKUP(B1882,Computo_Presupuesto,4,FALSE))</f>
        <v>#NAME?</v>
      </c>
    </row>
    <row r="1883" spans="1:7" x14ac:dyDescent="0.2">
      <c r="A1883" s="137"/>
      <c r="B1883" s="138"/>
      <c r="C1883" s="143"/>
      <c r="D1883" s="139"/>
      <c r="E1883" s="140"/>
      <c r="F1883" s="143"/>
      <c r="G1883" s="145"/>
    </row>
    <row r="1884" spans="1:7" x14ac:dyDescent="0.2">
      <c r="A1884" s="396"/>
      <c r="B1884" s="132"/>
      <c r="C1884" s="397" t="s">
        <v>1602</v>
      </c>
      <c r="D1884" s="132"/>
      <c r="E1884" s="132"/>
      <c r="F1884" s="132"/>
      <c r="G1884" s="398"/>
    </row>
    <row r="1885" spans="1:7" x14ac:dyDescent="0.2">
      <c r="A1885" s="137"/>
      <c r="B1885" s="199"/>
      <c r="C1885" s="143"/>
      <c r="D1885" s="139"/>
      <c r="E1885" s="140"/>
      <c r="F1885" s="138"/>
      <c r="G1885" s="144"/>
    </row>
    <row r="1886" spans="1:7" x14ac:dyDescent="0.2">
      <c r="A1886" s="137"/>
      <c r="B1886" s="199"/>
      <c r="C1886" s="399" t="s">
        <v>1603</v>
      </c>
      <c r="D1886" s="400" t="s">
        <v>31</v>
      </c>
      <c r="E1886" s="400" t="s">
        <v>1604</v>
      </c>
      <c r="F1886" s="400" t="s">
        <v>1605</v>
      </c>
      <c r="G1886" s="401" t="s">
        <v>1606</v>
      </c>
    </row>
    <row r="1887" spans="1:7" x14ac:dyDescent="0.2">
      <c r="A1887" s="137"/>
      <c r="B1887" s="199"/>
      <c r="C1887" s="408"/>
      <c r="D1887" s="413"/>
      <c r="E1887" s="448"/>
      <c r="F1887" s="414"/>
      <c r="G1887" s="404">
        <f>ROUND(D1887*F1887,2)</f>
        <v>0</v>
      </c>
    </row>
    <row r="1888" spans="1:7" x14ac:dyDescent="0.2">
      <c r="A1888" s="137"/>
      <c r="B1888" s="199"/>
      <c r="C1888" s="408"/>
      <c r="D1888" s="413"/>
      <c r="E1888" s="448"/>
      <c r="F1888" s="414"/>
      <c r="G1888" s="404">
        <f>ROUND(D1888*F1888,2)</f>
        <v>0</v>
      </c>
    </row>
    <row r="1889" spans="1:7" x14ac:dyDescent="0.2">
      <c r="A1889" s="137"/>
      <c r="B1889" s="199"/>
      <c r="C1889" s="408"/>
      <c r="D1889" s="413"/>
      <c r="E1889" s="448"/>
      <c r="F1889" s="414"/>
      <c r="G1889" s="404">
        <f>ROUND(D1889*F1889,2)</f>
        <v>0</v>
      </c>
    </row>
    <row r="1890" spans="1:7" x14ac:dyDescent="0.2">
      <c r="A1890" s="137"/>
      <c r="B1890" s="199"/>
      <c r="C1890" s="408"/>
      <c r="D1890" s="413"/>
      <c r="E1890" s="448"/>
      <c r="F1890" s="414"/>
      <c r="G1890" s="404">
        <f>ROUND(D1890*F1890,2)</f>
        <v>0</v>
      </c>
    </row>
    <row r="1891" spans="1:7" x14ac:dyDescent="0.2">
      <c r="A1891" s="137"/>
      <c r="B1891" s="199"/>
      <c r="C1891" s="408"/>
      <c r="D1891" s="413"/>
      <c r="E1891" s="448"/>
      <c r="F1891" s="414"/>
      <c r="G1891" s="404">
        <f t="shared" ref="G1891:G1896" si="200">ROUND(D1891*F1891,2)</f>
        <v>0</v>
      </c>
    </row>
    <row r="1892" spans="1:7" x14ac:dyDescent="0.2">
      <c r="A1892" s="137"/>
      <c r="B1892" s="199"/>
      <c r="C1892" s="408"/>
      <c r="D1892" s="413"/>
      <c r="E1892" s="448"/>
      <c r="F1892" s="414"/>
      <c r="G1892" s="404">
        <f t="shared" si="200"/>
        <v>0</v>
      </c>
    </row>
    <row r="1893" spans="1:7" x14ac:dyDescent="0.2">
      <c r="A1893" s="137"/>
      <c r="B1893" s="199"/>
      <c r="C1893" s="408"/>
      <c r="D1893" s="413"/>
      <c r="E1893" s="448"/>
      <c r="F1893" s="414"/>
      <c r="G1893" s="404">
        <f t="shared" si="200"/>
        <v>0</v>
      </c>
    </row>
    <row r="1894" spans="1:7" x14ac:dyDescent="0.2">
      <c r="A1894" s="137"/>
      <c r="B1894" s="199"/>
      <c r="C1894" s="408"/>
      <c r="D1894" s="413"/>
      <c r="E1894" s="448"/>
      <c r="F1894" s="414"/>
      <c r="G1894" s="404">
        <f t="shared" si="200"/>
        <v>0</v>
      </c>
    </row>
    <row r="1895" spans="1:7" x14ac:dyDescent="0.2">
      <c r="A1895" s="137"/>
      <c r="B1895" s="199"/>
      <c r="C1895" s="408"/>
      <c r="D1895" s="413"/>
      <c r="E1895" s="448"/>
      <c r="F1895" s="414"/>
      <c r="G1895" s="404">
        <f t="shared" si="200"/>
        <v>0</v>
      </c>
    </row>
    <row r="1896" spans="1:7" x14ac:dyDescent="0.2">
      <c r="A1896" s="137"/>
      <c r="B1896" s="199"/>
      <c r="C1896" s="408"/>
      <c r="D1896" s="413"/>
      <c r="E1896" s="448"/>
      <c r="F1896" s="414"/>
      <c r="G1896" s="404">
        <f t="shared" si="200"/>
        <v>0</v>
      </c>
    </row>
    <row r="1897" spans="1:7" ht="13.5" thickBot="1" x14ac:dyDescent="0.25">
      <c r="A1897" s="137"/>
      <c r="B1897" s="199"/>
      <c r="C1897" s="143"/>
      <c r="D1897" s="423"/>
      <c r="E1897" s="206"/>
      <c r="F1897" s="138"/>
      <c r="G1897" s="144"/>
    </row>
    <row r="1898" spans="1:7" ht="13.5" thickBot="1" x14ac:dyDescent="0.25">
      <c r="A1898" s="137"/>
      <c r="B1898" s="199"/>
      <c r="C1898" s="405" t="s">
        <v>1607</v>
      </c>
      <c r="D1898" s="423"/>
      <c r="E1898" s="206">
        <f>SUMPRODUCT(D1887:D1896,E1887:E1896)</f>
        <v>0</v>
      </c>
      <c r="F1898" s="138" t="s">
        <v>1608</v>
      </c>
      <c r="G1898" s="406">
        <f>SUM(G1887:G1896)</f>
        <v>0</v>
      </c>
    </row>
    <row r="1899" spans="1:7" x14ac:dyDescent="0.2">
      <c r="A1899" s="137"/>
      <c r="B1899" s="199"/>
      <c r="C1899" s="405"/>
      <c r="D1899" s="206"/>
      <c r="E1899" s="140"/>
      <c r="F1899" s="138"/>
      <c r="G1899" s="208"/>
    </row>
    <row r="1900" spans="1:7" x14ac:dyDescent="0.2">
      <c r="A1900" s="137"/>
      <c r="B1900" s="199"/>
      <c r="C1900" s="138" t="s">
        <v>1609</v>
      </c>
      <c r="D1900" s="451"/>
      <c r="E1900" s="534" t="e">
        <f>CONCATENATE(G1882,"/día")</f>
        <v>#NAME?</v>
      </c>
      <c r="F1900" s="138"/>
      <c r="G1900" s="144"/>
    </row>
    <row r="1901" spans="1:7" x14ac:dyDescent="0.2">
      <c r="A1901" s="137"/>
      <c r="B1901" s="199"/>
      <c r="C1901" s="143"/>
      <c r="D1901" s="139"/>
      <c r="E1901" s="140"/>
      <c r="F1901" s="138"/>
      <c r="G1901" s="144"/>
    </row>
    <row r="1902" spans="1:7" x14ac:dyDescent="0.2">
      <c r="A1902" s="748" t="s">
        <v>589</v>
      </c>
      <c r="B1902" s="749"/>
      <c r="C1902" s="744" t="s">
        <v>0</v>
      </c>
      <c r="D1902" s="750" t="s">
        <v>1610</v>
      </c>
      <c r="E1902" s="750" t="s">
        <v>1621</v>
      </c>
      <c r="F1902" s="752" t="s">
        <v>961</v>
      </c>
      <c r="G1902" s="746" t="s">
        <v>33</v>
      </c>
    </row>
    <row r="1903" spans="1:7" x14ac:dyDescent="0.2">
      <c r="A1903" s="146" t="s">
        <v>590</v>
      </c>
      <c r="B1903" s="147" t="s">
        <v>591</v>
      </c>
      <c r="C1903" s="745"/>
      <c r="D1903" s="751"/>
      <c r="E1903" s="751"/>
      <c r="F1903" s="753"/>
      <c r="G1903" s="747"/>
    </row>
    <row r="1904" spans="1:7" x14ac:dyDescent="0.2">
      <c r="A1904" s="148"/>
      <c r="B1904" s="143"/>
      <c r="C1904" s="150" t="s">
        <v>1611</v>
      </c>
      <c r="D1904" s="140"/>
      <c r="E1904" s="140"/>
      <c r="F1904" s="143"/>
      <c r="G1904" s="151"/>
    </row>
    <row r="1905" spans="1:7" x14ac:dyDescent="0.2">
      <c r="A1905" s="407"/>
      <c r="B1905" s="402">
        <f t="shared" ref="B1905:B1914" si="201">IF(A1905=0,0,VLOOKUP(A1905,T_Indices,2,FALSE))</f>
        <v>0</v>
      </c>
      <c r="C1905" s="408" t="s">
        <v>1629</v>
      </c>
      <c r="D1905" s="452"/>
      <c r="E1905" s="453"/>
      <c r="F1905" s="449">
        <f>D1900</f>
        <v>0</v>
      </c>
      <c r="G1905" s="410">
        <f>IF(F1905=0,0,ROUND(E1905/F1905,2))</f>
        <v>0</v>
      </c>
    </row>
    <row r="1906" spans="1:7" x14ac:dyDescent="0.2">
      <c r="A1906" s="407"/>
      <c r="B1906" s="402">
        <f t="shared" si="201"/>
        <v>0</v>
      </c>
      <c r="C1906" s="412" t="s">
        <v>1630</v>
      </c>
      <c r="D1906" s="452"/>
      <c r="E1906" s="453"/>
      <c r="F1906" s="449">
        <f>D1900</f>
        <v>0</v>
      </c>
      <c r="G1906" s="410">
        <f t="shared" ref="G1906:G1914" si="202">IF(F1906=0,0,ROUND(E1906/F1906,2))</f>
        <v>0</v>
      </c>
    </row>
    <row r="1907" spans="1:7" x14ac:dyDescent="0.2">
      <c r="A1907" s="407"/>
      <c r="B1907" s="402">
        <f t="shared" si="201"/>
        <v>0</v>
      </c>
      <c r="C1907" s="412" t="s">
        <v>1631</v>
      </c>
      <c r="D1907" s="452"/>
      <c r="E1907" s="453"/>
      <c r="F1907" s="449">
        <f>D1900</f>
        <v>0</v>
      </c>
      <c r="G1907" s="410">
        <f t="shared" si="202"/>
        <v>0</v>
      </c>
    </row>
    <row r="1908" spans="1:7" x14ac:dyDescent="0.2">
      <c r="A1908" s="407"/>
      <c r="B1908" s="402">
        <f t="shared" si="201"/>
        <v>0</v>
      </c>
      <c r="C1908" s="412"/>
      <c r="D1908" s="452"/>
      <c r="E1908" s="453"/>
      <c r="F1908" s="449">
        <f>D1900</f>
        <v>0</v>
      </c>
      <c r="G1908" s="410">
        <f t="shared" si="202"/>
        <v>0</v>
      </c>
    </row>
    <row r="1909" spans="1:7" x14ac:dyDescent="0.2">
      <c r="A1909" s="407"/>
      <c r="B1909" s="402">
        <f t="shared" si="201"/>
        <v>0</v>
      </c>
      <c r="C1909" s="412"/>
      <c r="D1909" s="452"/>
      <c r="E1909" s="453"/>
      <c r="F1909" s="449">
        <f>D1900</f>
        <v>0</v>
      </c>
      <c r="G1909" s="410">
        <f t="shared" si="202"/>
        <v>0</v>
      </c>
    </row>
    <row r="1910" spans="1:7" x14ac:dyDescent="0.2">
      <c r="A1910" s="407"/>
      <c r="B1910" s="402">
        <f t="shared" si="201"/>
        <v>0</v>
      </c>
      <c r="C1910" s="412"/>
      <c r="D1910" s="452"/>
      <c r="E1910" s="414"/>
      <c r="F1910" s="449">
        <f>D1900</f>
        <v>0</v>
      </c>
      <c r="G1910" s="410">
        <f t="shared" si="202"/>
        <v>0</v>
      </c>
    </row>
    <row r="1911" spans="1:7" x14ac:dyDescent="0.2">
      <c r="A1911" s="407"/>
      <c r="B1911" s="402">
        <f t="shared" si="201"/>
        <v>0</v>
      </c>
      <c r="C1911" s="412"/>
      <c r="D1911" s="409"/>
      <c r="E1911" s="452"/>
      <c r="F1911" s="449">
        <f>D1900</f>
        <v>0</v>
      </c>
      <c r="G1911" s="410">
        <f t="shared" si="202"/>
        <v>0</v>
      </c>
    </row>
    <row r="1912" spans="1:7" x14ac:dyDescent="0.2">
      <c r="A1912" s="407"/>
      <c r="B1912" s="402">
        <f t="shared" si="201"/>
        <v>0</v>
      </c>
      <c r="C1912" s="412"/>
      <c r="D1912" s="409"/>
      <c r="E1912" s="452"/>
      <c r="F1912" s="449">
        <f>D1900</f>
        <v>0</v>
      </c>
      <c r="G1912" s="410">
        <f t="shared" si="202"/>
        <v>0</v>
      </c>
    </row>
    <row r="1913" spans="1:7" x14ac:dyDescent="0.2">
      <c r="A1913" s="407"/>
      <c r="B1913" s="402">
        <f t="shared" si="201"/>
        <v>0</v>
      </c>
      <c r="C1913" s="412"/>
      <c r="D1913" s="409"/>
      <c r="E1913" s="413"/>
      <c r="F1913" s="449">
        <f>D1900</f>
        <v>0</v>
      </c>
      <c r="G1913" s="410">
        <f t="shared" si="202"/>
        <v>0</v>
      </c>
    </row>
    <row r="1914" spans="1:7" x14ac:dyDescent="0.2">
      <c r="A1914" s="407"/>
      <c r="B1914" s="402">
        <f t="shared" si="201"/>
        <v>0</v>
      </c>
      <c r="C1914" s="408"/>
      <c r="D1914" s="409"/>
      <c r="E1914" s="413"/>
      <c r="F1914" s="449">
        <f>D1900</f>
        <v>0</v>
      </c>
      <c r="G1914" s="410">
        <f t="shared" si="202"/>
        <v>0</v>
      </c>
    </row>
    <row r="1915" spans="1:7" x14ac:dyDescent="0.2">
      <c r="A1915" s="152"/>
      <c r="B1915" s="139"/>
      <c r="C1915" s="143"/>
      <c r="D1915" s="139"/>
      <c r="E1915" s="140"/>
      <c r="F1915" s="149" t="s">
        <v>34</v>
      </c>
      <c r="G1915" s="415">
        <f>SUBTOTAL(9,G1905:G1914)</f>
        <v>0</v>
      </c>
    </row>
    <row r="1916" spans="1:7" x14ac:dyDescent="0.2">
      <c r="A1916" s="148"/>
      <c r="B1916" s="143"/>
      <c r="C1916" s="150" t="s">
        <v>728</v>
      </c>
      <c r="D1916" s="139"/>
      <c r="E1916" s="140"/>
      <c r="F1916" s="141"/>
      <c r="G1916" s="151"/>
    </row>
    <row r="1917" spans="1:7" x14ac:dyDescent="0.2">
      <c r="A1917" s="748" t="s">
        <v>589</v>
      </c>
      <c r="B1917" s="749"/>
      <c r="C1917" s="744" t="s">
        <v>0</v>
      </c>
      <c r="D1917" s="750" t="s">
        <v>31</v>
      </c>
      <c r="E1917" s="750" t="s">
        <v>1621</v>
      </c>
      <c r="F1917" s="752" t="s">
        <v>961</v>
      </c>
      <c r="G1917" s="746" t="s">
        <v>33</v>
      </c>
    </row>
    <row r="1918" spans="1:7" x14ac:dyDescent="0.2">
      <c r="A1918" s="146" t="s">
        <v>590</v>
      </c>
      <c r="B1918" s="147" t="s">
        <v>591</v>
      </c>
      <c r="C1918" s="745"/>
      <c r="D1918" s="751"/>
      <c r="E1918" s="751"/>
      <c r="F1918" s="753"/>
      <c r="G1918" s="747"/>
    </row>
    <row r="1919" spans="1:7" x14ac:dyDescent="0.2">
      <c r="A1919" s="407"/>
      <c r="B1919" s="402">
        <f t="shared" ref="B1919:B1925" si="203">IF(A1919=0,0,VLOOKUP(A1919,T_Indices,2,FALSE))</f>
        <v>0</v>
      </c>
      <c r="C1919" s="411" t="s">
        <v>1632</v>
      </c>
      <c r="D1919" s="409"/>
      <c r="E1919" s="413">
        <v>1374.84</v>
      </c>
      <c r="F1919" s="403">
        <f>D1900</f>
        <v>0</v>
      </c>
      <c r="G1919" s="416">
        <f>IF(F1919=0,0,ROUND(D1919*E1919/F1919,2))</f>
        <v>0</v>
      </c>
    </row>
    <row r="1920" spans="1:7" x14ac:dyDescent="0.2">
      <c r="A1920" s="407"/>
      <c r="B1920" s="402">
        <f t="shared" si="203"/>
        <v>0</v>
      </c>
      <c r="C1920" s="408" t="s">
        <v>1633</v>
      </c>
      <c r="D1920" s="409"/>
      <c r="E1920" s="413">
        <v>1174.99</v>
      </c>
      <c r="F1920" s="403">
        <f>D1900</f>
        <v>0</v>
      </c>
      <c r="G1920" s="416">
        <f t="shared" ref="G1920:G1925" si="204">IF(F1920=0,0,ROUND(D1920*E1920/F1920,2))</f>
        <v>0</v>
      </c>
    </row>
    <row r="1921" spans="1:7" x14ac:dyDescent="0.2">
      <c r="A1921" s="407"/>
      <c r="B1921" s="402">
        <f t="shared" si="203"/>
        <v>0</v>
      </c>
      <c r="C1921" s="408" t="s">
        <v>1634</v>
      </c>
      <c r="D1921" s="409"/>
      <c r="E1921" s="413">
        <v>1080</v>
      </c>
      <c r="F1921" s="403">
        <f>D1900</f>
        <v>0</v>
      </c>
      <c r="G1921" s="416">
        <f t="shared" si="204"/>
        <v>0</v>
      </c>
    </row>
    <row r="1922" spans="1:7" x14ac:dyDescent="0.2">
      <c r="A1922" s="407"/>
      <c r="B1922" s="402">
        <f t="shared" si="203"/>
        <v>0</v>
      </c>
      <c r="C1922" s="408" t="s">
        <v>732</v>
      </c>
      <c r="D1922" s="409"/>
      <c r="E1922" s="413">
        <v>994.52</v>
      </c>
      <c r="F1922" s="403">
        <f>D1900</f>
        <v>0</v>
      </c>
      <c r="G1922" s="416">
        <f t="shared" si="204"/>
        <v>0</v>
      </c>
    </row>
    <row r="1923" spans="1:7" x14ac:dyDescent="0.2">
      <c r="A1923" s="407"/>
      <c r="B1923" s="402">
        <f t="shared" si="203"/>
        <v>0</v>
      </c>
      <c r="C1923" s="408"/>
      <c r="D1923" s="409"/>
      <c r="E1923" s="413"/>
      <c r="F1923" s="403">
        <f>D1900</f>
        <v>0</v>
      </c>
      <c r="G1923" s="416">
        <f t="shared" si="204"/>
        <v>0</v>
      </c>
    </row>
    <row r="1924" spans="1:7" x14ac:dyDescent="0.2">
      <c r="A1924" s="407"/>
      <c r="B1924" s="402">
        <f t="shared" si="203"/>
        <v>0</v>
      </c>
      <c r="C1924" s="408" t="s">
        <v>1635</v>
      </c>
      <c r="D1924" s="417">
        <v>0.1</v>
      </c>
      <c r="E1924" s="538">
        <f>SUMPRODUCT(D1919:D1922,E1919:E1922)</f>
        <v>0</v>
      </c>
      <c r="F1924" s="403">
        <f>D1900</f>
        <v>0</v>
      </c>
      <c r="G1924" s="416">
        <f t="shared" si="204"/>
        <v>0</v>
      </c>
    </row>
    <row r="1925" spans="1:7" x14ac:dyDescent="0.2">
      <c r="A1925" s="407"/>
      <c r="B1925" s="402">
        <f t="shared" si="203"/>
        <v>0</v>
      </c>
      <c r="C1925" s="402"/>
      <c r="D1925" s="450"/>
      <c r="E1925" s="403"/>
      <c r="F1925" s="403">
        <f>D1900</f>
        <v>0</v>
      </c>
      <c r="G1925" s="416">
        <f t="shared" si="204"/>
        <v>0</v>
      </c>
    </row>
    <row r="1926" spans="1:7" x14ac:dyDescent="0.2">
      <c r="A1926" s="152"/>
      <c r="B1926" s="139"/>
      <c r="C1926" s="143"/>
      <c r="D1926" s="139"/>
      <c r="E1926" s="140"/>
      <c r="F1926" s="149" t="s">
        <v>35</v>
      </c>
      <c r="G1926" s="418">
        <f>SUBTOTAL(9,G1919:G1925)</f>
        <v>0</v>
      </c>
    </row>
    <row r="1927" spans="1:7" x14ac:dyDescent="0.2">
      <c r="A1927" s="148"/>
      <c r="B1927" s="143"/>
      <c r="C1927" s="150" t="s">
        <v>1612</v>
      </c>
      <c r="D1927" s="139"/>
      <c r="E1927" s="140"/>
      <c r="F1927" s="141"/>
      <c r="G1927" s="151"/>
    </row>
    <row r="1928" spans="1:7" x14ac:dyDescent="0.2">
      <c r="A1928" s="748" t="s">
        <v>589</v>
      </c>
      <c r="B1928" s="749"/>
      <c r="C1928" s="744" t="s">
        <v>0</v>
      </c>
      <c r="D1928" s="744" t="s">
        <v>30</v>
      </c>
      <c r="E1928" s="750" t="s">
        <v>31</v>
      </c>
      <c r="F1928" s="752" t="s">
        <v>32</v>
      </c>
      <c r="G1928" s="746" t="s">
        <v>33</v>
      </c>
    </row>
    <row r="1929" spans="1:7" x14ac:dyDescent="0.2">
      <c r="A1929" s="146" t="s">
        <v>590</v>
      </c>
      <c r="B1929" s="147" t="s">
        <v>591</v>
      </c>
      <c r="C1929" s="745"/>
      <c r="D1929" s="745"/>
      <c r="E1929" s="751"/>
      <c r="F1929" s="753"/>
      <c r="G1929" s="747"/>
    </row>
    <row r="1930" spans="1:7" x14ac:dyDescent="0.2">
      <c r="A1930" s="407"/>
      <c r="B1930" s="402">
        <f t="shared" ref="B1930:B1940" si="205">IF(A1930=0,0,VLOOKUP(A1930,T_Indices,2,FALSE))</f>
        <v>0</v>
      </c>
      <c r="C1930" s="408"/>
      <c r="D1930" s="409"/>
      <c r="E1930" s="413"/>
      <c r="F1930" s="414"/>
      <c r="G1930" s="416">
        <f>ROUND(E1930*F1930,2)</f>
        <v>0</v>
      </c>
    </row>
    <row r="1931" spans="1:7" x14ac:dyDescent="0.2">
      <c r="A1931" s="407"/>
      <c r="B1931" s="402">
        <f t="shared" si="205"/>
        <v>0</v>
      </c>
      <c r="C1931" s="408"/>
      <c r="D1931" s="409"/>
      <c r="E1931" s="413"/>
      <c r="F1931" s="414"/>
      <c r="G1931" s="416">
        <f t="shared" ref="G1931:G1940" si="206">ROUND(E1931*F1931,2)</f>
        <v>0</v>
      </c>
    </row>
    <row r="1932" spans="1:7" x14ac:dyDescent="0.2">
      <c r="A1932" s="407"/>
      <c r="B1932" s="402">
        <f t="shared" si="205"/>
        <v>0</v>
      </c>
      <c r="C1932" s="408"/>
      <c r="D1932" s="409"/>
      <c r="E1932" s="413"/>
      <c r="F1932" s="414"/>
      <c r="G1932" s="416">
        <f t="shared" si="206"/>
        <v>0</v>
      </c>
    </row>
    <row r="1933" spans="1:7" x14ac:dyDescent="0.2">
      <c r="A1933" s="407"/>
      <c r="B1933" s="402">
        <f t="shared" si="205"/>
        <v>0</v>
      </c>
      <c r="C1933" s="408"/>
      <c r="D1933" s="409"/>
      <c r="E1933" s="413"/>
      <c r="F1933" s="414"/>
      <c r="G1933" s="416">
        <f t="shared" si="206"/>
        <v>0</v>
      </c>
    </row>
    <row r="1934" spans="1:7" x14ac:dyDescent="0.2">
      <c r="A1934" s="407"/>
      <c r="B1934" s="402">
        <f t="shared" si="205"/>
        <v>0</v>
      </c>
      <c r="C1934" s="408"/>
      <c r="D1934" s="409"/>
      <c r="E1934" s="413"/>
      <c r="F1934" s="414"/>
      <c r="G1934" s="416">
        <f t="shared" si="206"/>
        <v>0</v>
      </c>
    </row>
    <row r="1935" spans="1:7" x14ac:dyDescent="0.2">
      <c r="A1935" s="407"/>
      <c r="B1935" s="402">
        <f t="shared" si="205"/>
        <v>0</v>
      </c>
      <c r="C1935" s="408"/>
      <c r="D1935" s="409"/>
      <c r="E1935" s="413"/>
      <c r="F1935" s="414"/>
      <c r="G1935" s="416">
        <f t="shared" si="206"/>
        <v>0</v>
      </c>
    </row>
    <row r="1936" spans="1:7" x14ac:dyDescent="0.2">
      <c r="A1936" s="407"/>
      <c r="B1936" s="402">
        <f t="shared" si="205"/>
        <v>0</v>
      </c>
      <c r="C1936" s="408"/>
      <c r="D1936" s="409"/>
      <c r="E1936" s="413"/>
      <c r="F1936" s="414"/>
      <c r="G1936" s="416">
        <f t="shared" si="206"/>
        <v>0</v>
      </c>
    </row>
    <row r="1937" spans="1:7" x14ac:dyDescent="0.2">
      <c r="A1937" s="407"/>
      <c r="B1937" s="402">
        <f t="shared" si="205"/>
        <v>0</v>
      </c>
      <c r="C1937" s="408"/>
      <c r="D1937" s="409"/>
      <c r="E1937" s="413"/>
      <c r="F1937" s="414"/>
      <c r="G1937" s="416">
        <f t="shared" si="206"/>
        <v>0</v>
      </c>
    </row>
    <row r="1938" spans="1:7" x14ac:dyDescent="0.2">
      <c r="A1938" s="407"/>
      <c r="B1938" s="402">
        <f t="shared" si="205"/>
        <v>0</v>
      </c>
      <c r="C1938" s="408"/>
      <c r="D1938" s="409"/>
      <c r="E1938" s="413"/>
      <c r="F1938" s="414"/>
      <c r="G1938" s="416">
        <f t="shared" si="206"/>
        <v>0</v>
      </c>
    </row>
    <row r="1939" spans="1:7" x14ac:dyDescent="0.2">
      <c r="A1939" s="407"/>
      <c r="B1939" s="402">
        <f t="shared" si="205"/>
        <v>0</v>
      </c>
      <c r="C1939" s="408"/>
      <c r="D1939" s="409"/>
      <c r="E1939" s="413"/>
      <c r="F1939" s="414"/>
      <c r="G1939" s="416">
        <f t="shared" si="206"/>
        <v>0</v>
      </c>
    </row>
    <row r="1940" spans="1:7" x14ac:dyDescent="0.2">
      <c r="A1940" s="407"/>
      <c r="B1940" s="402">
        <f t="shared" si="205"/>
        <v>0</v>
      </c>
      <c r="C1940" s="408"/>
      <c r="D1940" s="409"/>
      <c r="E1940" s="413"/>
      <c r="F1940" s="414"/>
      <c r="G1940" s="416">
        <f t="shared" si="206"/>
        <v>0</v>
      </c>
    </row>
    <row r="1941" spans="1:7" x14ac:dyDescent="0.2">
      <c r="A1941" s="148"/>
      <c r="B1941" s="143"/>
      <c r="C1941" s="143"/>
      <c r="D1941" s="139"/>
      <c r="E1941" s="140"/>
      <c r="F1941" s="149" t="s">
        <v>36</v>
      </c>
      <c r="G1941" s="420">
        <f>SUBTOTAL(9,G1930:G1940)</f>
        <v>0</v>
      </c>
    </row>
    <row r="1942" spans="1:7" x14ac:dyDescent="0.2">
      <c r="A1942" s="148"/>
      <c r="B1942" s="143"/>
      <c r="C1942" s="150" t="s">
        <v>1613</v>
      </c>
      <c r="D1942" s="139"/>
      <c r="E1942" s="140"/>
      <c r="F1942" s="141"/>
      <c r="G1942" s="151"/>
    </row>
    <row r="1943" spans="1:7" x14ac:dyDescent="0.2">
      <c r="A1943" s="748" t="s">
        <v>589</v>
      </c>
      <c r="B1943" s="749"/>
      <c r="C1943" s="744" t="s">
        <v>0</v>
      </c>
      <c r="D1943" s="744" t="s">
        <v>30</v>
      </c>
      <c r="E1943" s="750" t="s">
        <v>31</v>
      </c>
      <c r="F1943" s="752" t="s">
        <v>32</v>
      </c>
      <c r="G1943" s="746" t="s">
        <v>33</v>
      </c>
    </row>
    <row r="1944" spans="1:7" x14ac:dyDescent="0.2">
      <c r="A1944" s="146" t="s">
        <v>590</v>
      </c>
      <c r="B1944" s="147" t="s">
        <v>591</v>
      </c>
      <c r="C1944" s="745"/>
      <c r="D1944" s="745"/>
      <c r="E1944" s="751"/>
      <c r="F1944" s="753"/>
      <c r="G1944" s="747"/>
    </row>
    <row r="1945" spans="1:7" x14ac:dyDescent="0.2">
      <c r="A1945" s="407"/>
      <c r="B1945" s="402">
        <f>IF(A1945=0,0,VLOOKUP(A1945,T_Indices,2,FALSE))</f>
        <v>0</v>
      </c>
      <c r="C1945" s="408"/>
      <c r="D1945" s="409"/>
      <c r="E1945" s="413"/>
      <c r="F1945" s="414"/>
      <c r="G1945" s="416">
        <f>ROUND(E1945*F1945,2)</f>
        <v>0</v>
      </c>
    </row>
    <row r="1946" spans="1:7" x14ac:dyDescent="0.2">
      <c r="A1946" s="407"/>
      <c r="B1946" s="402">
        <f>IF(A1946=0,0,VLOOKUP(A1946,T_Indices,2,FALSE))</f>
        <v>0</v>
      </c>
      <c r="C1946" s="408"/>
      <c r="D1946" s="409"/>
      <c r="E1946" s="419"/>
      <c r="F1946" s="414"/>
      <c r="G1946" s="416">
        <f t="shared" ref="G1946" si="207">ROUND(E1946*F1946,2)</f>
        <v>0</v>
      </c>
    </row>
    <row r="1947" spans="1:7" x14ac:dyDescent="0.2">
      <c r="A1947" s="148"/>
      <c r="B1947" s="143"/>
      <c r="C1947" s="143"/>
      <c r="D1947" s="139"/>
      <c r="E1947" s="140"/>
      <c r="F1947" s="149" t="s">
        <v>1614</v>
      </c>
      <c r="G1947" s="420">
        <f>SUBTOTAL(9,G1945:G1946)</f>
        <v>0</v>
      </c>
    </row>
    <row r="1948" spans="1:7" ht="13.5" thickBot="1" x14ac:dyDescent="0.25">
      <c r="A1948" s="153"/>
      <c r="B1948" s="154"/>
      <c r="C1948" s="155"/>
      <c r="D1948" s="154"/>
      <c r="E1948" s="156"/>
      <c r="F1948" s="157"/>
      <c r="G1948" s="158"/>
    </row>
    <row r="1949" spans="1:7" ht="13.5" thickBot="1" x14ac:dyDescent="0.25">
      <c r="A1949" s="187" t="str">
        <f>B1882</f>
        <v>41-5.1</v>
      </c>
      <c r="B1949" s="186" t="e">
        <f>C1882</f>
        <v>#NAME?</v>
      </c>
      <c r="C1949" s="209"/>
      <c r="D1949" s="209" t="s">
        <v>37</v>
      </c>
      <c r="E1949" s="210"/>
      <c r="F1949" s="421" t="e">
        <f>CONCATENATE("$/",G1882)</f>
        <v>#NAME?</v>
      </c>
      <c r="G1949" s="422">
        <f>SUBTOTAL(9,G1905:G1948)</f>
        <v>0</v>
      </c>
    </row>
    <row r="1950" spans="1:7" ht="14.25" thickTop="1" thickBot="1" x14ac:dyDescent="0.25">
      <c r="A1950" s="423"/>
      <c r="B1950" s="423"/>
      <c r="C1950" s="423"/>
      <c r="D1950" s="423"/>
      <c r="E1950" s="423"/>
      <c r="F1950" s="423"/>
      <c r="G1950" s="423"/>
    </row>
    <row r="1951" spans="1:7" ht="13.5" thickTop="1" x14ac:dyDescent="0.2">
      <c r="A1951" s="772" t="s">
        <v>39</v>
      </c>
      <c r="B1951" s="773"/>
      <c r="C1951" s="773"/>
      <c r="D1951" s="773"/>
      <c r="E1951" s="773"/>
      <c r="F1951" s="773"/>
      <c r="G1951" s="774"/>
    </row>
    <row r="1952" spans="1:7" x14ac:dyDescent="0.2">
      <c r="A1952" s="129" t="s">
        <v>726</v>
      </c>
      <c r="B1952" s="130" t="str">
        <f>Comitente</f>
        <v>DIRECCIÓN PROVINCIAL DE VIALIDAD</v>
      </c>
      <c r="C1952" s="131"/>
      <c r="D1952" s="207"/>
      <c r="E1952" s="207"/>
      <c r="F1952" s="133"/>
      <c r="G1952" s="134"/>
    </row>
    <row r="1953" spans="1:7" x14ac:dyDescent="0.2">
      <c r="A1953" s="129" t="s">
        <v>727</v>
      </c>
      <c r="B1953" s="130">
        <f>Contratista</f>
        <v>0</v>
      </c>
      <c r="C1953" s="135"/>
      <c r="D1953" s="135"/>
      <c r="E1953" s="135"/>
      <c r="F1953" s="130"/>
      <c r="G1953" s="136"/>
    </row>
    <row r="1954" spans="1:7" x14ac:dyDescent="0.2">
      <c r="A1954" s="129" t="s">
        <v>27</v>
      </c>
      <c r="B1954" s="130" t="str">
        <f>Obra</f>
        <v>SEÑALIZACION HORIZONTAL - PROVISION Y COLOCACION DE TACHAS REFLECTIVAS Y SEÑALAMIENTO VERTICAL</v>
      </c>
      <c r="C1954" s="135"/>
      <c r="D1954" s="135"/>
      <c r="E1954" s="135"/>
      <c r="F1954" s="130" t="s">
        <v>40</v>
      </c>
      <c r="G1954" s="136">
        <f>Fecha_Base</f>
        <v>43145</v>
      </c>
    </row>
    <row r="1955" spans="1:7" x14ac:dyDescent="0.2">
      <c r="A1955" s="137" t="s">
        <v>725</v>
      </c>
      <c r="B1955" s="138" t="str">
        <f>Ubicación</f>
        <v>DEPARTAMENTOS VARIOS</v>
      </c>
      <c r="C1955" s="138"/>
      <c r="D1955" s="139"/>
      <c r="E1955" s="140"/>
      <c r="F1955" s="141"/>
      <c r="G1955" s="142"/>
    </row>
    <row r="1956" spans="1:7" x14ac:dyDescent="0.2">
      <c r="A1956" s="137" t="s">
        <v>41</v>
      </c>
      <c r="B1956" s="537">
        <v>41</v>
      </c>
      <c r="C1956" s="143" t="e">
        <f>IF(B1956="","",VLOOKUP(B1956,Computo_Presupuesto,2,FALSE))</f>
        <v>#NAME?</v>
      </c>
      <c r="D1956" s="423"/>
      <c r="E1956" s="140"/>
      <c r="F1956" s="141"/>
      <c r="G1956" s="142"/>
    </row>
    <row r="1957" spans="1:7" x14ac:dyDescent="0.2">
      <c r="A1957" s="137" t="s">
        <v>28</v>
      </c>
      <c r="B1957" s="537" t="s">
        <v>1681</v>
      </c>
      <c r="C1957" s="143" t="e">
        <f>IF(B1957=0,"",VLOOKUP(B1957,Computo_Presupuesto,2,FALSE))</f>
        <v>#NAME?</v>
      </c>
      <c r="D1957" s="139"/>
      <c r="E1957" s="140"/>
      <c r="F1957" s="138" t="s">
        <v>29</v>
      </c>
      <c r="G1957" s="144" t="e">
        <f>IF(B1957=0,"",VLOOKUP(B1957,Computo_Presupuesto,4,FALSE))</f>
        <v>#NAME?</v>
      </c>
    </row>
    <row r="1958" spans="1:7" x14ac:dyDescent="0.2">
      <c r="A1958" s="137"/>
      <c r="B1958" s="138"/>
      <c r="C1958" s="143"/>
      <c r="D1958" s="139"/>
      <c r="E1958" s="140"/>
      <c r="F1958" s="143"/>
      <c r="G1958" s="145"/>
    </row>
    <row r="1959" spans="1:7" x14ac:dyDescent="0.2">
      <c r="A1959" s="396"/>
      <c r="B1959" s="132"/>
      <c r="C1959" s="397" t="s">
        <v>1602</v>
      </c>
      <c r="D1959" s="132"/>
      <c r="E1959" s="132"/>
      <c r="F1959" s="132"/>
      <c r="G1959" s="398"/>
    </row>
    <row r="1960" spans="1:7" x14ac:dyDescent="0.2">
      <c r="A1960" s="137"/>
      <c r="B1960" s="199"/>
      <c r="C1960" s="143"/>
      <c r="D1960" s="139"/>
      <c r="E1960" s="140"/>
      <c r="F1960" s="138"/>
      <c r="G1960" s="144"/>
    </row>
    <row r="1961" spans="1:7" x14ac:dyDescent="0.2">
      <c r="A1961" s="137"/>
      <c r="B1961" s="199"/>
      <c r="C1961" s="399" t="s">
        <v>1603</v>
      </c>
      <c r="D1961" s="400" t="s">
        <v>31</v>
      </c>
      <c r="E1961" s="400" t="s">
        <v>1604</v>
      </c>
      <c r="F1961" s="400" t="s">
        <v>1605</v>
      </c>
      <c r="G1961" s="401" t="s">
        <v>1606</v>
      </c>
    </row>
    <row r="1962" spans="1:7" x14ac:dyDescent="0.2">
      <c r="A1962" s="137"/>
      <c r="B1962" s="199"/>
      <c r="C1962" s="408"/>
      <c r="D1962" s="413"/>
      <c r="E1962" s="448"/>
      <c r="F1962" s="414"/>
      <c r="G1962" s="404">
        <f>ROUND(D1962*F1962,2)</f>
        <v>0</v>
      </c>
    </row>
    <row r="1963" spans="1:7" x14ac:dyDescent="0.2">
      <c r="A1963" s="137"/>
      <c r="B1963" s="199"/>
      <c r="C1963" s="408"/>
      <c r="D1963" s="413"/>
      <c r="E1963" s="448"/>
      <c r="F1963" s="414"/>
      <c r="G1963" s="404">
        <f>ROUND(D1963*F1963,2)</f>
        <v>0</v>
      </c>
    </row>
    <row r="1964" spans="1:7" x14ac:dyDescent="0.2">
      <c r="A1964" s="137"/>
      <c r="B1964" s="199"/>
      <c r="C1964" s="408"/>
      <c r="D1964" s="413"/>
      <c r="E1964" s="448"/>
      <c r="F1964" s="414"/>
      <c r="G1964" s="404">
        <f>ROUND(D1964*F1964,2)</f>
        <v>0</v>
      </c>
    </row>
    <row r="1965" spans="1:7" x14ac:dyDescent="0.2">
      <c r="A1965" s="137"/>
      <c r="B1965" s="199"/>
      <c r="C1965" s="408"/>
      <c r="D1965" s="413"/>
      <c r="E1965" s="448"/>
      <c r="F1965" s="414"/>
      <c r="G1965" s="404">
        <f>ROUND(D1965*F1965,2)</f>
        <v>0</v>
      </c>
    </row>
    <row r="1966" spans="1:7" x14ac:dyDescent="0.2">
      <c r="A1966" s="137"/>
      <c r="B1966" s="199"/>
      <c r="C1966" s="408"/>
      <c r="D1966" s="413"/>
      <c r="E1966" s="448"/>
      <c r="F1966" s="414"/>
      <c r="G1966" s="404">
        <f t="shared" ref="G1966:G1971" si="208">ROUND(D1966*F1966,2)</f>
        <v>0</v>
      </c>
    </row>
    <row r="1967" spans="1:7" x14ac:dyDescent="0.2">
      <c r="A1967" s="137"/>
      <c r="B1967" s="199"/>
      <c r="C1967" s="408"/>
      <c r="D1967" s="413"/>
      <c r="E1967" s="448"/>
      <c r="F1967" s="414"/>
      <c r="G1967" s="404">
        <f t="shared" si="208"/>
        <v>0</v>
      </c>
    </row>
    <row r="1968" spans="1:7" x14ac:dyDescent="0.2">
      <c r="A1968" s="137"/>
      <c r="B1968" s="199"/>
      <c r="C1968" s="408"/>
      <c r="D1968" s="413"/>
      <c r="E1968" s="448"/>
      <c r="F1968" s="414"/>
      <c r="G1968" s="404">
        <f t="shared" si="208"/>
        <v>0</v>
      </c>
    </row>
    <row r="1969" spans="1:7" x14ac:dyDescent="0.2">
      <c r="A1969" s="137"/>
      <c r="B1969" s="199"/>
      <c r="C1969" s="408"/>
      <c r="D1969" s="413"/>
      <c r="E1969" s="448"/>
      <c r="F1969" s="414"/>
      <c r="G1969" s="404">
        <f t="shared" si="208"/>
        <v>0</v>
      </c>
    </row>
    <row r="1970" spans="1:7" x14ac:dyDescent="0.2">
      <c r="A1970" s="137"/>
      <c r="B1970" s="199"/>
      <c r="C1970" s="408"/>
      <c r="D1970" s="413"/>
      <c r="E1970" s="448"/>
      <c r="F1970" s="414"/>
      <c r="G1970" s="404">
        <f t="shared" si="208"/>
        <v>0</v>
      </c>
    </row>
    <row r="1971" spans="1:7" x14ac:dyDescent="0.2">
      <c r="A1971" s="137"/>
      <c r="B1971" s="199"/>
      <c r="C1971" s="408"/>
      <c r="D1971" s="413"/>
      <c r="E1971" s="448"/>
      <c r="F1971" s="414"/>
      <c r="G1971" s="404">
        <f t="shared" si="208"/>
        <v>0</v>
      </c>
    </row>
    <row r="1972" spans="1:7" ht="13.5" thickBot="1" x14ac:dyDescent="0.25">
      <c r="A1972" s="137"/>
      <c r="B1972" s="199"/>
      <c r="C1972" s="143"/>
      <c r="D1972" s="423"/>
      <c r="E1972" s="206"/>
      <c r="F1972" s="138"/>
      <c r="G1972" s="144"/>
    </row>
    <row r="1973" spans="1:7" ht="13.5" thickBot="1" x14ac:dyDescent="0.25">
      <c r="A1973" s="137"/>
      <c r="B1973" s="199"/>
      <c r="C1973" s="405" t="s">
        <v>1607</v>
      </c>
      <c r="D1973" s="423"/>
      <c r="E1973" s="206">
        <f>SUMPRODUCT(D1962:D1971,E1962:E1971)</f>
        <v>0</v>
      </c>
      <c r="F1973" s="138" t="s">
        <v>1608</v>
      </c>
      <c r="G1973" s="406">
        <f>SUM(G1962:G1971)</f>
        <v>0</v>
      </c>
    </row>
    <row r="1974" spans="1:7" x14ac:dyDescent="0.2">
      <c r="A1974" s="137"/>
      <c r="B1974" s="199"/>
      <c r="C1974" s="405"/>
      <c r="D1974" s="206"/>
      <c r="E1974" s="140"/>
      <c r="F1974" s="138"/>
      <c r="G1974" s="208"/>
    </row>
    <row r="1975" spans="1:7" x14ac:dyDescent="0.2">
      <c r="A1975" s="137"/>
      <c r="B1975" s="199"/>
      <c r="C1975" s="138" t="s">
        <v>1609</v>
      </c>
      <c r="D1975" s="451"/>
      <c r="E1975" s="534" t="e">
        <f>CONCATENATE(G1957,"/día")</f>
        <v>#NAME?</v>
      </c>
      <c r="F1975" s="138"/>
      <c r="G1975" s="144"/>
    </row>
    <row r="1976" spans="1:7" x14ac:dyDescent="0.2">
      <c r="A1976" s="137"/>
      <c r="B1976" s="199"/>
      <c r="C1976" s="143"/>
      <c r="D1976" s="139"/>
      <c r="E1976" s="140"/>
      <c r="F1976" s="138"/>
      <c r="G1976" s="144"/>
    </row>
    <row r="1977" spans="1:7" x14ac:dyDescent="0.2">
      <c r="A1977" s="748" t="s">
        <v>589</v>
      </c>
      <c r="B1977" s="749"/>
      <c r="C1977" s="744" t="s">
        <v>0</v>
      </c>
      <c r="D1977" s="750" t="s">
        <v>1610</v>
      </c>
      <c r="E1977" s="750" t="s">
        <v>1621</v>
      </c>
      <c r="F1977" s="752" t="s">
        <v>961</v>
      </c>
      <c r="G1977" s="746" t="s">
        <v>33</v>
      </c>
    </row>
    <row r="1978" spans="1:7" x14ac:dyDescent="0.2">
      <c r="A1978" s="146" t="s">
        <v>590</v>
      </c>
      <c r="B1978" s="147" t="s">
        <v>591</v>
      </c>
      <c r="C1978" s="745"/>
      <c r="D1978" s="751"/>
      <c r="E1978" s="751"/>
      <c r="F1978" s="753"/>
      <c r="G1978" s="747"/>
    </row>
    <row r="1979" spans="1:7" x14ac:dyDescent="0.2">
      <c r="A1979" s="148"/>
      <c r="B1979" s="143"/>
      <c r="C1979" s="150" t="s">
        <v>1611</v>
      </c>
      <c r="D1979" s="140"/>
      <c r="E1979" s="140"/>
      <c r="F1979" s="143"/>
      <c r="G1979" s="151"/>
    </row>
    <row r="1980" spans="1:7" x14ac:dyDescent="0.2">
      <c r="A1980" s="407"/>
      <c r="B1980" s="402">
        <f t="shared" ref="B1980:B1989" si="209">IF(A1980=0,0,VLOOKUP(A1980,T_Indices,2,FALSE))</f>
        <v>0</v>
      </c>
      <c r="C1980" s="408" t="s">
        <v>1629</v>
      </c>
      <c r="D1980" s="452"/>
      <c r="E1980" s="453"/>
      <c r="F1980" s="449">
        <f>D1975</f>
        <v>0</v>
      </c>
      <c r="G1980" s="410">
        <f>IF(F1980=0,0,ROUND(E1980/F1980,2))</f>
        <v>0</v>
      </c>
    </row>
    <row r="1981" spans="1:7" x14ac:dyDescent="0.2">
      <c r="A1981" s="407"/>
      <c r="B1981" s="402">
        <f t="shared" si="209"/>
        <v>0</v>
      </c>
      <c r="C1981" s="412" t="s">
        <v>1630</v>
      </c>
      <c r="D1981" s="452"/>
      <c r="E1981" s="453"/>
      <c r="F1981" s="449">
        <f>D1975</f>
        <v>0</v>
      </c>
      <c r="G1981" s="410">
        <f t="shared" ref="G1981:G1989" si="210">IF(F1981=0,0,ROUND(E1981/F1981,2))</f>
        <v>0</v>
      </c>
    </row>
    <row r="1982" spans="1:7" x14ac:dyDescent="0.2">
      <c r="A1982" s="407"/>
      <c r="B1982" s="402">
        <f t="shared" si="209"/>
        <v>0</v>
      </c>
      <c r="C1982" s="412" t="s">
        <v>1631</v>
      </c>
      <c r="D1982" s="452"/>
      <c r="E1982" s="453"/>
      <c r="F1982" s="449">
        <f>D1975</f>
        <v>0</v>
      </c>
      <c r="G1982" s="410">
        <f t="shared" si="210"/>
        <v>0</v>
      </c>
    </row>
    <row r="1983" spans="1:7" x14ac:dyDescent="0.2">
      <c r="A1983" s="407"/>
      <c r="B1983" s="402">
        <f t="shared" si="209"/>
        <v>0</v>
      </c>
      <c r="C1983" s="412"/>
      <c r="D1983" s="452"/>
      <c r="E1983" s="453"/>
      <c r="F1983" s="449">
        <f>D1975</f>
        <v>0</v>
      </c>
      <c r="G1983" s="410">
        <f t="shared" si="210"/>
        <v>0</v>
      </c>
    </row>
    <row r="1984" spans="1:7" x14ac:dyDescent="0.2">
      <c r="A1984" s="407"/>
      <c r="B1984" s="402">
        <f t="shared" si="209"/>
        <v>0</v>
      </c>
      <c r="C1984" s="412"/>
      <c r="D1984" s="452"/>
      <c r="E1984" s="453"/>
      <c r="F1984" s="449">
        <f>D1975</f>
        <v>0</v>
      </c>
      <c r="G1984" s="410">
        <f t="shared" si="210"/>
        <v>0</v>
      </c>
    </row>
    <row r="1985" spans="1:7" x14ac:dyDescent="0.2">
      <c r="A1985" s="407"/>
      <c r="B1985" s="402">
        <f t="shared" si="209"/>
        <v>0</v>
      </c>
      <c r="C1985" s="412"/>
      <c r="D1985" s="452"/>
      <c r="E1985" s="414"/>
      <c r="F1985" s="449">
        <f>D1975</f>
        <v>0</v>
      </c>
      <c r="G1985" s="410">
        <f t="shared" si="210"/>
        <v>0</v>
      </c>
    </row>
    <row r="1986" spans="1:7" x14ac:dyDescent="0.2">
      <c r="A1986" s="407"/>
      <c r="B1986" s="402">
        <f t="shared" si="209"/>
        <v>0</v>
      </c>
      <c r="C1986" s="412"/>
      <c r="D1986" s="409"/>
      <c r="E1986" s="452"/>
      <c r="F1986" s="449">
        <f>D1975</f>
        <v>0</v>
      </c>
      <c r="G1986" s="410">
        <f t="shared" si="210"/>
        <v>0</v>
      </c>
    </row>
    <row r="1987" spans="1:7" x14ac:dyDescent="0.2">
      <c r="A1987" s="407"/>
      <c r="B1987" s="402">
        <f t="shared" si="209"/>
        <v>0</v>
      </c>
      <c r="C1987" s="412"/>
      <c r="D1987" s="409"/>
      <c r="E1987" s="452"/>
      <c r="F1987" s="449">
        <f>D1975</f>
        <v>0</v>
      </c>
      <c r="G1987" s="410">
        <f t="shared" si="210"/>
        <v>0</v>
      </c>
    </row>
    <row r="1988" spans="1:7" x14ac:dyDescent="0.2">
      <c r="A1988" s="407"/>
      <c r="B1988" s="402">
        <f t="shared" si="209"/>
        <v>0</v>
      </c>
      <c r="C1988" s="412"/>
      <c r="D1988" s="409"/>
      <c r="E1988" s="413"/>
      <c r="F1988" s="449">
        <f>D1975</f>
        <v>0</v>
      </c>
      <c r="G1988" s="410">
        <f t="shared" si="210"/>
        <v>0</v>
      </c>
    </row>
    <row r="1989" spans="1:7" x14ac:dyDescent="0.2">
      <c r="A1989" s="407"/>
      <c r="B1989" s="402">
        <f t="shared" si="209"/>
        <v>0</v>
      </c>
      <c r="C1989" s="408"/>
      <c r="D1989" s="409"/>
      <c r="E1989" s="413"/>
      <c r="F1989" s="449">
        <f>D1975</f>
        <v>0</v>
      </c>
      <c r="G1989" s="410">
        <f t="shared" si="210"/>
        <v>0</v>
      </c>
    </row>
    <row r="1990" spans="1:7" x14ac:dyDescent="0.2">
      <c r="A1990" s="152"/>
      <c r="B1990" s="139"/>
      <c r="C1990" s="143"/>
      <c r="D1990" s="139"/>
      <c r="E1990" s="140"/>
      <c r="F1990" s="149" t="s">
        <v>34</v>
      </c>
      <c r="G1990" s="415">
        <f>SUBTOTAL(9,G1980:G1989)</f>
        <v>0</v>
      </c>
    </row>
    <row r="1991" spans="1:7" x14ac:dyDescent="0.2">
      <c r="A1991" s="148"/>
      <c r="B1991" s="143"/>
      <c r="C1991" s="150" t="s">
        <v>728</v>
      </c>
      <c r="D1991" s="139"/>
      <c r="E1991" s="140"/>
      <c r="F1991" s="141"/>
      <c r="G1991" s="151"/>
    </row>
    <row r="1992" spans="1:7" x14ac:dyDescent="0.2">
      <c r="A1992" s="748" t="s">
        <v>589</v>
      </c>
      <c r="B1992" s="749"/>
      <c r="C1992" s="744" t="s">
        <v>0</v>
      </c>
      <c r="D1992" s="750" t="s">
        <v>31</v>
      </c>
      <c r="E1992" s="750" t="s">
        <v>1621</v>
      </c>
      <c r="F1992" s="752" t="s">
        <v>961</v>
      </c>
      <c r="G1992" s="746" t="s">
        <v>33</v>
      </c>
    </row>
    <row r="1993" spans="1:7" x14ac:dyDescent="0.2">
      <c r="A1993" s="146" t="s">
        <v>590</v>
      </c>
      <c r="B1993" s="147" t="s">
        <v>591</v>
      </c>
      <c r="C1993" s="745"/>
      <c r="D1993" s="751"/>
      <c r="E1993" s="751"/>
      <c r="F1993" s="753"/>
      <c r="G1993" s="747"/>
    </row>
    <row r="1994" spans="1:7" x14ac:dyDescent="0.2">
      <c r="A1994" s="407"/>
      <c r="B1994" s="402">
        <f t="shared" ref="B1994:B2000" si="211">IF(A1994=0,0,VLOOKUP(A1994,T_Indices,2,FALSE))</f>
        <v>0</v>
      </c>
      <c r="C1994" s="411" t="s">
        <v>1632</v>
      </c>
      <c r="D1994" s="409"/>
      <c r="E1994" s="413">
        <v>1374.84</v>
      </c>
      <c r="F1994" s="403">
        <f>D1975</f>
        <v>0</v>
      </c>
      <c r="G1994" s="416">
        <f>IF(F1994=0,0,ROUND(D1994*E1994/F1994,2))</f>
        <v>0</v>
      </c>
    </row>
    <row r="1995" spans="1:7" x14ac:dyDescent="0.2">
      <c r="A1995" s="407"/>
      <c r="B1995" s="402">
        <f t="shared" si="211"/>
        <v>0</v>
      </c>
      <c r="C1995" s="408" t="s">
        <v>1633</v>
      </c>
      <c r="D1995" s="409"/>
      <c r="E1995" s="413">
        <v>1174.99</v>
      </c>
      <c r="F1995" s="403">
        <f>D1975</f>
        <v>0</v>
      </c>
      <c r="G1995" s="416">
        <f t="shared" ref="G1995:G2000" si="212">IF(F1995=0,0,ROUND(D1995*E1995/F1995,2))</f>
        <v>0</v>
      </c>
    </row>
    <row r="1996" spans="1:7" x14ac:dyDescent="0.2">
      <c r="A1996" s="407"/>
      <c r="B1996" s="402">
        <f t="shared" si="211"/>
        <v>0</v>
      </c>
      <c r="C1996" s="408" t="s">
        <v>1634</v>
      </c>
      <c r="D1996" s="409"/>
      <c r="E1996" s="413">
        <v>1080</v>
      </c>
      <c r="F1996" s="403">
        <f>D1975</f>
        <v>0</v>
      </c>
      <c r="G1996" s="416">
        <f t="shared" si="212"/>
        <v>0</v>
      </c>
    </row>
    <row r="1997" spans="1:7" x14ac:dyDescent="0.2">
      <c r="A1997" s="407"/>
      <c r="B1997" s="402">
        <f t="shared" si="211"/>
        <v>0</v>
      </c>
      <c r="C1997" s="408" t="s">
        <v>732</v>
      </c>
      <c r="D1997" s="409"/>
      <c r="E1997" s="413">
        <v>994.52</v>
      </c>
      <c r="F1997" s="403">
        <f>D1975</f>
        <v>0</v>
      </c>
      <c r="G1997" s="416">
        <f t="shared" si="212"/>
        <v>0</v>
      </c>
    </row>
    <row r="1998" spans="1:7" x14ac:dyDescent="0.2">
      <c r="A1998" s="407"/>
      <c r="B1998" s="402">
        <f t="shared" si="211"/>
        <v>0</v>
      </c>
      <c r="C1998" s="408"/>
      <c r="D1998" s="409"/>
      <c r="E1998" s="413"/>
      <c r="F1998" s="403">
        <f>D1975</f>
        <v>0</v>
      </c>
      <c r="G1998" s="416">
        <f t="shared" si="212"/>
        <v>0</v>
      </c>
    </row>
    <row r="1999" spans="1:7" x14ac:dyDescent="0.2">
      <c r="A1999" s="407"/>
      <c r="B1999" s="402">
        <f t="shared" si="211"/>
        <v>0</v>
      </c>
      <c r="C1999" s="408" t="s">
        <v>1635</v>
      </c>
      <c r="D1999" s="417">
        <v>0.1</v>
      </c>
      <c r="E1999" s="538">
        <f>SUMPRODUCT(D1994:D1997,E1994:E1997)</f>
        <v>0</v>
      </c>
      <c r="F1999" s="403">
        <f>D1975</f>
        <v>0</v>
      </c>
      <c r="G1999" s="416">
        <f t="shared" si="212"/>
        <v>0</v>
      </c>
    </row>
    <row r="2000" spans="1:7" x14ac:dyDescent="0.2">
      <c r="A2000" s="407"/>
      <c r="B2000" s="402">
        <f t="shared" si="211"/>
        <v>0</v>
      </c>
      <c r="C2000" s="402"/>
      <c r="D2000" s="450"/>
      <c r="E2000" s="403"/>
      <c r="F2000" s="403">
        <f>D1975</f>
        <v>0</v>
      </c>
      <c r="G2000" s="416">
        <f t="shared" si="212"/>
        <v>0</v>
      </c>
    </row>
    <row r="2001" spans="1:7" x14ac:dyDescent="0.2">
      <c r="A2001" s="152"/>
      <c r="B2001" s="139"/>
      <c r="C2001" s="143"/>
      <c r="D2001" s="139"/>
      <c r="E2001" s="140"/>
      <c r="F2001" s="149" t="s">
        <v>35</v>
      </c>
      <c r="G2001" s="418">
        <f>SUBTOTAL(9,G1994:G2000)</f>
        <v>0</v>
      </c>
    </row>
    <row r="2002" spans="1:7" x14ac:dyDescent="0.2">
      <c r="A2002" s="148"/>
      <c r="B2002" s="143"/>
      <c r="C2002" s="150" t="s">
        <v>1612</v>
      </c>
      <c r="D2002" s="139"/>
      <c r="E2002" s="140"/>
      <c r="F2002" s="141"/>
      <c r="G2002" s="151"/>
    </row>
    <row r="2003" spans="1:7" x14ac:dyDescent="0.2">
      <c r="A2003" s="748" t="s">
        <v>589</v>
      </c>
      <c r="B2003" s="749"/>
      <c r="C2003" s="744" t="s">
        <v>0</v>
      </c>
      <c r="D2003" s="744" t="s">
        <v>30</v>
      </c>
      <c r="E2003" s="750" t="s">
        <v>31</v>
      </c>
      <c r="F2003" s="752" t="s">
        <v>32</v>
      </c>
      <c r="G2003" s="746" t="s">
        <v>33</v>
      </c>
    </row>
    <row r="2004" spans="1:7" x14ac:dyDescent="0.2">
      <c r="A2004" s="146" t="s">
        <v>590</v>
      </c>
      <c r="B2004" s="147" t="s">
        <v>591</v>
      </c>
      <c r="C2004" s="745"/>
      <c r="D2004" s="745"/>
      <c r="E2004" s="751"/>
      <c r="F2004" s="753"/>
      <c r="G2004" s="747"/>
    </row>
    <row r="2005" spans="1:7" x14ac:dyDescent="0.2">
      <c r="A2005" s="407"/>
      <c r="B2005" s="402">
        <f t="shared" ref="B2005:B2015" si="213">IF(A2005=0,0,VLOOKUP(A2005,T_Indices,2,FALSE))</f>
        <v>0</v>
      </c>
      <c r="C2005" s="408"/>
      <c r="D2005" s="409"/>
      <c r="E2005" s="413"/>
      <c r="F2005" s="414"/>
      <c r="G2005" s="416">
        <f>ROUND(E2005*F2005,2)</f>
        <v>0</v>
      </c>
    </row>
    <row r="2006" spans="1:7" x14ac:dyDescent="0.2">
      <c r="A2006" s="407"/>
      <c r="B2006" s="402">
        <f t="shared" si="213"/>
        <v>0</v>
      </c>
      <c r="C2006" s="408"/>
      <c r="D2006" s="409"/>
      <c r="E2006" s="413"/>
      <c r="F2006" s="414"/>
      <c r="G2006" s="416">
        <f t="shared" ref="G2006:G2015" si="214">ROUND(E2006*F2006,2)</f>
        <v>0</v>
      </c>
    </row>
    <row r="2007" spans="1:7" x14ac:dyDescent="0.2">
      <c r="A2007" s="407"/>
      <c r="B2007" s="402">
        <f t="shared" si="213"/>
        <v>0</v>
      </c>
      <c r="C2007" s="408"/>
      <c r="D2007" s="409"/>
      <c r="E2007" s="413"/>
      <c r="F2007" s="414"/>
      <c r="G2007" s="416">
        <f t="shared" si="214"/>
        <v>0</v>
      </c>
    </row>
    <row r="2008" spans="1:7" x14ac:dyDescent="0.2">
      <c r="A2008" s="407"/>
      <c r="B2008" s="402">
        <f t="shared" si="213"/>
        <v>0</v>
      </c>
      <c r="C2008" s="408"/>
      <c r="D2008" s="409"/>
      <c r="E2008" s="413"/>
      <c r="F2008" s="414"/>
      <c r="G2008" s="416">
        <f t="shared" si="214"/>
        <v>0</v>
      </c>
    </row>
    <row r="2009" spans="1:7" x14ac:dyDescent="0.2">
      <c r="A2009" s="407"/>
      <c r="B2009" s="402">
        <f t="shared" si="213"/>
        <v>0</v>
      </c>
      <c r="C2009" s="408"/>
      <c r="D2009" s="409"/>
      <c r="E2009" s="413"/>
      <c r="F2009" s="414"/>
      <c r="G2009" s="416">
        <f t="shared" si="214"/>
        <v>0</v>
      </c>
    </row>
    <row r="2010" spans="1:7" x14ac:dyDescent="0.2">
      <c r="A2010" s="407"/>
      <c r="B2010" s="402">
        <f t="shared" si="213"/>
        <v>0</v>
      </c>
      <c r="C2010" s="408"/>
      <c r="D2010" s="409"/>
      <c r="E2010" s="413"/>
      <c r="F2010" s="414"/>
      <c r="G2010" s="416">
        <f t="shared" si="214"/>
        <v>0</v>
      </c>
    </row>
    <row r="2011" spans="1:7" x14ac:dyDescent="0.2">
      <c r="A2011" s="407"/>
      <c r="B2011" s="402">
        <f t="shared" si="213"/>
        <v>0</v>
      </c>
      <c r="C2011" s="408"/>
      <c r="D2011" s="409"/>
      <c r="E2011" s="413"/>
      <c r="F2011" s="414"/>
      <c r="G2011" s="416">
        <f t="shared" si="214"/>
        <v>0</v>
      </c>
    </row>
    <row r="2012" spans="1:7" x14ac:dyDescent="0.2">
      <c r="A2012" s="407"/>
      <c r="B2012" s="402">
        <f t="shared" si="213"/>
        <v>0</v>
      </c>
      <c r="C2012" s="408"/>
      <c r="D2012" s="409"/>
      <c r="E2012" s="413"/>
      <c r="F2012" s="414"/>
      <c r="G2012" s="416">
        <f t="shared" si="214"/>
        <v>0</v>
      </c>
    </row>
    <row r="2013" spans="1:7" x14ac:dyDescent="0.2">
      <c r="A2013" s="407"/>
      <c r="B2013" s="402">
        <f t="shared" si="213"/>
        <v>0</v>
      </c>
      <c r="C2013" s="408"/>
      <c r="D2013" s="409"/>
      <c r="E2013" s="413"/>
      <c r="F2013" s="414"/>
      <c r="G2013" s="416">
        <f t="shared" si="214"/>
        <v>0</v>
      </c>
    </row>
    <row r="2014" spans="1:7" x14ac:dyDescent="0.2">
      <c r="A2014" s="407"/>
      <c r="B2014" s="402">
        <f t="shared" si="213"/>
        <v>0</v>
      </c>
      <c r="C2014" s="408"/>
      <c r="D2014" s="409"/>
      <c r="E2014" s="413"/>
      <c r="F2014" s="414"/>
      <c r="G2014" s="416">
        <f t="shared" si="214"/>
        <v>0</v>
      </c>
    </row>
    <row r="2015" spans="1:7" x14ac:dyDescent="0.2">
      <c r="A2015" s="407"/>
      <c r="B2015" s="402">
        <f t="shared" si="213"/>
        <v>0</v>
      </c>
      <c r="C2015" s="408"/>
      <c r="D2015" s="409"/>
      <c r="E2015" s="413"/>
      <c r="F2015" s="414"/>
      <c r="G2015" s="416">
        <f t="shared" si="214"/>
        <v>0</v>
      </c>
    </row>
    <row r="2016" spans="1:7" x14ac:dyDescent="0.2">
      <c r="A2016" s="148"/>
      <c r="B2016" s="143"/>
      <c r="C2016" s="143"/>
      <c r="D2016" s="139"/>
      <c r="E2016" s="140"/>
      <c r="F2016" s="149" t="s">
        <v>36</v>
      </c>
      <c r="G2016" s="420">
        <f>SUBTOTAL(9,G2005:G2015)</f>
        <v>0</v>
      </c>
    </row>
    <row r="2017" spans="1:7" x14ac:dyDescent="0.2">
      <c r="A2017" s="148"/>
      <c r="B2017" s="143"/>
      <c r="C2017" s="150" t="s">
        <v>1613</v>
      </c>
      <c r="D2017" s="139"/>
      <c r="E2017" s="140"/>
      <c r="F2017" s="141"/>
      <c r="G2017" s="151"/>
    </row>
    <row r="2018" spans="1:7" x14ac:dyDescent="0.2">
      <c r="A2018" s="748" t="s">
        <v>589</v>
      </c>
      <c r="B2018" s="749"/>
      <c r="C2018" s="744" t="s">
        <v>0</v>
      </c>
      <c r="D2018" s="744" t="s">
        <v>30</v>
      </c>
      <c r="E2018" s="750" t="s">
        <v>31</v>
      </c>
      <c r="F2018" s="752" t="s">
        <v>32</v>
      </c>
      <c r="G2018" s="746" t="s">
        <v>33</v>
      </c>
    </row>
    <row r="2019" spans="1:7" x14ac:dyDescent="0.2">
      <c r="A2019" s="146" t="s">
        <v>590</v>
      </c>
      <c r="B2019" s="147" t="s">
        <v>591</v>
      </c>
      <c r="C2019" s="745"/>
      <c r="D2019" s="745"/>
      <c r="E2019" s="751"/>
      <c r="F2019" s="753"/>
      <c r="G2019" s="747"/>
    </row>
    <row r="2020" spans="1:7" x14ac:dyDescent="0.2">
      <c r="A2020" s="407"/>
      <c r="B2020" s="402">
        <f>IF(A2020=0,0,VLOOKUP(A2020,T_Indices,2,FALSE))</f>
        <v>0</v>
      </c>
      <c r="C2020" s="408"/>
      <c r="D2020" s="409"/>
      <c r="E2020" s="413"/>
      <c r="F2020" s="414"/>
      <c r="G2020" s="416">
        <f>ROUND(E2020*F2020,2)</f>
        <v>0</v>
      </c>
    </row>
    <row r="2021" spans="1:7" x14ac:dyDescent="0.2">
      <c r="A2021" s="407"/>
      <c r="B2021" s="402">
        <f>IF(A2021=0,0,VLOOKUP(A2021,T_Indices,2,FALSE))</f>
        <v>0</v>
      </c>
      <c r="C2021" s="408"/>
      <c r="D2021" s="409"/>
      <c r="E2021" s="419"/>
      <c r="F2021" s="414"/>
      <c r="G2021" s="416">
        <f t="shared" ref="G2021" si="215">ROUND(E2021*F2021,2)</f>
        <v>0</v>
      </c>
    </row>
    <row r="2022" spans="1:7" x14ac:dyDescent="0.2">
      <c r="A2022" s="148"/>
      <c r="B2022" s="143"/>
      <c r="C2022" s="143"/>
      <c r="D2022" s="139"/>
      <c r="E2022" s="140"/>
      <c r="F2022" s="149" t="s">
        <v>1614</v>
      </c>
      <c r="G2022" s="420">
        <f>SUBTOTAL(9,G2020:G2021)</f>
        <v>0</v>
      </c>
    </row>
    <row r="2023" spans="1:7" ht="13.5" thickBot="1" x14ac:dyDescent="0.25">
      <c r="A2023" s="153"/>
      <c r="B2023" s="154"/>
      <c r="C2023" s="155"/>
      <c r="D2023" s="154"/>
      <c r="E2023" s="156"/>
      <c r="F2023" s="157"/>
      <c r="G2023" s="158"/>
    </row>
    <row r="2024" spans="1:7" ht="13.5" thickBot="1" x14ac:dyDescent="0.25">
      <c r="A2024" s="187" t="str">
        <f>B1957</f>
        <v>41-5.2</v>
      </c>
      <c r="B2024" s="186" t="e">
        <f>C1957</f>
        <v>#NAME?</v>
      </c>
      <c r="C2024" s="209"/>
      <c r="D2024" s="209" t="s">
        <v>37</v>
      </c>
      <c r="E2024" s="210"/>
      <c r="F2024" s="421" t="e">
        <f>CONCATENATE("$/",G1957)</f>
        <v>#NAME?</v>
      </c>
      <c r="G2024" s="422">
        <f>SUBTOTAL(9,G1980:G2023)</f>
        <v>0</v>
      </c>
    </row>
    <row r="2025" spans="1:7" ht="14.25" thickTop="1" thickBot="1" x14ac:dyDescent="0.25">
      <c r="A2025" s="423"/>
      <c r="B2025" s="423"/>
      <c r="C2025" s="423"/>
      <c r="D2025" s="423"/>
      <c r="E2025" s="423"/>
      <c r="F2025" s="423"/>
      <c r="G2025" s="423"/>
    </row>
    <row r="2026" spans="1:7" ht="13.5" thickTop="1" x14ac:dyDescent="0.2">
      <c r="A2026" s="772" t="s">
        <v>39</v>
      </c>
      <c r="B2026" s="773"/>
      <c r="C2026" s="773"/>
      <c r="D2026" s="773"/>
      <c r="E2026" s="773"/>
      <c r="F2026" s="773"/>
      <c r="G2026" s="774"/>
    </row>
    <row r="2027" spans="1:7" x14ac:dyDescent="0.2">
      <c r="A2027" s="129" t="s">
        <v>726</v>
      </c>
      <c r="B2027" s="130" t="str">
        <f>Comitente</f>
        <v>DIRECCIÓN PROVINCIAL DE VIALIDAD</v>
      </c>
      <c r="C2027" s="131"/>
      <c r="D2027" s="207"/>
      <c r="E2027" s="207"/>
      <c r="F2027" s="133"/>
      <c r="G2027" s="134"/>
    </row>
    <row r="2028" spans="1:7" x14ac:dyDescent="0.2">
      <c r="A2028" s="129" t="s">
        <v>727</v>
      </c>
      <c r="B2028" s="130">
        <f>Contratista</f>
        <v>0</v>
      </c>
      <c r="C2028" s="135"/>
      <c r="D2028" s="135"/>
      <c r="E2028" s="135"/>
      <c r="F2028" s="130"/>
      <c r="G2028" s="136"/>
    </row>
    <row r="2029" spans="1:7" x14ac:dyDescent="0.2">
      <c r="A2029" s="129" t="s">
        <v>27</v>
      </c>
      <c r="B2029" s="130" t="str">
        <f>Obra</f>
        <v>SEÑALIZACION HORIZONTAL - PROVISION Y COLOCACION DE TACHAS REFLECTIVAS Y SEÑALAMIENTO VERTICAL</v>
      </c>
      <c r="C2029" s="135"/>
      <c r="D2029" s="135"/>
      <c r="E2029" s="135"/>
      <c r="F2029" s="130" t="s">
        <v>40</v>
      </c>
      <c r="G2029" s="136">
        <f>Fecha_Base</f>
        <v>43145</v>
      </c>
    </row>
    <row r="2030" spans="1:7" x14ac:dyDescent="0.2">
      <c r="A2030" s="137" t="s">
        <v>725</v>
      </c>
      <c r="B2030" s="138" t="str">
        <f>Ubicación</f>
        <v>DEPARTAMENTOS VARIOS</v>
      </c>
      <c r="C2030" s="138"/>
      <c r="D2030" s="139"/>
      <c r="E2030" s="140"/>
      <c r="F2030" s="141"/>
      <c r="G2030" s="142"/>
    </row>
    <row r="2031" spans="1:7" x14ac:dyDescent="0.2">
      <c r="A2031" s="137" t="s">
        <v>41</v>
      </c>
      <c r="B2031" s="537">
        <v>41</v>
      </c>
      <c r="C2031" s="143" t="e">
        <f>IF(B2031="","",VLOOKUP(B2031,Computo_Presupuesto,2,FALSE))</f>
        <v>#NAME?</v>
      </c>
      <c r="D2031" s="423"/>
      <c r="E2031" s="140"/>
      <c r="F2031" s="141"/>
      <c r="G2031" s="142"/>
    </row>
    <row r="2032" spans="1:7" x14ac:dyDescent="0.2">
      <c r="A2032" s="137" t="s">
        <v>28</v>
      </c>
      <c r="B2032" s="537" t="s">
        <v>1689</v>
      </c>
      <c r="C2032" s="143" t="e">
        <f>IF(B2032=0,"",VLOOKUP(B2032,Computo_Presupuesto,2,FALSE))</f>
        <v>#NAME?</v>
      </c>
      <c r="D2032" s="139"/>
      <c r="E2032" s="140"/>
      <c r="F2032" s="138" t="s">
        <v>29</v>
      </c>
      <c r="G2032" s="144" t="e">
        <f>IF(B2032=0,"",VLOOKUP(B2032,Computo_Presupuesto,4,FALSE))</f>
        <v>#NAME?</v>
      </c>
    </row>
    <row r="2033" spans="1:7" x14ac:dyDescent="0.2">
      <c r="A2033" s="137"/>
      <c r="B2033" s="138"/>
      <c r="C2033" s="143"/>
      <c r="D2033" s="139"/>
      <c r="E2033" s="140"/>
      <c r="F2033" s="143"/>
      <c r="G2033" s="145"/>
    </row>
    <row r="2034" spans="1:7" x14ac:dyDescent="0.2">
      <c r="A2034" s="396"/>
      <c r="B2034" s="132"/>
      <c r="C2034" s="397" t="s">
        <v>1602</v>
      </c>
      <c r="D2034" s="132"/>
      <c r="E2034" s="132"/>
      <c r="F2034" s="132"/>
      <c r="G2034" s="398"/>
    </row>
    <row r="2035" spans="1:7" x14ac:dyDescent="0.2">
      <c r="A2035" s="137"/>
      <c r="B2035" s="199"/>
      <c r="C2035" s="143"/>
      <c r="D2035" s="139"/>
      <c r="E2035" s="140"/>
      <c r="F2035" s="138"/>
      <c r="G2035" s="144"/>
    </row>
    <row r="2036" spans="1:7" x14ac:dyDescent="0.2">
      <c r="A2036" s="137"/>
      <c r="B2036" s="199"/>
      <c r="C2036" s="399" t="s">
        <v>1603</v>
      </c>
      <c r="D2036" s="400" t="s">
        <v>31</v>
      </c>
      <c r="E2036" s="400" t="s">
        <v>1604</v>
      </c>
      <c r="F2036" s="400" t="s">
        <v>1605</v>
      </c>
      <c r="G2036" s="401" t="s">
        <v>1606</v>
      </c>
    </row>
    <row r="2037" spans="1:7" x14ac:dyDescent="0.2">
      <c r="A2037" s="137"/>
      <c r="B2037" s="199"/>
      <c r="C2037" s="408"/>
      <c r="D2037" s="413"/>
      <c r="E2037" s="448"/>
      <c r="F2037" s="414"/>
      <c r="G2037" s="404">
        <f>ROUND(D2037*F2037,2)</f>
        <v>0</v>
      </c>
    </row>
    <row r="2038" spans="1:7" x14ac:dyDescent="0.2">
      <c r="A2038" s="137"/>
      <c r="B2038" s="199"/>
      <c r="C2038" s="408"/>
      <c r="D2038" s="413"/>
      <c r="E2038" s="448"/>
      <c r="F2038" s="414"/>
      <c r="G2038" s="404">
        <f>ROUND(D2038*F2038,2)</f>
        <v>0</v>
      </c>
    </row>
    <row r="2039" spans="1:7" x14ac:dyDescent="0.2">
      <c r="A2039" s="137"/>
      <c r="B2039" s="199"/>
      <c r="C2039" s="408"/>
      <c r="D2039" s="413"/>
      <c r="E2039" s="448"/>
      <c r="F2039" s="414"/>
      <c r="G2039" s="404">
        <f>ROUND(D2039*F2039,2)</f>
        <v>0</v>
      </c>
    </row>
    <row r="2040" spans="1:7" x14ac:dyDescent="0.2">
      <c r="A2040" s="137"/>
      <c r="B2040" s="199"/>
      <c r="C2040" s="408"/>
      <c r="D2040" s="413"/>
      <c r="E2040" s="448"/>
      <c r="F2040" s="414"/>
      <c r="G2040" s="404">
        <f>ROUND(D2040*F2040,2)</f>
        <v>0</v>
      </c>
    </row>
    <row r="2041" spans="1:7" x14ac:dyDescent="0.2">
      <c r="A2041" s="137"/>
      <c r="B2041" s="199"/>
      <c r="C2041" s="408"/>
      <c r="D2041" s="413"/>
      <c r="E2041" s="448"/>
      <c r="F2041" s="414"/>
      <c r="G2041" s="404">
        <f t="shared" ref="G2041:G2046" si="216">ROUND(D2041*F2041,2)</f>
        <v>0</v>
      </c>
    </row>
    <row r="2042" spans="1:7" x14ac:dyDescent="0.2">
      <c r="A2042" s="137"/>
      <c r="B2042" s="199"/>
      <c r="C2042" s="408"/>
      <c r="D2042" s="413"/>
      <c r="E2042" s="448"/>
      <c r="F2042" s="414"/>
      <c r="G2042" s="404">
        <f t="shared" si="216"/>
        <v>0</v>
      </c>
    </row>
    <row r="2043" spans="1:7" x14ac:dyDescent="0.2">
      <c r="A2043" s="137"/>
      <c r="B2043" s="199"/>
      <c r="C2043" s="408"/>
      <c r="D2043" s="413"/>
      <c r="E2043" s="448"/>
      <c r="F2043" s="414"/>
      <c r="G2043" s="404">
        <f t="shared" si="216"/>
        <v>0</v>
      </c>
    </row>
    <row r="2044" spans="1:7" x14ac:dyDescent="0.2">
      <c r="A2044" s="137"/>
      <c r="B2044" s="199"/>
      <c r="C2044" s="408"/>
      <c r="D2044" s="413"/>
      <c r="E2044" s="448"/>
      <c r="F2044" s="414"/>
      <c r="G2044" s="404">
        <f t="shared" si="216"/>
        <v>0</v>
      </c>
    </row>
    <row r="2045" spans="1:7" x14ac:dyDescent="0.2">
      <c r="A2045" s="137"/>
      <c r="B2045" s="199"/>
      <c r="C2045" s="408"/>
      <c r="D2045" s="413"/>
      <c r="E2045" s="448"/>
      <c r="F2045" s="414"/>
      <c r="G2045" s="404">
        <f t="shared" si="216"/>
        <v>0</v>
      </c>
    </row>
    <row r="2046" spans="1:7" x14ac:dyDescent="0.2">
      <c r="A2046" s="137"/>
      <c r="B2046" s="199"/>
      <c r="C2046" s="408"/>
      <c r="D2046" s="413"/>
      <c r="E2046" s="448"/>
      <c r="F2046" s="414"/>
      <c r="G2046" s="404">
        <f t="shared" si="216"/>
        <v>0</v>
      </c>
    </row>
    <row r="2047" spans="1:7" ht="13.5" thickBot="1" x14ac:dyDescent="0.25">
      <c r="A2047" s="137"/>
      <c r="B2047" s="199"/>
      <c r="C2047" s="143"/>
      <c r="D2047" s="423"/>
      <c r="E2047" s="206"/>
      <c r="F2047" s="138"/>
      <c r="G2047" s="144"/>
    </row>
    <row r="2048" spans="1:7" ht="13.5" thickBot="1" x14ac:dyDescent="0.25">
      <c r="A2048" s="137"/>
      <c r="B2048" s="199"/>
      <c r="C2048" s="405" t="s">
        <v>1607</v>
      </c>
      <c r="D2048" s="423"/>
      <c r="E2048" s="206">
        <f>SUMPRODUCT(D2037:D2046,E2037:E2046)</f>
        <v>0</v>
      </c>
      <c r="F2048" s="138" t="s">
        <v>1608</v>
      </c>
      <c r="G2048" s="406">
        <f>SUM(G2037:G2046)</f>
        <v>0</v>
      </c>
    </row>
    <row r="2049" spans="1:7" x14ac:dyDescent="0.2">
      <c r="A2049" s="137"/>
      <c r="B2049" s="199"/>
      <c r="C2049" s="405"/>
      <c r="D2049" s="206"/>
      <c r="E2049" s="140"/>
      <c r="F2049" s="138"/>
      <c r="G2049" s="208"/>
    </row>
    <row r="2050" spans="1:7" x14ac:dyDescent="0.2">
      <c r="A2050" s="137"/>
      <c r="B2050" s="199"/>
      <c r="C2050" s="138" t="s">
        <v>1609</v>
      </c>
      <c r="D2050" s="451"/>
      <c r="E2050" s="534" t="e">
        <f>CONCATENATE(G2032,"/día")</f>
        <v>#NAME?</v>
      </c>
      <c r="F2050" s="138"/>
      <c r="G2050" s="144"/>
    </row>
    <row r="2051" spans="1:7" x14ac:dyDescent="0.2">
      <c r="A2051" s="137"/>
      <c r="B2051" s="199"/>
      <c r="C2051" s="143"/>
      <c r="D2051" s="139"/>
      <c r="E2051" s="140"/>
      <c r="F2051" s="138"/>
      <c r="G2051" s="144"/>
    </row>
    <row r="2052" spans="1:7" x14ac:dyDescent="0.2">
      <c r="A2052" s="748" t="s">
        <v>589</v>
      </c>
      <c r="B2052" s="749"/>
      <c r="C2052" s="744" t="s">
        <v>0</v>
      </c>
      <c r="D2052" s="750" t="s">
        <v>1610</v>
      </c>
      <c r="E2052" s="750" t="s">
        <v>1621</v>
      </c>
      <c r="F2052" s="752" t="s">
        <v>961</v>
      </c>
      <c r="G2052" s="746" t="s">
        <v>33</v>
      </c>
    </row>
    <row r="2053" spans="1:7" x14ac:dyDescent="0.2">
      <c r="A2053" s="146" t="s">
        <v>590</v>
      </c>
      <c r="B2053" s="147" t="s">
        <v>591</v>
      </c>
      <c r="C2053" s="745"/>
      <c r="D2053" s="751"/>
      <c r="E2053" s="751"/>
      <c r="F2053" s="753"/>
      <c r="G2053" s="747"/>
    </row>
    <row r="2054" spans="1:7" x14ac:dyDescent="0.2">
      <c r="A2054" s="148"/>
      <c r="B2054" s="143"/>
      <c r="C2054" s="150" t="s">
        <v>1611</v>
      </c>
      <c r="D2054" s="140"/>
      <c r="E2054" s="140"/>
      <c r="F2054" s="143"/>
      <c r="G2054" s="151"/>
    </row>
    <row r="2055" spans="1:7" x14ac:dyDescent="0.2">
      <c r="A2055" s="407"/>
      <c r="B2055" s="402">
        <f t="shared" ref="B2055:B2064" si="217">IF(A2055=0,0,VLOOKUP(A2055,T_Indices,2,FALSE))</f>
        <v>0</v>
      </c>
      <c r="C2055" s="408" t="s">
        <v>1629</v>
      </c>
      <c r="D2055" s="452"/>
      <c r="E2055" s="453"/>
      <c r="F2055" s="449">
        <f>D2050</f>
        <v>0</v>
      </c>
      <c r="G2055" s="410">
        <f>IF(F2055=0,0,ROUND(E2055/F2055,2))</f>
        <v>0</v>
      </c>
    </row>
    <row r="2056" spans="1:7" x14ac:dyDescent="0.2">
      <c r="A2056" s="407"/>
      <c r="B2056" s="402">
        <f t="shared" si="217"/>
        <v>0</v>
      </c>
      <c r="C2056" s="412" t="s">
        <v>1630</v>
      </c>
      <c r="D2056" s="452"/>
      <c r="E2056" s="453"/>
      <c r="F2056" s="449">
        <f>D2050</f>
        <v>0</v>
      </c>
      <c r="G2056" s="410">
        <f t="shared" ref="G2056:G2064" si="218">IF(F2056=0,0,ROUND(E2056/F2056,2))</f>
        <v>0</v>
      </c>
    </row>
    <row r="2057" spans="1:7" x14ac:dyDescent="0.2">
      <c r="A2057" s="407"/>
      <c r="B2057" s="402">
        <f t="shared" si="217"/>
        <v>0</v>
      </c>
      <c r="C2057" s="412" t="s">
        <v>1631</v>
      </c>
      <c r="D2057" s="452"/>
      <c r="E2057" s="453"/>
      <c r="F2057" s="449">
        <f>D2050</f>
        <v>0</v>
      </c>
      <c r="G2057" s="410">
        <f t="shared" si="218"/>
        <v>0</v>
      </c>
    </row>
    <row r="2058" spans="1:7" x14ac:dyDescent="0.2">
      <c r="A2058" s="407"/>
      <c r="B2058" s="402">
        <f t="shared" si="217"/>
        <v>0</v>
      </c>
      <c r="C2058" s="412"/>
      <c r="D2058" s="452"/>
      <c r="E2058" s="453"/>
      <c r="F2058" s="449">
        <f>D2050</f>
        <v>0</v>
      </c>
      <c r="G2058" s="410">
        <f t="shared" si="218"/>
        <v>0</v>
      </c>
    </row>
    <row r="2059" spans="1:7" x14ac:dyDescent="0.2">
      <c r="A2059" s="407"/>
      <c r="B2059" s="402">
        <f t="shared" si="217"/>
        <v>0</v>
      </c>
      <c r="C2059" s="412"/>
      <c r="D2059" s="452"/>
      <c r="E2059" s="453"/>
      <c r="F2059" s="449">
        <f>D2050</f>
        <v>0</v>
      </c>
      <c r="G2059" s="410">
        <f t="shared" si="218"/>
        <v>0</v>
      </c>
    </row>
    <row r="2060" spans="1:7" x14ac:dyDescent="0.2">
      <c r="A2060" s="407"/>
      <c r="B2060" s="402">
        <f t="shared" si="217"/>
        <v>0</v>
      </c>
      <c r="C2060" s="412"/>
      <c r="D2060" s="452"/>
      <c r="E2060" s="414"/>
      <c r="F2060" s="449">
        <f>D2050</f>
        <v>0</v>
      </c>
      <c r="G2060" s="410">
        <f t="shared" si="218"/>
        <v>0</v>
      </c>
    </row>
    <row r="2061" spans="1:7" x14ac:dyDescent="0.2">
      <c r="A2061" s="407"/>
      <c r="B2061" s="402">
        <f t="shared" si="217"/>
        <v>0</v>
      </c>
      <c r="C2061" s="412"/>
      <c r="D2061" s="409"/>
      <c r="E2061" s="452"/>
      <c r="F2061" s="449">
        <f>D2050</f>
        <v>0</v>
      </c>
      <c r="G2061" s="410">
        <f t="shared" si="218"/>
        <v>0</v>
      </c>
    </row>
    <row r="2062" spans="1:7" x14ac:dyDescent="0.2">
      <c r="A2062" s="407"/>
      <c r="B2062" s="402">
        <f t="shared" si="217"/>
        <v>0</v>
      </c>
      <c r="C2062" s="412"/>
      <c r="D2062" s="409"/>
      <c r="E2062" s="452"/>
      <c r="F2062" s="449">
        <f>D2050</f>
        <v>0</v>
      </c>
      <c r="G2062" s="410">
        <f t="shared" si="218"/>
        <v>0</v>
      </c>
    </row>
    <row r="2063" spans="1:7" x14ac:dyDescent="0.2">
      <c r="A2063" s="407"/>
      <c r="B2063" s="402">
        <f t="shared" si="217"/>
        <v>0</v>
      </c>
      <c r="C2063" s="412"/>
      <c r="D2063" s="409"/>
      <c r="E2063" s="413"/>
      <c r="F2063" s="449">
        <f>D2050</f>
        <v>0</v>
      </c>
      <c r="G2063" s="410">
        <f t="shared" si="218"/>
        <v>0</v>
      </c>
    </row>
    <row r="2064" spans="1:7" x14ac:dyDescent="0.2">
      <c r="A2064" s="407"/>
      <c r="B2064" s="402">
        <f t="shared" si="217"/>
        <v>0</v>
      </c>
      <c r="C2064" s="408"/>
      <c r="D2064" s="409"/>
      <c r="E2064" s="413"/>
      <c r="F2064" s="449">
        <f>D2050</f>
        <v>0</v>
      </c>
      <c r="G2064" s="410">
        <f t="shared" si="218"/>
        <v>0</v>
      </c>
    </row>
    <row r="2065" spans="1:7" x14ac:dyDescent="0.2">
      <c r="A2065" s="152"/>
      <c r="B2065" s="139"/>
      <c r="C2065" s="143"/>
      <c r="D2065" s="139"/>
      <c r="E2065" s="140"/>
      <c r="F2065" s="149" t="s">
        <v>34</v>
      </c>
      <c r="G2065" s="415">
        <f>SUBTOTAL(9,G2055:G2064)</f>
        <v>0</v>
      </c>
    </row>
    <row r="2066" spans="1:7" x14ac:dyDescent="0.2">
      <c r="A2066" s="148"/>
      <c r="B2066" s="143"/>
      <c r="C2066" s="150" t="s">
        <v>728</v>
      </c>
      <c r="D2066" s="139"/>
      <c r="E2066" s="140"/>
      <c r="F2066" s="141"/>
      <c r="G2066" s="151"/>
    </row>
    <row r="2067" spans="1:7" x14ac:dyDescent="0.2">
      <c r="A2067" s="748" t="s">
        <v>589</v>
      </c>
      <c r="B2067" s="749"/>
      <c r="C2067" s="744" t="s">
        <v>0</v>
      </c>
      <c r="D2067" s="750" t="s">
        <v>31</v>
      </c>
      <c r="E2067" s="750" t="s">
        <v>1621</v>
      </c>
      <c r="F2067" s="752" t="s">
        <v>961</v>
      </c>
      <c r="G2067" s="746" t="s">
        <v>33</v>
      </c>
    </row>
    <row r="2068" spans="1:7" x14ac:dyDescent="0.2">
      <c r="A2068" s="146" t="s">
        <v>590</v>
      </c>
      <c r="B2068" s="147" t="s">
        <v>591</v>
      </c>
      <c r="C2068" s="745"/>
      <c r="D2068" s="751"/>
      <c r="E2068" s="751"/>
      <c r="F2068" s="753"/>
      <c r="G2068" s="747"/>
    </row>
    <row r="2069" spans="1:7" x14ac:dyDescent="0.2">
      <c r="A2069" s="407"/>
      <c r="B2069" s="402">
        <f t="shared" ref="B2069:B2075" si="219">IF(A2069=0,0,VLOOKUP(A2069,T_Indices,2,FALSE))</f>
        <v>0</v>
      </c>
      <c r="C2069" s="411" t="s">
        <v>1632</v>
      </c>
      <c r="D2069" s="409"/>
      <c r="E2069" s="413">
        <v>1374.84</v>
      </c>
      <c r="F2069" s="403">
        <f>D2050</f>
        <v>0</v>
      </c>
      <c r="G2069" s="416">
        <f>IF(F2069=0,0,ROUND(D2069*E2069/F2069,2))</f>
        <v>0</v>
      </c>
    </row>
    <row r="2070" spans="1:7" x14ac:dyDescent="0.2">
      <c r="A2070" s="407"/>
      <c r="B2070" s="402">
        <f t="shared" si="219"/>
        <v>0</v>
      </c>
      <c r="C2070" s="408" t="s">
        <v>1633</v>
      </c>
      <c r="D2070" s="409"/>
      <c r="E2070" s="413">
        <v>1174.99</v>
      </c>
      <c r="F2070" s="403">
        <f>D2050</f>
        <v>0</v>
      </c>
      <c r="G2070" s="416">
        <f t="shared" ref="G2070:G2075" si="220">IF(F2070=0,0,ROUND(D2070*E2070/F2070,2))</f>
        <v>0</v>
      </c>
    </row>
    <row r="2071" spans="1:7" x14ac:dyDescent="0.2">
      <c r="A2071" s="407"/>
      <c r="B2071" s="402">
        <f t="shared" si="219"/>
        <v>0</v>
      </c>
      <c r="C2071" s="408" t="s">
        <v>1634</v>
      </c>
      <c r="D2071" s="409"/>
      <c r="E2071" s="413">
        <v>1080</v>
      </c>
      <c r="F2071" s="403">
        <f>D2050</f>
        <v>0</v>
      </c>
      <c r="G2071" s="416">
        <f t="shared" si="220"/>
        <v>0</v>
      </c>
    </row>
    <row r="2072" spans="1:7" x14ac:dyDescent="0.2">
      <c r="A2072" s="407"/>
      <c r="B2072" s="402">
        <f t="shared" si="219"/>
        <v>0</v>
      </c>
      <c r="C2072" s="408" t="s">
        <v>732</v>
      </c>
      <c r="D2072" s="409"/>
      <c r="E2072" s="413">
        <v>994.52</v>
      </c>
      <c r="F2072" s="403">
        <f>D2050</f>
        <v>0</v>
      </c>
      <c r="G2072" s="416">
        <f t="shared" si="220"/>
        <v>0</v>
      </c>
    </row>
    <row r="2073" spans="1:7" x14ac:dyDescent="0.2">
      <c r="A2073" s="407"/>
      <c r="B2073" s="402">
        <f t="shared" si="219"/>
        <v>0</v>
      </c>
      <c r="C2073" s="408"/>
      <c r="D2073" s="409"/>
      <c r="E2073" s="413"/>
      <c r="F2073" s="403">
        <f>D2050</f>
        <v>0</v>
      </c>
      <c r="G2073" s="416">
        <f t="shared" si="220"/>
        <v>0</v>
      </c>
    </row>
    <row r="2074" spans="1:7" x14ac:dyDescent="0.2">
      <c r="A2074" s="407"/>
      <c r="B2074" s="402">
        <f t="shared" si="219"/>
        <v>0</v>
      </c>
      <c r="C2074" s="408" t="s">
        <v>1635</v>
      </c>
      <c r="D2074" s="417">
        <v>0.1</v>
      </c>
      <c r="E2074" s="538">
        <f>SUMPRODUCT(D2069:D2072,E2069:E2072)</f>
        <v>0</v>
      </c>
      <c r="F2074" s="403">
        <f>D2050</f>
        <v>0</v>
      </c>
      <c r="G2074" s="416">
        <f t="shared" si="220"/>
        <v>0</v>
      </c>
    </row>
    <row r="2075" spans="1:7" x14ac:dyDescent="0.2">
      <c r="A2075" s="407"/>
      <c r="B2075" s="402">
        <f t="shared" si="219"/>
        <v>0</v>
      </c>
      <c r="C2075" s="402"/>
      <c r="D2075" s="450"/>
      <c r="E2075" s="403"/>
      <c r="F2075" s="403">
        <f>D2050</f>
        <v>0</v>
      </c>
      <c r="G2075" s="416">
        <f t="shared" si="220"/>
        <v>0</v>
      </c>
    </row>
    <row r="2076" spans="1:7" x14ac:dyDescent="0.2">
      <c r="A2076" s="152"/>
      <c r="B2076" s="139"/>
      <c r="C2076" s="143"/>
      <c r="D2076" s="139"/>
      <c r="E2076" s="140"/>
      <c r="F2076" s="149" t="s">
        <v>35</v>
      </c>
      <c r="G2076" s="418">
        <f>SUBTOTAL(9,G2069:G2075)</f>
        <v>0</v>
      </c>
    </row>
    <row r="2077" spans="1:7" x14ac:dyDescent="0.2">
      <c r="A2077" s="148"/>
      <c r="B2077" s="143"/>
      <c r="C2077" s="150" t="s">
        <v>1612</v>
      </c>
      <c r="D2077" s="139"/>
      <c r="E2077" s="140"/>
      <c r="F2077" s="141"/>
      <c r="G2077" s="151"/>
    </row>
    <row r="2078" spans="1:7" x14ac:dyDescent="0.2">
      <c r="A2078" s="748" t="s">
        <v>589</v>
      </c>
      <c r="B2078" s="749"/>
      <c r="C2078" s="744" t="s">
        <v>0</v>
      </c>
      <c r="D2078" s="744" t="s">
        <v>30</v>
      </c>
      <c r="E2078" s="750" t="s">
        <v>31</v>
      </c>
      <c r="F2078" s="752" t="s">
        <v>32</v>
      </c>
      <c r="G2078" s="746" t="s">
        <v>33</v>
      </c>
    </row>
    <row r="2079" spans="1:7" x14ac:dyDescent="0.2">
      <c r="A2079" s="146" t="s">
        <v>590</v>
      </c>
      <c r="B2079" s="147" t="s">
        <v>591</v>
      </c>
      <c r="C2079" s="745"/>
      <c r="D2079" s="745"/>
      <c r="E2079" s="751"/>
      <c r="F2079" s="753"/>
      <c r="G2079" s="747"/>
    </row>
    <row r="2080" spans="1:7" x14ac:dyDescent="0.2">
      <c r="A2080" s="407"/>
      <c r="B2080" s="402">
        <f t="shared" ref="B2080:B2090" si="221">IF(A2080=0,0,VLOOKUP(A2080,T_Indices,2,FALSE))</f>
        <v>0</v>
      </c>
      <c r="C2080" s="408"/>
      <c r="D2080" s="409"/>
      <c r="E2080" s="413"/>
      <c r="F2080" s="414"/>
      <c r="G2080" s="416">
        <f>ROUND(E2080*F2080,2)</f>
        <v>0</v>
      </c>
    </row>
    <row r="2081" spans="1:7" x14ac:dyDescent="0.2">
      <c r="A2081" s="407"/>
      <c r="B2081" s="402">
        <f t="shared" si="221"/>
        <v>0</v>
      </c>
      <c r="C2081" s="408"/>
      <c r="D2081" s="409"/>
      <c r="E2081" s="413"/>
      <c r="F2081" s="414"/>
      <c r="G2081" s="416">
        <f t="shared" ref="G2081:G2090" si="222">ROUND(E2081*F2081,2)</f>
        <v>0</v>
      </c>
    </row>
    <row r="2082" spans="1:7" x14ac:dyDescent="0.2">
      <c r="A2082" s="407"/>
      <c r="B2082" s="402">
        <f t="shared" si="221"/>
        <v>0</v>
      </c>
      <c r="C2082" s="408"/>
      <c r="D2082" s="409"/>
      <c r="E2082" s="413"/>
      <c r="F2082" s="414"/>
      <c r="G2082" s="416">
        <f t="shared" si="222"/>
        <v>0</v>
      </c>
    </row>
    <row r="2083" spans="1:7" x14ac:dyDescent="0.2">
      <c r="A2083" s="407"/>
      <c r="B2083" s="402">
        <f t="shared" si="221"/>
        <v>0</v>
      </c>
      <c r="C2083" s="408"/>
      <c r="D2083" s="409"/>
      <c r="E2083" s="413"/>
      <c r="F2083" s="414"/>
      <c r="G2083" s="416">
        <f t="shared" si="222"/>
        <v>0</v>
      </c>
    </row>
    <row r="2084" spans="1:7" x14ac:dyDescent="0.2">
      <c r="A2084" s="407"/>
      <c r="B2084" s="402">
        <f t="shared" si="221"/>
        <v>0</v>
      </c>
      <c r="C2084" s="408"/>
      <c r="D2084" s="409"/>
      <c r="E2084" s="413"/>
      <c r="F2084" s="414"/>
      <c r="G2084" s="416">
        <f t="shared" si="222"/>
        <v>0</v>
      </c>
    </row>
    <row r="2085" spans="1:7" x14ac:dyDescent="0.2">
      <c r="A2085" s="407"/>
      <c r="B2085" s="402">
        <f t="shared" si="221"/>
        <v>0</v>
      </c>
      <c r="C2085" s="408"/>
      <c r="D2085" s="409"/>
      <c r="E2085" s="413"/>
      <c r="F2085" s="414"/>
      <c r="G2085" s="416">
        <f t="shared" si="222"/>
        <v>0</v>
      </c>
    </row>
    <row r="2086" spans="1:7" x14ac:dyDescent="0.2">
      <c r="A2086" s="407"/>
      <c r="B2086" s="402">
        <f t="shared" si="221"/>
        <v>0</v>
      </c>
      <c r="C2086" s="408"/>
      <c r="D2086" s="409"/>
      <c r="E2086" s="413"/>
      <c r="F2086" s="414"/>
      <c r="G2086" s="416">
        <f t="shared" si="222"/>
        <v>0</v>
      </c>
    </row>
    <row r="2087" spans="1:7" x14ac:dyDescent="0.2">
      <c r="A2087" s="407"/>
      <c r="B2087" s="402">
        <f t="shared" si="221"/>
        <v>0</v>
      </c>
      <c r="C2087" s="408"/>
      <c r="D2087" s="409"/>
      <c r="E2087" s="413"/>
      <c r="F2087" s="414"/>
      <c r="G2087" s="416">
        <f t="shared" si="222"/>
        <v>0</v>
      </c>
    </row>
    <row r="2088" spans="1:7" x14ac:dyDescent="0.2">
      <c r="A2088" s="407"/>
      <c r="B2088" s="402">
        <f t="shared" si="221"/>
        <v>0</v>
      </c>
      <c r="C2088" s="408"/>
      <c r="D2088" s="409"/>
      <c r="E2088" s="413"/>
      <c r="F2088" s="414"/>
      <c r="G2088" s="416">
        <f t="shared" si="222"/>
        <v>0</v>
      </c>
    </row>
    <row r="2089" spans="1:7" x14ac:dyDescent="0.2">
      <c r="A2089" s="407"/>
      <c r="B2089" s="402">
        <f t="shared" si="221"/>
        <v>0</v>
      </c>
      <c r="C2089" s="408"/>
      <c r="D2089" s="409"/>
      <c r="E2089" s="413"/>
      <c r="F2089" s="414"/>
      <c r="G2089" s="416">
        <f t="shared" si="222"/>
        <v>0</v>
      </c>
    </row>
    <row r="2090" spans="1:7" x14ac:dyDescent="0.2">
      <c r="A2090" s="407"/>
      <c r="B2090" s="402">
        <f t="shared" si="221"/>
        <v>0</v>
      </c>
      <c r="C2090" s="408"/>
      <c r="D2090" s="409"/>
      <c r="E2090" s="413"/>
      <c r="F2090" s="414"/>
      <c r="G2090" s="416">
        <f t="shared" si="222"/>
        <v>0</v>
      </c>
    </row>
    <row r="2091" spans="1:7" x14ac:dyDescent="0.2">
      <c r="A2091" s="148"/>
      <c r="B2091" s="143"/>
      <c r="C2091" s="143"/>
      <c r="D2091" s="139"/>
      <c r="E2091" s="140"/>
      <c r="F2091" s="149" t="s">
        <v>36</v>
      </c>
      <c r="G2091" s="420">
        <f>SUBTOTAL(9,G2080:G2090)</f>
        <v>0</v>
      </c>
    </row>
    <row r="2092" spans="1:7" x14ac:dyDescent="0.2">
      <c r="A2092" s="148"/>
      <c r="B2092" s="143"/>
      <c r="C2092" s="150" t="s">
        <v>1613</v>
      </c>
      <c r="D2092" s="139"/>
      <c r="E2092" s="140"/>
      <c r="F2092" s="141"/>
      <c r="G2092" s="151"/>
    </row>
    <row r="2093" spans="1:7" x14ac:dyDescent="0.2">
      <c r="A2093" s="748" t="s">
        <v>589</v>
      </c>
      <c r="B2093" s="749"/>
      <c r="C2093" s="744" t="s">
        <v>0</v>
      </c>
      <c r="D2093" s="744" t="s">
        <v>30</v>
      </c>
      <c r="E2093" s="750" t="s">
        <v>31</v>
      </c>
      <c r="F2093" s="752" t="s">
        <v>32</v>
      </c>
      <c r="G2093" s="746" t="s">
        <v>33</v>
      </c>
    </row>
    <row r="2094" spans="1:7" x14ac:dyDescent="0.2">
      <c r="A2094" s="146" t="s">
        <v>590</v>
      </c>
      <c r="B2094" s="147" t="s">
        <v>591</v>
      </c>
      <c r="C2094" s="745"/>
      <c r="D2094" s="745"/>
      <c r="E2094" s="751"/>
      <c r="F2094" s="753"/>
      <c r="G2094" s="747"/>
    </row>
    <row r="2095" spans="1:7" x14ac:dyDescent="0.2">
      <c r="A2095" s="407"/>
      <c r="B2095" s="402">
        <f>IF(A2095=0,0,VLOOKUP(A2095,T_Indices,2,FALSE))</f>
        <v>0</v>
      </c>
      <c r="C2095" s="408"/>
      <c r="D2095" s="409"/>
      <c r="E2095" s="413"/>
      <c r="F2095" s="414"/>
      <c r="G2095" s="416">
        <f>ROUND(E2095*F2095,2)</f>
        <v>0</v>
      </c>
    </row>
    <row r="2096" spans="1:7" x14ac:dyDescent="0.2">
      <c r="A2096" s="407"/>
      <c r="B2096" s="402">
        <f>IF(A2096=0,0,VLOOKUP(A2096,T_Indices,2,FALSE))</f>
        <v>0</v>
      </c>
      <c r="C2096" s="408"/>
      <c r="D2096" s="409"/>
      <c r="E2096" s="419"/>
      <c r="F2096" s="414"/>
      <c r="G2096" s="416">
        <f t="shared" ref="G2096" si="223">ROUND(E2096*F2096,2)</f>
        <v>0</v>
      </c>
    </row>
    <row r="2097" spans="1:7" x14ac:dyDescent="0.2">
      <c r="A2097" s="148"/>
      <c r="B2097" s="143"/>
      <c r="C2097" s="143"/>
      <c r="D2097" s="139"/>
      <c r="E2097" s="140"/>
      <c r="F2097" s="149" t="s">
        <v>1614</v>
      </c>
      <c r="G2097" s="420">
        <f>SUBTOTAL(9,G2095:G2096)</f>
        <v>0</v>
      </c>
    </row>
    <row r="2098" spans="1:7" ht="13.5" thickBot="1" x14ac:dyDescent="0.25">
      <c r="A2098" s="153"/>
      <c r="B2098" s="154"/>
      <c r="C2098" s="155"/>
      <c r="D2098" s="154"/>
      <c r="E2098" s="156"/>
      <c r="F2098" s="157"/>
      <c r="G2098" s="158"/>
    </row>
    <row r="2099" spans="1:7" ht="13.5" thickBot="1" x14ac:dyDescent="0.25">
      <c r="A2099" s="187" t="str">
        <f>B2032</f>
        <v>41-6</v>
      </c>
      <c r="B2099" s="186" t="e">
        <f>C2032</f>
        <v>#NAME?</v>
      </c>
      <c r="C2099" s="209"/>
      <c r="D2099" s="209" t="s">
        <v>37</v>
      </c>
      <c r="E2099" s="210"/>
      <c r="F2099" s="421" t="e">
        <f>CONCATENATE("$/",G2032)</f>
        <v>#NAME?</v>
      </c>
      <c r="G2099" s="422">
        <f>SUBTOTAL(9,G2055:G2098)</f>
        <v>0</v>
      </c>
    </row>
    <row r="2100" spans="1:7" ht="14.25" thickTop="1" thickBot="1" x14ac:dyDescent="0.25">
      <c r="A2100" s="423"/>
      <c r="B2100" s="423"/>
      <c r="C2100" s="423"/>
      <c r="D2100" s="423"/>
      <c r="E2100" s="423"/>
      <c r="F2100" s="423"/>
      <c r="G2100" s="423"/>
    </row>
    <row r="2101" spans="1:7" ht="13.5" thickTop="1" x14ac:dyDescent="0.2">
      <c r="A2101" s="772" t="s">
        <v>39</v>
      </c>
      <c r="B2101" s="773"/>
      <c r="C2101" s="773"/>
      <c r="D2101" s="773"/>
      <c r="E2101" s="773"/>
      <c r="F2101" s="773"/>
      <c r="G2101" s="774"/>
    </row>
    <row r="2102" spans="1:7" x14ac:dyDescent="0.2">
      <c r="A2102" s="129" t="s">
        <v>726</v>
      </c>
      <c r="B2102" s="130" t="str">
        <f>Comitente</f>
        <v>DIRECCIÓN PROVINCIAL DE VIALIDAD</v>
      </c>
      <c r="C2102" s="131"/>
      <c r="D2102" s="207"/>
      <c r="E2102" s="207"/>
      <c r="F2102" s="133"/>
      <c r="G2102" s="134"/>
    </row>
    <row r="2103" spans="1:7" x14ac:dyDescent="0.2">
      <c r="A2103" s="129" t="s">
        <v>727</v>
      </c>
      <c r="B2103" s="130">
        <f>Contratista</f>
        <v>0</v>
      </c>
      <c r="C2103" s="135"/>
      <c r="D2103" s="135"/>
      <c r="E2103" s="135"/>
      <c r="F2103" s="130"/>
      <c r="G2103" s="136"/>
    </row>
    <row r="2104" spans="1:7" x14ac:dyDescent="0.2">
      <c r="A2104" s="129" t="s">
        <v>27</v>
      </c>
      <c r="B2104" s="130" t="str">
        <f>Obra</f>
        <v>SEÑALIZACION HORIZONTAL - PROVISION Y COLOCACION DE TACHAS REFLECTIVAS Y SEÑALAMIENTO VERTICAL</v>
      </c>
      <c r="C2104" s="135"/>
      <c r="D2104" s="135"/>
      <c r="E2104" s="135"/>
      <c r="F2104" s="130" t="s">
        <v>40</v>
      </c>
      <c r="G2104" s="136">
        <f>Fecha_Base</f>
        <v>43145</v>
      </c>
    </row>
    <row r="2105" spans="1:7" x14ac:dyDescent="0.2">
      <c r="A2105" s="137" t="s">
        <v>725</v>
      </c>
      <c r="B2105" s="138" t="str">
        <f>Ubicación</f>
        <v>DEPARTAMENTOS VARIOS</v>
      </c>
      <c r="C2105" s="138"/>
      <c r="D2105" s="139"/>
      <c r="E2105" s="140"/>
      <c r="F2105" s="141"/>
      <c r="G2105" s="142"/>
    </row>
    <row r="2106" spans="1:7" x14ac:dyDescent="0.2">
      <c r="A2106" s="137" t="s">
        <v>41</v>
      </c>
      <c r="B2106" s="537">
        <v>41</v>
      </c>
      <c r="C2106" s="143" t="e">
        <f>IF(B2106="","",VLOOKUP(B2106,Computo_Presupuesto,2,FALSE))</f>
        <v>#NAME?</v>
      </c>
      <c r="D2106" s="423"/>
      <c r="E2106" s="140"/>
      <c r="F2106" s="141"/>
      <c r="G2106" s="142"/>
    </row>
    <row r="2107" spans="1:7" x14ac:dyDescent="0.2">
      <c r="A2107" s="137" t="s">
        <v>28</v>
      </c>
      <c r="B2107" s="537" t="s">
        <v>1690</v>
      </c>
      <c r="C2107" s="143" t="e">
        <f>IF(B2107=0,"",VLOOKUP(B2107,Computo_Presupuesto,2,FALSE))</f>
        <v>#NAME?</v>
      </c>
      <c r="D2107" s="139"/>
      <c r="E2107" s="140"/>
      <c r="F2107" s="138" t="s">
        <v>29</v>
      </c>
      <c r="G2107" s="144" t="e">
        <f>IF(B2107=0,"",VLOOKUP(B2107,Computo_Presupuesto,4,FALSE))</f>
        <v>#NAME?</v>
      </c>
    </row>
    <row r="2108" spans="1:7" x14ac:dyDescent="0.2">
      <c r="A2108" s="137"/>
      <c r="B2108" s="138"/>
      <c r="C2108" s="143"/>
      <c r="D2108" s="139"/>
      <c r="E2108" s="140"/>
      <c r="F2108" s="143"/>
      <c r="G2108" s="145"/>
    </row>
    <row r="2109" spans="1:7" x14ac:dyDescent="0.2">
      <c r="A2109" s="396"/>
      <c r="B2109" s="132"/>
      <c r="C2109" s="397" t="s">
        <v>1602</v>
      </c>
      <c r="D2109" s="132"/>
      <c r="E2109" s="132"/>
      <c r="F2109" s="132"/>
      <c r="G2109" s="398"/>
    </row>
    <row r="2110" spans="1:7" x14ac:dyDescent="0.2">
      <c r="A2110" s="137"/>
      <c r="B2110" s="199"/>
      <c r="C2110" s="143"/>
      <c r="D2110" s="139"/>
      <c r="E2110" s="140"/>
      <c r="F2110" s="138"/>
      <c r="G2110" s="144"/>
    </row>
    <row r="2111" spans="1:7" x14ac:dyDescent="0.2">
      <c r="A2111" s="137"/>
      <c r="B2111" s="199"/>
      <c r="C2111" s="399" t="s">
        <v>1603</v>
      </c>
      <c r="D2111" s="400" t="s">
        <v>31</v>
      </c>
      <c r="E2111" s="400" t="s">
        <v>1604</v>
      </c>
      <c r="F2111" s="400" t="s">
        <v>1605</v>
      </c>
      <c r="G2111" s="401" t="s">
        <v>1606</v>
      </c>
    </row>
    <row r="2112" spans="1:7" x14ac:dyDescent="0.2">
      <c r="A2112" s="137"/>
      <c r="B2112" s="199"/>
      <c r="C2112" s="408"/>
      <c r="D2112" s="413"/>
      <c r="E2112" s="448"/>
      <c r="F2112" s="414"/>
      <c r="G2112" s="404">
        <f>ROUND(D2112*F2112,2)</f>
        <v>0</v>
      </c>
    </row>
    <row r="2113" spans="1:7" x14ac:dyDescent="0.2">
      <c r="A2113" s="137"/>
      <c r="B2113" s="199"/>
      <c r="C2113" s="408"/>
      <c r="D2113" s="413"/>
      <c r="E2113" s="448"/>
      <c r="F2113" s="414"/>
      <c r="G2113" s="404">
        <f>ROUND(D2113*F2113,2)</f>
        <v>0</v>
      </c>
    </row>
    <row r="2114" spans="1:7" x14ac:dyDescent="0.2">
      <c r="A2114" s="137"/>
      <c r="B2114" s="199"/>
      <c r="C2114" s="408"/>
      <c r="D2114" s="413"/>
      <c r="E2114" s="448"/>
      <c r="F2114" s="414"/>
      <c r="G2114" s="404">
        <f>ROUND(D2114*F2114,2)</f>
        <v>0</v>
      </c>
    </row>
    <row r="2115" spans="1:7" x14ac:dyDescent="0.2">
      <c r="A2115" s="137"/>
      <c r="B2115" s="199"/>
      <c r="C2115" s="408"/>
      <c r="D2115" s="413"/>
      <c r="E2115" s="448"/>
      <c r="F2115" s="414"/>
      <c r="G2115" s="404">
        <f>ROUND(D2115*F2115,2)</f>
        <v>0</v>
      </c>
    </row>
    <row r="2116" spans="1:7" x14ac:dyDescent="0.2">
      <c r="A2116" s="137"/>
      <c r="B2116" s="199"/>
      <c r="C2116" s="408"/>
      <c r="D2116" s="413"/>
      <c r="E2116" s="448"/>
      <c r="F2116" s="414"/>
      <c r="G2116" s="404">
        <f t="shared" ref="G2116:G2121" si="224">ROUND(D2116*F2116,2)</f>
        <v>0</v>
      </c>
    </row>
    <row r="2117" spans="1:7" x14ac:dyDescent="0.2">
      <c r="A2117" s="137"/>
      <c r="B2117" s="199"/>
      <c r="C2117" s="408"/>
      <c r="D2117" s="413"/>
      <c r="E2117" s="448"/>
      <c r="F2117" s="414"/>
      <c r="G2117" s="404">
        <f t="shared" si="224"/>
        <v>0</v>
      </c>
    </row>
    <row r="2118" spans="1:7" x14ac:dyDescent="0.2">
      <c r="A2118" s="137"/>
      <c r="B2118" s="199"/>
      <c r="C2118" s="408"/>
      <c r="D2118" s="413"/>
      <c r="E2118" s="448"/>
      <c r="F2118" s="414"/>
      <c r="G2118" s="404">
        <f t="shared" si="224"/>
        <v>0</v>
      </c>
    </row>
    <row r="2119" spans="1:7" x14ac:dyDescent="0.2">
      <c r="A2119" s="137"/>
      <c r="B2119" s="199"/>
      <c r="C2119" s="408"/>
      <c r="D2119" s="413"/>
      <c r="E2119" s="448"/>
      <c r="F2119" s="414"/>
      <c r="G2119" s="404">
        <f t="shared" si="224"/>
        <v>0</v>
      </c>
    </row>
    <row r="2120" spans="1:7" x14ac:dyDescent="0.2">
      <c r="A2120" s="137"/>
      <c r="B2120" s="199"/>
      <c r="C2120" s="408"/>
      <c r="D2120" s="413"/>
      <c r="E2120" s="448"/>
      <c r="F2120" s="414"/>
      <c r="G2120" s="404">
        <f t="shared" si="224"/>
        <v>0</v>
      </c>
    </row>
    <row r="2121" spans="1:7" x14ac:dyDescent="0.2">
      <c r="A2121" s="137"/>
      <c r="B2121" s="199"/>
      <c r="C2121" s="408"/>
      <c r="D2121" s="413"/>
      <c r="E2121" s="448"/>
      <c r="F2121" s="414"/>
      <c r="G2121" s="404">
        <f t="shared" si="224"/>
        <v>0</v>
      </c>
    </row>
    <row r="2122" spans="1:7" ht="13.5" thickBot="1" x14ac:dyDescent="0.25">
      <c r="A2122" s="137"/>
      <c r="B2122" s="199"/>
      <c r="C2122" s="143"/>
      <c r="D2122" s="423"/>
      <c r="E2122" s="206"/>
      <c r="F2122" s="138"/>
      <c r="G2122" s="144"/>
    </row>
    <row r="2123" spans="1:7" ht="13.5" thickBot="1" x14ac:dyDescent="0.25">
      <c r="A2123" s="137"/>
      <c r="B2123" s="199"/>
      <c r="C2123" s="405" t="s">
        <v>1607</v>
      </c>
      <c r="D2123" s="423"/>
      <c r="E2123" s="206">
        <f>SUMPRODUCT(D2112:D2121,E2112:E2121)</f>
        <v>0</v>
      </c>
      <c r="F2123" s="138" t="s">
        <v>1608</v>
      </c>
      <c r="G2123" s="406">
        <f>SUM(G2112:G2121)</f>
        <v>0</v>
      </c>
    </row>
    <row r="2124" spans="1:7" x14ac:dyDescent="0.2">
      <c r="A2124" s="137"/>
      <c r="B2124" s="199"/>
      <c r="C2124" s="405"/>
      <c r="D2124" s="206"/>
      <c r="E2124" s="140"/>
      <c r="F2124" s="138"/>
      <c r="G2124" s="208"/>
    </row>
    <row r="2125" spans="1:7" x14ac:dyDescent="0.2">
      <c r="A2125" s="137"/>
      <c r="B2125" s="199"/>
      <c r="C2125" s="138" t="s">
        <v>1609</v>
      </c>
      <c r="D2125" s="451"/>
      <c r="E2125" s="534" t="e">
        <f>CONCATENATE(G2107,"/día")</f>
        <v>#NAME?</v>
      </c>
      <c r="F2125" s="138"/>
      <c r="G2125" s="144"/>
    </row>
    <row r="2126" spans="1:7" x14ac:dyDescent="0.2">
      <c r="A2126" s="137"/>
      <c r="B2126" s="199"/>
      <c r="C2126" s="143"/>
      <c r="D2126" s="139"/>
      <c r="E2126" s="140"/>
      <c r="F2126" s="138"/>
      <c r="G2126" s="144"/>
    </row>
    <row r="2127" spans="1:7" x14ac:dyDescent="0.2">
      <c r="A2127" s="748" t="s">
        <v>589</v>
      </c>
      <c r="B2127" s="749"/>
      <c r="C2127" s="744" t="s">
        <v>0</v>
      </c>
      <c r="D2127" s="750" t="s">
        <v>1610</v>
      </c>
      <c r="E2127" s="750" t="s">
        <v>1621</v>
      </c>
      <c r="F2127" s="752" t="s">
        <v>961</v>
      </c>
      <c r="G2127" s="746" t="s">
        <v>33</v>
      </c>
    </row>
    <row r="2128" spans="1:7" x14ac:dyDescent="0.2">
      <c r="A2128" s="146" t="s">
        <v>590</v>
      </c>
      <c r="B2128" s="147" t="s">
        <v>591</v>
      </c>
      <c r="C2128" s="745"/>
      <c r="D2128" s="751"/>
      <c r="E2128" s="751"/>
      <c r="F2128" s="753"/>
      <c r="G2128" s="747"/>
    </row>
    <row r="2129" spans="1:7" x14ac:dyDescent="0.2">
      <c r="A2129" s="148"/>
      <c r="B2129" s="143"/>
      <c r="C2129" s="150" t="s">
        <v>1611</v>
      </c>
      <c r="D2129" s="140"/>
      <c r="E2129" s="140"/>
      <c r="F2129" s="143"/>
      <c r="G2129" s="151"/>
    </row>
    <row r="2130" spans="1:7" x14ac:dyDescent="0.2">
      <c r="A2130" s="407"/>
      <c r="B2130" s="402">
        <f t="shared" ref="B2130:B2139" si="225">IF(A2130=0,0,VLOOKUP(A2130,T_Indices,2,FALSE))</f>
        <v>0</v>
      </c>
      <c r="C2130" s="408" t="s">
        <v>1629</v>
      </c>
      <c r="D2130" s="452"/>
      <c r="E2130" s="453"/>
      <c r="F2130" s="449">
        <f>D2125</f>
        <v>0</v>
      </c>
      <c r="G2130" s="410">
        <f>IF(F2130=0,0,ROUND(E2130/F2130,2))</f>
        <v>0</v>
      </c>
    </row>
    <row r="2131" spans="1:7" x14ac:dyDescent="0.2">
      <c r="A2131" s="407"/>
      <c r="B2131" s="402">
        <f t="shared" si="225"/>
        <v>0</v>
      </c>
      <c r="C2131" s="412" t="s">
        <v>1630</v>
      </c>
      <c r="D2131" s="452"/>
      <c r="E2131" s="453"/>
      <c r="F2131" s="449">
        <f>D2125</f>
        <v>0</v>
      </c>
      <c r="G2131" s="410">
        <f t="shared" ref="G2131:G2139" si="226">IF(F2131=0,0,ROUND(E2131/F2131,2))</f>
        <v>0</v>
      </c>
    </row>
    <row r="2132" spans="1:7" x14ac:dyDescent="0.2">
      <c r="A2132" s="407"/>
      <c r="B2132" s="402">
        <f t="shared" si="225"/>
        <v>0</v>
      </c>
      <c r="C2132" s="412" t="s">
        <v>1631</v>
      </c>
      <c r="D2132" s="452"/>
      <c r="E2132" s="453"/>
      <c r="F2132" s="449">
        <f>D2125</f>
        <v>0</v>
      </c>
      <c r="G2132" s="410">
        <f t="shared" si="226"/>
        <v>0</v>
      </c>
    </row>
    <row r="2133" spans="1:7" x14ac:dyDescent="0.2">
      <c r="A2133" s="407"/>
      <c r="B2133" s="402">
        <f t="shared" si="225"/>
        <v>0</v>
      </c>
      <c r="C2133" s="412"/>
      <c r="D2133" s="452"/>
      <c r="E2133" s="453"/>
      <c r="F2133" s="449">
        <f>D2125</f>
        <v>0</v>
      </c>
      <c r="G2133" s="410">
        <f t="shared" si="226"/>
        <v>0</v>
      </c>
    </row>
    <row r="2134" spans="1:7" x14ac:dyDescent="0.2">
      <c r="A2134" s="407"/>
      <c r="B2134" s="402">
        <f t="shared" si="225"/>
        <v>0</v>
      </c>
      <c r="C2134" s="412"/>
      <c r="D2134" s="452"/>
      <c r="E2134" s="453"/>
      <c r="F2134" s="449">
        <f>D2125</f>
        <v>0</v>
      </c>
      <c r="G2134" s="410">
        <f t="shared" si="226"/>
        <v>0</v>
      </c>
    </row>
    <row r="2135" spans="1:7" x14ac:dyDescent="0.2">
      <c r="A2135" s="407"/>
      <c r="B2135" s="402">
        <f t="shared" si="225"/>
        <v>0</v>
      </c>
      <c r="C2135" s="412"/>
      <c r="D2135" s="452"/>
      <c r="E2135" s="414"/>
      <c r="F2135" s="449">
        <f>D2125</f>
        <v>0</v>
      </c>
      <c r="G2135" s="410">
        <f t="shared" si="226"/>
        <v>0</v>
      </c>
    </row>
    <row r="2136" spans="1:7" x14ac:dyDescent="0.2">
      <c r="A2136" s="407"/>
      <c r="B2136" s="402">
        <f t="shared" si="225"/>
        <v>0</v>
      </c>
      <c r="C2136" s="412"/>
      <c r="D2136" s="409"/>
      <c r="E2136" s="452"/>
      <c r="F2136" s="449">
        <f>D2125</f>
        <v>0</v>
      </c>
      <c r="G2136" s="410">
        <f t="shared" si="226"/>
        <v>0</v>
      </c>
    </row>
    <row r="2137" spans="1:7" x14ac:dyDescent="0.2">
      <c r="A2137" s="407"/>
      <c r="B2137" s="402">
        <f t="shared" si="225"/>
        <v>0</v>
      </c>
      <c r="C2137" s="412"/>
      <c r="D2137" s="409"/>
      <c r="E2137" s="452"/>
      <c r="F2137" s="449">
        <f>D2125</f>
        <v>0</v>
      </c>
      <c r="G2137" s="410">
        <f t="shared" si="226"/>
        <v>0</v>
      </c>
    </row>
    <row r="2138" spans="1:7" x14ac:dyDescent="0.2">
      <c r="A2138" s="407"/>
      <c r="B2138" s="402">
        <f t="shared" si="225"/>
        <v>0</v>
      </c>
      <c r="C2138" s="412"/>
      <c r="D2138" s="409"/>
      <c r="E2138" s="413"/>
      <c r="F2138" s="449">
        <f>D2125</f>
        <v>0</v>
      </c>
      <c r="G2138" s="410">
        <f t="shared" si="226"/>
        <v>0</v>
      </c>
    </row>
    <row r="2139" spans="1:7" x14ac:dyDescent="0.2">
      <c r="A2139" s="407"/>
      <c r="B2139" s="402">
        <f t="shared" si="225"/>
        <v>0</v>
      </c>
      <c r="C2139" s="408"/>
      <c r="D2139" s="409"/>
      <c r="E2139" s="413"/>
      <c r="F2139" s="449">
        <f>D2125</f>
        <v>0</v>
      </c>
      <c r="G2139" s="410">
        <f t="shared" si="226"/>
        <v>0</v>
      </c>
    </row>
    <row r="2140" spans="1:7" x14ac:dyDescent="0.2">
      <c r="A2140" s="152"/>
      <c r="B2140" s="139"/>
      <c r="C2140" s="143"/>
      <c r="D2140" s="139"/>
      <c r="E2140" s="140"/>
      <c r="F2140" s="149" t="s">
        <v>34</v>
      </c>
      <c r="G2140" s="415">
        <f>SUBTOTAL(9,G2130:G2139)</f>
        <v>0</v>
      </c>
    </row>
    <row r="2141" spans="1:7" x14ac:dyDescent="0.2">
      <c r="A2141" s="148"/>
      <c r="B2141" s="143"/>
      <c r="C2141" s="150" t="s">
        <v>728</v>
      </c>
      <c r="D2141" s="139"/>
      <c r="E2141" s="140"/>
      <c r="F2141" s="141"/>
      <c r="G2141" s="151"/>
    </row>
    <row r="2142" spans="1:7" x14ac:dyDescent="0.2">
      <c r="A2142" s="748" t="s">
        <v>589</v>
      </c>
      <c r="B2142" s="749"/>
      <c r="C2142" s="744" t="s">
        <v>0</v>
      </c>
      <c r="D2142" s="750" t="s">
        <v>31</v>
      </c>
      <c r="E2142" s="750" t="s">
        <v>1621</v>
      </c>
      <c r="F2142" s="752" t="s">
        <v>961</v>
      </c>
      <c r="G2142" s="746" t="s">
        <v>33</v>
      </c>
    </row>
    <row r="2143" spans="1:7" x14ac:dyDescent="0.2">
      <c r="A2143" s="146" t="s">
        <v>590</v>
      </c>
      <c r="B2143" s="147" t="s">
        <v>591</v>
      </c>
      <c r="C2143" s="745"/>
      <c r="D2143" s="751"/>
      <c r="E2143" s="751"/>
      <c r="F2143" s="753"/>
      <c r="G2143" s="747"/>
    </row>
    <row r="2144" spans="1:7" x14ac:dyDescent="0.2">
      <c r="A2144" s="407"/>
      <c r="B2144" s="402">
        <f t="shared" ref="B2144:B2150" si="227">IF(A2144=0,0,VLOOKUP(A2144,T_Indices,2,FALSE))</f>
        <v>0</v>
      </c>
      <c r="C2144" s="411" t="s">
        <v>1632</v>
      </c>
      <c r="D2144" s="409"/>
      <c r="E2144" s="413">
        <v>1374.84</v>
      </c>
      <c r="F2144" s="403">
        <f>D2125</f>
        <v>0</v>
      </c>
      <c r="G2144" s="416">
        <f>IF(F2144=0,0,ROUND(D2144*E2144/F2144,2))</f>
        <v>0</v>
      </c>
    </row>
    <row r="2145" spans="1:7" x14ac:dyDescent="0.2">
      <c r="A2145" s="407"/>
      <c r="B2145" s="402">
        <f t="shared" si="227"/>
        <v>0</v>
      </c>
      <c r="C2145" s="408" t="s">
        <v>1633</v>
      </c>
      <c r="D2145" s="409"/>
      <c r="E2145" s="413">
        <v>1174.99</v>
      </c>
      <c r="F2145" s="403">
        <f>D2125</f>
        <v>0</v>
      </c>
      <c r="G2145" s="416">
        <f t="shared" ref="G2145:G2150" si="228">IF(F2145=0,0,ROUND(D2145*E2145/F2145,2))</f>
        <v>0</v>
      </c>
    </row>
    <row r="2146" spans="1:7" x14ac:dyDescent="0.2">
      <c r="A2146" s="407"/>
      <c r="B2146" s="402">
        <f t="shared" si="227"/>
        <v>0</v>
      </c>
      <c r="C2146" s="408" t="s">
        <v>1634</v>
      </c>
      <c r="D2146" s="409"/>
      <c r="E2146" s="413">
        <v>1080</v>
      </c>
      <c r="F2146" s="403">
        <f>D2125</f>
        <v>0</v>
      </c>
      <c r="G2146" s="416">
        <f t="shared" si="228"/>
        <v>0</v>
      </c>
    </row>
    <row r="2147" spans="1:7" x14ac:dyDescent="0.2">
      <c r="A2147" s="407"/>
      <c r="B2147" s="402">
        <f t="shared" si="227"/>
        <v>0</v>
      </c>
      <c r="C2147" s="408" t="s">
        <v>732</v>
      </c>
      <c r="D2147" s="409"/>
      <c r="E2147" s="413">
        <v>994.52</v>
      </c>
      <c r="F2147" s="403">
        <f>D2125</f>
        <v>0</v>
      </c>
      <c r="G2147" s="416">
        <f t="shared" si="228"/>
        <v>0</v>
      </c>
    </row>
    <row r="2148" spans="1:7" x14ac:dyDescent="0.2">
      <c r="A2148" s="407"/>
      <c r="B2148" s="402">
        <f t="shared" si="227"/>
        <v>0</v>
      </c>
      <c r="C2148" s="408"/>
      <c r="D2148" s="409"/>
      <c r="E2148" s="413"/>
      <c r="F2148" s="403">
        <f>D2125</f>
        <v>0</v>
      </c>
      <c r="G2148" s="416">
        <f t="shared" si="228"/>
        <v>0</v>
      </c>
    </row>
    <row r="2149" spans="1:7" x14ac:dyDescent="0.2">
      <c r="A2149" s="407"/>
      <c r="B2149" s="402">
        <f t="shared" si="227"/>
        <v>0</v>
      </c>
      <c r="C2149" s="408" t="s">
        <v>1635</v>
      </c>
      <c r="D2149" s="417">
        <v>0.1</v>
      </c>
      <c r="E2149" s="538">
        <f>SUMPRODUCT(D2144:D2147,E2144:E2147)</f>
        <v>0</v>
      </c>
      <c r="F2149" s="403">
        <f>D2125</f>
        <v>0</v>
      </c>
      <c r="G2149" s="416">
        <f t="shared" si="228"/>
        <v>0</v>
      </c>
    </row>
    <row r="2150" spans="1:7" x14ac:dyDescent="0.2">
      <c r="A2150" s="407"/>
      <c r="B2150" s="402">
        <f t="shared" si="227"/>
        <v>0</v>
      </c>
      <c r="C2150" s="402"/>
      <c r="D2150" s="450"/>
      <c r="E2150" s="403"/>
      <c r="F2150" s="403">
        <f>D2125</f>
        <v>0</v>
      </c>
      <c r="G2150" s="416">
        <f t="shared" si="228"/>
        <v>0</v>
      </c>
    </row>
    <row r="2151" spans="1:7" x14ac:dyDescent="0.2">
      <c r="A2151" s="152"/>
      <c r="B2151" s="139"/>
      <c r="C2151" s="143"/>
      <c r="D2151" s="139"/>
      <c r="E2151" s="140"/>
      <c r="F2151" s="149" t="s">
        <v>35</v>
      </c>
      <c r="G2151" s="418">
        <f>SUBTOTAL(9,G2144:G2150)</f>
        <v>0</v>
      </c>
    </row>
    <row r="2152" spans="1:7" x14ac:dyDescent="0.2">
      <c r="A2152" s="148"/>
      <c r="B2152" s="143"/>
      <c r="C2152" s="150" t="s">
        <v>1612</v>
      </c>
      <c r="D2152" s="139"/>
      <c r="E2152" s="140"/>
      <c r="F2152" s="141"/>
      <c r="G2152" s="151"/>
    </row>
    <row r="2153" spans="1:7" x14ac:dyDescent="0.2">
      <c r="A2153" s="748" t="s">
        <v>589</v>
      </c>
      <c r="B2153" s="749"/>
      <c r="C2153" s="744" t="s">
        <v>0</v>
      </c>
      <c r="D2153" s="744" t="s">
        <v>30</v>
      </c>
      <c r="E2153" s="750" t="s">
        <v>31</v>
      </c>
      <c r="F2153" s="752" t="s">
        <v>32</v>
      </c>
      <c r="G2153" s="746" t="s">
        <v>33</v>
      </c>
    </row>
    <row r="2154" spans="1:7" x14ac:dyDescent="0.2">
      <c r="A2154" s="146" t="s">
        <v>590</v>
      </c>
      <c r="B2154" s="147" t="s">
        <v>591</v>
      </c>
      <c r="C2154" s="745"/>
      <c r="D2154" s="745"/>
      <c r="E2154" s="751"/>
      <c r="F2154" s="753"/>
      <c r="G2154" s="747"/>
    </row>
    <row r="2155" spans="1:7" x14ac:dyDescent="0.2">
      <c r="A2155" s="407"/>
      <c r="B2155" s="402">
        <f t="shared" ref="B2155:B2165" si="229">IF(A2155=0,0,VLOOKUP(A2155,T_Indices,2,FALSE))</f>
        <v>0</v>
      </c>
      <c r="C2155" s="408"/>
      <c r="D2155" s="409"/>
      <c r="E2155" s="413"/>
      <c r="F2155" s="414"/>
      <c r="G2155" s="416">
        <f>ROUND(E2155*F2155,2)</f>
        <v>0</v>
      </c>
    </row>
    <row r="2156" spans="1:7" x14ac:dyDescent="0.2">
      <c r="A2156" s="407"/>
      <c r="B2156" s="402">
        <f t="shared" si="229"/>
        <v>0</v>
      </c>
      <c r="C2156" s="408"/>
      <c r="D2156" s="409"/>
      <c r="E2156" s="413"/>
      <c r="F2156" s="414"/>
      <c r="G2156" s="416">
        <f t="shared" ref="G2156:G2165" si="230">ROUND(E2156*F2156,2)</f>
        <v>0</v>
      </c>
    </row>
    <row r="2157" spans="1:7" x14ac:dyDescent="0.2">
      <c r="A2157" s="407"/>
      <c r="B2157" s="402">
        <f t="shared" si="229"/>
        <v>0</v>
      </c>
      <c r="C2157" s="408"/>
      <c r="D2157" s="409"/>
      <c r="E2157" s="413"/>
      <c r="F2157" s="414"/>
      <c r="G2157" s="416">
        <f t="shared" si="230"/>
        <v>0</v>
      </c>
    </row>
    <row r="2158" spans="1:7" x14ac:dyDescent="0.2">
      <c r="A2158" s="407"/>
      <c r="B2158" s="402">
        <f t="shared" si="229"/>
        <v>0</v>
      </c>
      <c r="C2158" s="408"/>
      <c r="D2158" s="409"/>
      <c r="E2158" s="413"/>
      <c r="F2158" s="414"/>
      <c r="G2158" s="416">
        <f t="shared" si="230"/>
        <v>0</v>
      </c>
    </row>
    <row r="2159" spans="1:7" x14ac:dyDescent="0.2">
      <c r="A2159" s="407"/>
      <c r="B2159" s="402">
        <f t="shared" si="229"/>
        <v>0</v>
      </c>
      <c r="C2159" s="408"/>
      <c r="D2159" s="409"/>
      <c r="E2159" s="413"/>
      <c r="F2159" s="414"/>
      <c r="G2159" s="416">
        <f t="shared" si="230"/>
        <v>0</v>
      </c>
    </row>
    <row r="2160" spans="1:7" x14ac:dyDescent="0.2">
      <c r="A2160" s="407"/>
      <c r="B2160" s="402">
        <f t="shared" si="229"/>
        <v>0</v>
      </c>
      <c r="C2160" s="408"/>
      <c r="D2160" s="409"/>
      <c r="E2160" s="413"/>
      <c r="F2160" s="414"/>
      <c r="G2160" s="416">
        <f t="shared" si="230"/>
        <v>0</v>
      </c>
    </row>
    <row r="2161" spans="1:7" x14ac:dyDescent="0.2">
      <c r="A2161" s="407"/>
      <c r="B2161" s="402">
        <f t="shared" si="229"/>
        <v>0</v>
      </c>
      <c r="C2161" s="408"/>
      <c r="D2161" s="409"/>
      <c r="E2161" s="413"/>
      <c r="F2161" s="414"/>
      <c r="G2161" s="416">
        <f t="shared" si="230"/>
        <v>0</v>
      </c>
    </row>
    <row r="2162" spans="1:7" x14ac:dyDescent="0.2">
      <c r="A2162" s="407"/>
      <c r="B2162" s="402">
        <f t="shared" si="229"/>
        <v>0</v>
      </c>
      <c r="C2162" s="408"/>
      <c r="D2162" s="409"/>
      <c r="E2162" s="413"/>
      <c r="F2162" s="414"/>
      <c r="G2162" s="416">
        <f t="shared" si="230"/>
        <v>0</v>
      </c>
    </row>
    <row r="2163" spans="1:7" x14ac:dyDescent="0.2">
      <c r="A2163" s="407"/>
      <c r="B2163" s="402">
        <f t="shared" si="229"/>
        <v>0</v>
      </c>
      <c r="C2163" s="408"/>
      <c r="D2163" s="409"/>
      <c r="E2163" s="413"/>
      <c r="F2163" s="414"/>
      <c r="G2163" s="416">
        <f t="shared" si="230"/>
        <v>0</v>
      </c>
    </row>
    <row r="2164" spans="1:7" x14ac:dyDescent="0.2">
      <c r="A2164" s="407"/>
      <c r="B2164" s="402">
        <f t="shared" si="229"/>
        <v>0</v>
      </c>
      <c r="C2164" s="408"/>
      <c r="D2164" s="409"/>
      <c r="E2164" s="413"/>
      <c r="F2164" s="414"/>
      <c r="G2164" s="416">
        <f t="shared" si="230"/>
        <v>0</v>
      </c>
    </row>
    <row r="2165" spans="1:7" x14ac:dyDescent="0.2">
      <c r="A2165" s="407"/>
      <c r="B2165" s="402">
        <f t="shared" si="229"/>
        <v>0</v>
      </c>
      <c r="C2165" s="408"/>
      <c r="D2165" s="409"/>
      <c r="E2165" s="413"/>
      <c r="F2165" s="414"/>
      <c r="G2165" s="416">
        <f t="shared" si="230"/>
        <v>0</v>
      </c>
    </row>
    <row r="2166" spans="1:7" x14ac:dyDescent="0.2">
      <c r="A2166" s="148"/>
      <c r="B2166" s="143"/>
      <c r="C2166" s="143"/>
      <c r="D2166" s="139"/>
      <c r="E2166" s="140"/>
      <c r="F2166" s="149" t="s">
        <v>36</v>
      </c>
      <c r="G2166" s="420">
        <f>SUBTOTAL(9,G2155:G2165)</f>
        <v>0</v>
      </c>
    </row>
    <row r="2167" spans="1:7" x14ac:dyDescent="0.2">
      <c r="A2167" s="148"/>
      <c r="B2167" s="143"/>
      <c r="C2167" s="150" t="s">
        <v>1613</v>
      </c>
      <c r="D2167" s="139"/>
      <c r="E2167" s="140"/>
      <c r="F2167" s="141"/>
      <c r="G2167" s="151"/>
    </row>
    <row r="2168" spans="1:7" x14ac:dyDescent="0.2">
      <c r="A2168" s="748" t="s">
        <v>589</v>
      </c>
      <c r="B2168" s="749"/>
      <c r="C2168" s="744" t="s">
        <v>0</v>
      </c>
      <c r="D2168" s="744" t="s">
        <v>30</v>
      </c>
      <c r="E2168" s="750" t="s">
        <v>31</v>
      </c>
      <c r="F2168" s="752" t="s">
        <v>32</v>
      </c>
      <c r="G2168" s="746" t="s">
        <v>33</v>
      </c>
    </row>
    <row r="2169" spans="1:7" x14ac:dyDescent="0.2">
      <c r="A2169" s="146" t="s">
        <v>590</v>
      </c>
      <c r="B2169" s="147" t="s">
        <v>591</v>
      </c>
      <c r="C2169" s="745"/>
      <c r="D2169" s="745"/>
      <c r="E2169" s="751"/>
      <c r="F2169" s="753"/>
      <c r="G2169" s="747"/>
    </row>
    <row r="2170" spans="1:7" x14ac:dyDescent="0.2">
      <c r="A2170" s="407"/>
      <c r="B2170" s="402">
        <f>IF(A2170=0,0,VLOOKUP(A2170,T_Indices,2,FALSE))</f>
        <v>0</v>
      </c>
      <c r="C2170" s="408"/>
      <c r="D2170" s="409"/>
      <c r="E2170" s="413"/>
      <c r="F2170" s="414"/>
      <c r="G2170" s="416">
        <f>ROUND(E2170*F2170,2)</f>
        <v>0</v>
      </c>
    </row>
    <row r="2171" spans="1:7" x14ac:dyDescent="0.2">
      <c r="A2171" s="407"/>
      <c r="B2171" s="402">
        <f>IF(A2171=0,0,VLOOKUP(A2171,T_Indices,2,FALSE))</f>
        <v>0</v>
      </c>
      <c r="C2171" s="408"/>
      <c r="D2171" s="409"/>
      <c r="E2171" s="419"/>
      <c r="F2171" s="414"/>
      <c r="G2171" s="416">
        <f t="shared" ref="G2171" si="231">ROUND(E2171*F2171,2)</f>
        <v>0</v>
      </c>
    </row>
    <row r="2172" spans="1:7" x14ac:dyDescent="0.2">
      <c r="A2172" s="148"/>
      <c r="B2172" s="143"/>
      <c r="C2172" s="143"/>
      <c r="D2172" s="139"/>
      <c r="E2172" s="140"/>
      <c r="F2172" s="149" t="s">
        <v>1614</v>
      </c>
      <c r="G2172" s="420">
        <f>SUBTOTAL(9,G2170:G2171)</f>
        <v>0</v>
      </c>
    </row>
    <row r="2173" spans="1:7" ht="13.5" thickBot="1" x14ac:dyDescent="0.25">
      <c r="A2173" s="153"/>
      <c r="B2173" s="154"/>
      <c r="C2173" s="155"/>
      <c r="D2173" s="154"/>
      <c r="E2173" s="156"/>
      <c r="F2173" s="157"/>
      <c r="G2173" s="158"/>
    </row>
    <row r="2174" spans="1:7" ht="13.5" thickBot="1" x14ac:dyDescent="0.25">
      <c r="A2174" s="187" t="str">
        <f>B2107</f>
        <v>41-7</v>
      </c>
      <c r="B2174" s="186" t="e">
        <f>C2107</f>
        <v>#NAME?</v>
      </c>
      <c r="C2174" s="209"/>
      <c r="D2174" s="209" t="s">
        <v>37</v>
      </c>
      <c r="E2174" s="210"/>
      <c r="F2174" s="421" t="e">
        <f>CONCATENATE("$/",G2107)</f>
        <v>#NAME?</v>
      </c>
      <c r="G2174" s="422">
        <f>SUBTOTAL(9,G2130:G2173)</f>
        <v>0</v>
      </c>
    </row>
    <row r="2175" spans="1:7" ht="14.25" thickTop="1" thickBot="1" x14ac:dyDescent="0.25">
      <c r="A2175" s="423"/>
      <c r="B2175" s="423"/>
      <c r="C2175" s="423"/>
      <c r="D2175" s="423"/>
      <c r="E2175" s="423"/>
      <c r="F2175" s="423"/>
      <c r="G2175" s="423"/>
    </row>
    <row r="2176" spans="1:7" ht="13.5" thickTop="1" x14ac:dyDescent="0.2">
      <c r="A2176" s="772" t="s">
        <v>39</v>
      </c>
      <c r="B2176" s="773"/>
      <c r="C2176" s="773"/>
      <c r="D2176" s="773"/>
      <c r="E2176" s="773"/>
      <c r="F2176" s="773"/>
      <c r="G2176" s="774"/>
    </row>
    <row r="2177" spans="1:7" x14ac:dyDescent="0.2">
      <c r="A2177" s="129" t="s">
        <v>726</v>
      </c>
      <c r="B2177" s="130" t="str">
        <f>Comitente</f>
        <v>DIRECCIÓN PROVINCIAL DE VIALIDAD</v>
      </c>
      <c r="C2177" s="131"/>
      <c r="D2177" s="207"/>
      <c r="E2177" s="207"/>
      <c r="F2177" s="133"/>
      <c r="G2177" s="134"/>
    </row>
    <row r="2178" spans="1:7" x14ac:dyDescent="0.2">
      <c r="A2178" s="129" t="s">
        <v>727</v>
      </c>
      <c r="B2178" s="130">
        <f>Contratista</f>
        <v>0</v>
      </c>
      <c r="C2178" s="135"/>
      <c r="D2178" s="135"/>
      <c r="E2178" s="135"/>
      <c r="F2178" s="130"/>
      <c r="G2178" s="136"/>
    </row>
    <row r="2179" spans="1:7" x14ac:dyDescent="0.2">
      <c r="A2179" s="129" t="s">
        <v>27</v>
      </c>
      <c r="B2179" s="130" t="str">
        <f>Obra</f>
        <v>SEÑALIZACION HORIZONTAL - PROVISION Y COLOCACION DE TACHAS REFLECTIVAS Y SEÑALAMIENTO VERTICAL</v>
      </c>
      <c r="C2179" s="135"/>
      <c r="D2179" s="135"/>
      <c r="E2179" s="135"/>
      <c r="F2179" s="130" t="s">
        <v>40</v>
      </c>
      <c r="G2179" s="136">
        <f>Fecha_Base</f>
        <v>43145</v>
      </c>
    </row>
    <row r="2180" spans="1:7" x14ac:dyDescent="0.2">
      <c r="A2180" s="137" t="s">
        <v>725</v>
      </c>
      <c r="B2180" s="138" t="str">
        <f>Ubicación</f>
        <v>DEPARTAMENTOS VARIOS</v>
      </c>
      <c r="C2180" s="138"/>
      <c r="D2180" s="139"/>
      <c r="E2180" s="140"/>
      <c r="F2180" s="141"/>
      <c r="G2180" s="142"/>
    </row>
    <row r="2181" spans="1:7" x14ac:dyDescent="0.2">
      <c r="A2181" s="137" t="s">
        <v>41</v>
      </c>
      <c r="B2181" s="537">
        <v>41</v>
      </c>
      <c r="C2181" s="143" t="e">
        <f>IF(B2181="","",VLOOKUP(B2181,Computo_Presupuesto,2,FALSE))</f>
        <v>#NAME?</v>
      </c>
      <c r="D2181" s="423"/>
      <c r="E2181" s="140"/>
      <c r="F2181" s="141"/>
      <c r="G2181" s="142"/>
    </row>
    <row r="2182" spans="1:7" x14ac:dyDescent="0.2">
      <c r="A2182" s="137" t="s">
        <v>28</v>
      </c>
      <c r="B2182" s="537" t="s">
        <v>1691</v>
      </c>
      <c r="C2182" s="143" t="e">
        <f>IF(B2182=0,"",VLOOKUP(B2182,Computo_Presupuesto,2,FALSE))</f>
        <v>#NAME?</v>
      </c>
      <c r="D2182" s="139"/>
      <c r="E2182" s="140"/>
      <c r="F2182" s="138" t="s">
        <v>29</v>
      </c>
      <c r="G2182" s="144" t="e">
        <f>IF(B2182=0,"",VLOOKUP(B2182,Computo_Presupuesto,4,FALSE))</f>
        <v>#NAME?</v>
      </c>
    </row>
    <row r="2183" spans="1:7" x14ac:dyDescent="0.2">
      <c r="A2183" s="137"/>
      <c r="B2183" s="138"/>
      <c r="C2183" s="143"/>
      <c r="D2183" s="139"/>
      <c r="E2183" s="140"/>
      <c r="F2183" s="143"/>
      <c r="G2183" s="145"/>
    </row>
    <row r="2184" spans="1:7" x14ac:dyDescent="0.2">
      <c r="A2184" s="396"/>
      <c r="B2184" s="132"/>
      <c r="C2184" s="397" t="s">
        <v>1602</v>
      </c>
      <c r="D2184" s="132"/>
      <c r="E2184" s="132"/>
      <c r="F2184" s="132"/>
      <c r="G2184" s="398"/>
    </row>
    <row r="2185" spans="1:7" x14ac:dyDescent="0.2">
      <c r="A2185" s="137"/>
      <c r="B2185" s="199"/>
      <c r="C2185" s="143"/>
      <c r="D2185" s="139"/>
      <c r="E2185" s="140"/>
      <c r="F2185" s="138"/>
      <c r="G2185" s="144"/>
    </row>
    <row r="2186" spans="1:7" x14ac:dyDescent="0.2">
      <c r="A2186" s="137"/>
      <c r="B2186" s="199"/>
      <c r="C2186" s="399" t="s">
        <v>1603</v>
      </c>
      <c r="D2186" s="400" t="s">
        <v>31</v>
      </c>
      <c r="E2186" s="400" t="s">
        <v>1604</v>
      </c>
      <c r="F2186" s="400" t="s">
        <v>1605</v>
      </c>
      <c r="G2186" s="401" t="s">
        <v>1606</v>
      </c>
    </row>
    <row r="2187" spans="1:7" x14ac:dyDescent="0.2">
      <c r="A2187" s="137"/>
      <c r="B2187" s="199"/>
      <c r="C2187" s="408"/>
      <c r="D2187" s="413"/>
      <c r="E2187" s="448"/>
      <c r="F2187" s="414"/>
      <c r="G2187" s="404">
        <f>ROUND(D2187*F2187,2)</f>
        <v>0</v>
      </c>
    </row>
    <row r="2188" spans="1:7" x14ac:dyDescent="0.2">
      <c r="A2188" s="137"/>
      <c r="B2188" s="199"/>
      <c r="C2188" s="408"/>
      <c r="D2188" s="413"/>
      <c r="E2188" s="448"/>
      <c r="F2188" s="414"/>
      <c r="G2188" s="404">
        <f>ROUND(D2188*F2188,2)</f>
        <v>0</v>
      </c>
    </row>
    <row r="2189" spans="1:7" x14ac:dyDescent="0.2">
      <c r="A2189" s="137"/>
      <c r="B2189" s="199"/>
      <c r="C2189" s="408"/>
      <c r="D2189" s="413"/>
      <c r="E2189" s="448"/>
      <c r="F2189" s="414"/>
      <c r="G2189" s="404">
        <f>ROUND(D2189*F2189,2)</f>
        <v>0</v>
      </c>
    </row>
    <row r="2190" spans="1:7" x14ac:dyDescent="0.2">
      <c r="A2190" s="137"/>
      <c r="B2190" s="199"/>
      <c r="C2190" s="408"/>
      <c r="D2190" s="413"/>
      <c r="E2190" s="448"/>
      <c r="F2190" s="414"/>
      <c r="G2190" s="404">
        <f>ROUND(D2190*F2190,2)</f>
        <v>0</v>
      </c>
    </row>
    <row r="2191" spans="1:7" x14ac:dyDescent="0.2">
      <c r="A2191" s="137"/>
      <c r="B2191" s="199"/>
      <c r="C2191" s="408"/>
      <c r="D2191" s="413"/>
      <c r="E2191" s="448"/>
      <c r="F2191" s="414"/>
      <c r="G2191" s="404">
        <f t="shared" ref="G2191:G2196" si="232">ROUND(D2191*F2191,2)</f>
        <v>0</v>
      </c>
    </row>
    <row r="2192" spans="1:7" x14ac:dyDescent="0.2">
      <c r="A2192" s="137"/>
      <c r="B2192" s="199"/>
      <c r="C2192" s="408"/>
      <c r="D2192" s="413"/>
      <c r="E2192" s="448"/>
      <c r="F2192" s="414"/>
      <c r="G2192" s="404">
        <f t="shared" si="232"/>
        <v>0</v>
      </c>
    </row>
    <row r="2193" spans="1:7" x14ac:dyDescent="0.2">
      <c r="A2193" s="137"/>
      <c r="B2193" s="199"/>
      <c r="C2193" s="408"/>
      <c r="D2193" s="413"/>
      <c r="E2193" s="448"/>
      <c r="F2193" s="414"/>
      <c r="G2193" s="404">
        <f t="shared" si="232"/>
        <v>0</v>
      </c>
    </row>
    <row r="2194" spans="1:7" x14ac:dyDescent="0.2">
      <c r="A2194" s="137"/>
      <c r="B2194" s="199"/>
      <c r="C2194" s="408"/>
      <c r="D2194" s="413"/>
      <c r="E2194" s="448"/>
      <c r="F2194" s="414"/>
      <c r="G2194" s="404">
        <f t="shared" si="232"/>
        <v>0</v>
      </c>
    </row>
    <row r="2195" spans="1:7" x14ac:dyDescent="0.2">
      <c r="A2195" s="137"/>
      <c r="B2195" s="199"/>
      <c r="C2195" s="408"/>
      <c r="D2195" s="413"/>
      <c r="E2195" s="448"/>
      <c r="F2195" s="414"/>
      <c r="G2195" s="404">
        <f t="shared" si="232"/>
        <v>0</v>
      </c>
    </row>
    <row r="2196" spans="1:7" x14ac:dyDescent="0.2">
      <c r="A2196" s="137"/>
      <c r="B2196" s="199"/>
      <c r="C2196" s="408"/>
      <c r="D2196" s="413"/>
      <c r="E2196" s="448"/>
      <c r="F2196" s="414"/>
      <c r="G2196" s="404">
        <f t="shared" si="232"/>
        <v>0</v>
      </c>
    </row>
    <row r="2197" spans="1:7" ht="13.5" thickBot="1" x14ac:dyDescent="0.25">
      <c r="A2197" s="137"/>
      <c r="B2197" s="199"/>
      <c r="C2197" s="143"/>
      <c r="D2197" s="423"/>
      <c r="E2197" s="206"/>
      <c r="F2197" s="138"/>
      <c r="G2197" s="144"/>
    </row>
    <row r="2198" spans="1:7" ht="13.5" thickBot="1" x14ac:dyDescent="0.25">
      <c r="A2198" s="137"/>
      <c r="B2198" s="199"/>
      <c r="C2198" s="405" t="s">
        <v>1607</v>
      </c>
      <c r="D2198" s="423"/>
      <c r="E2198" s="206">
        <f>SUMPRODUCT(D2187:D2196,E2187:E2196)</f>
        <v>0</v>
      </c>
      <c r="F2198" s="138" t="s">
        <v>1608</v>
      </c>
      <c r="G2198" s="406">
        <f>SUM(G2187:G2196)</f>
        <v>0</v>
      </c>
    </row>
    <row r="2199" spans="1:7" x14ac:dyDescent="0.2">
      <c r="A2199" s="137"/>
      <c r="B2199" s="199"/>
      <c r="C2199" s="405"/>
      <c r="D2199" s="206"/>
      <c r="E2199" s="140"/>
      <c r="F2199" s="138"/>
      <c r="G2199" s="208"/>
    </row>
    <row r="2200" spans="1:7" x14ac:dyDescent="0.2">
      <c r="A2200" s="137"/>
      <c r="B2200" s="199"/>
      <c r="C2200" s="138" t="s">
        <v>1609</v>
      </c>
      <c r="D2200" s="451"/>
      <c r="E2200" s="534" t="e">
        <f>CONCATENATE(G2182,"/día")</f>
        <v>#NAME?</v>
      </c>
      <c r="F2200" s="138"/>
      <c r="G2200" s="144"/>
    </row>
    <row r="2201" spans="1:7" x14ac:dyDescent="0.2">
      <c r="A2201" s="137"/>
      <c r="B2201" s="199"/>
      <c r="C2201" s="143"/>
      <c r="D2201" s="139"/>
      <c r="E2201" s="140"/>
      <c r="F2201" s="138"/>
      <c r="G2201" s="144"/>
    </row>
    <row r="2202" spans="1:7" x14ac:dyDescent="0.2">
      <c r="A2202" s="748" t="s">
        <v>589</v>
      </c>
      <c r="B2202" s="749"/>
      <c r="C2202" s="744" t="s">
        <v>0</v>
      </c>
      <c r="D2202" s="750" t="s">
        <v>1610</v>
      </c>
      <c r="E2202" s="750" t="s">
        <v>1621</v>
      </c>
      <c r="F2202" s="752" t="s">
        <v>961</v>
      </c>
      <c r="G2202" s="746" t="s">
        <v>33</v>
      </c>
    </row>
    <row r="2203" spans="1:7" x14ac:dyDescent="0.2">
      <c r="A2203" s="146" t="s">
        <v>590</v>
      </c>
      <c r="B2203" s="147" t="s">
        <v>591</v>
      </c>
      <c r="C2203" s="745"/>
      <c r="D2203" s="751"/>
      <c r="E2203" s="751"/>
      <c r="F2203" s="753"/>
      <c r="G2203" s="747"/>
    </row>
    <row r="2204" spans="1:7" x14ac:dyDescent="0.2">
      <c r="A2204" s="148"/>
      <c r="B2204" s="143"/>
      <c r="C2204" s="150" t="s">
        <v>1611</v>
      </c>
      <c r="D2204" s="140"/>
      <c r="E2204" s="140"/>
      <c r="F2204" s="143"/>
      <c r="G2204" s="151"/>
    </row>
    <row r="2205" spans="1:7" x14ac:dyDescent="0.2">
      <c r="A2205" s="407"/>
      <c r="B2205" s="402">
        <f t="shared" ref="B2205:B2214" si="233">IF(A2205=0,0,VLOOKUP(A2205,T_Indices,2,FALSE))</f>
        <v>0</v>
      </c>
      <c r="C2205" s="408" t="s">
        <v>1629</v>
      </c>
      <c r="D2205" s="452"/>
      <c r="E2205" s="453"/>
      <c r="F2205" s="449">
        <f>D2200</f>
        <v>0</v>
      </c>
      <c r="G2205" s="410">
        <f>IF(F2205=0,0,ROUND(E2205/F2205,2))</f>
        <v>0</v>
      </c>
    </row>
    <row r="2206" spans="1:7" x14ac:dyDescent="0.2">
      <c r="A2206" s="407"/>
      <c r="B2206" s="402">
        <f t="shared" si="233"/>
        <v>0</v>
      </c>
      <c r="C2206" s="412" t="s">
        <v>1630</v>
      </c>
      <c r="D2206" s="452"/>
      <c r="E2206" s="453"/>
      <c r="F2206" s="449">
        <f>D2200</f>
        <v>0</v>
      </c>
      <c r="G2206" s="410">
        <f t="shared" ref="G2206:G2214" si="234">IF(F2206=0,0,ROUND(E2206/F2206,2))</f>
        <v>0</v>
      </c>
    </row>
    <row r="2207" spans="1:7" x14ac:dyDescent="0.2">
      <c r="A2207" s="407"/>
      <c r="B2207" s="402">
        <f t="shared" si="233"/>
        <v>0</v>
      </c>
      <c r="C2207" s="412" t="s">
        <v>1631</v>
      </c>
      <c r="D2207" s="452"/>
      <c r="E2207" s="453"/>
      <c r="F2207" s="449">
        <f>D2200</f>
        <v>0</v>
      </c>
      <c r="G2207" s="410">
        <f t="shared" si="234"/>
        <v>0</v>
      </c>
    </row>
    <row r="2208" spans="1:7" x14ac:dyDescent="0.2">
      <c r="A2208" s="407"/>
      <c r="B2208" s="402">
        <f t="shared" si="233"/>
        <v>0</v>
      </c>
      <c r="C2208" s="412"/>
      <c r="D2208" s="452"/>
      <c r="E2208" s="453"/>
      <c r="F2208" s="449">
        <f>D2200</f>
        <v>0</v>
      </c>
      <c r="G2208" s="410">
        <f t="shared" si="234"/>
        <v>0</v>
      </c>
    </row>
    <row r="2209" spans="1:7" x14ac:dyDescent="0.2">
      <c r="A2209" s="407"/>
      <c r="B2209" s="402">
        <f t="shared" si="233"/>
        <v>0</v>
      </c>
      <c r="C2209" s="412"/>
      <c r="D2209" s="452"/>
      <c r="E2209" s="453"/>
      <c r="F2209" s="449">
        <f>D2200</f>
        <v>0</v>
      </c>
      <c r="G2209" s="410">
        <f t="shared" si="234"/>
        <v>0</v>
      </c>
    </row>
    <row r="2210" spans="1:7" x14ac:dyDescent="0.2">
      <c r="A2210" s="407"/>
      <c r="B2210" s="402">
        <f t="shared" si="233"/>
        <v>0</v>
      </c>
      <c r="C2210" s="412"/>
      <c r="D2210" s="452"/>
      <c r="E2210" s="414"/>
      <c r="F2210" s="449">
        <f>D2200</f>
        <v>0</v>
      </c>
      <c r="G2210" s="410">
        <f t="shared" si="234"/>
        <v>0</v>
      </c>
    </row>
    <row r="2211" spans="1:7" x14ac:dyDescent="0.2">
      <c r="A2211" s="407"/>
      <c r="B2211" s="402">
        <f t="shared" si="233"/>
        <v>0</v>
      </c>
      <c r="C2211" s="412"/>
      <c r="D2211" s="409"/>
      <c r="E2211" s="452"/>
      <c r="F2211" s="449">
        <f>D2200</f>
        <v>0</v>
      </c>
      <c r="G2211" s="410">
        <f t="shared" si="234"/>
        <v>0</v>
      </c>
    </row>
    <row r="2212" spans="1:7" x14ac:dyDescent="0.2">
      <c r="A2212" s="407"/>
      <c r="B2212" s="402">
        <f t="shared" si="233"/>
        <v>0</v>
      </c>
      <c r="C2212" s="412"/>
      <c r="D2212" s="409"/>
      <c r="E2212" s="452"/>
      <c r="F2212" s="449">
        <f>D2200</f>
        <v>0</v>
      </c>
      <c r="G2212" s="410">
        <f t="shared" si="234"/>
        <v>0</v>
      </c>
    </row>
    <row r="2213" spans="1:7" x14ac:dyDescent="0.2">
      <c r="A2213" s="407"/>
      <c r="B2213" s="402">
        <f t="shared" si="233"/>
        <v>0</v>
      </c>
      <c r="C2213" s="412"/>
      <c r="D2213" s="409"/>
      <c r="E2213" s="413"/>
      <c r="F2213" s="449">
        <f>D2200</f>
        <v>0</v>
      </c>
      <c r="G2213" s="410">
        <f t="shared" si="234"/>
        <v>0</v>
      </c>
    </row>
    <row r="2214" spans="1:7" x14ac:dyDescent="0.2">
      <c r="A2214" s="407"/>
      <c r="B2214" s="402">
        <f t="shared" si="233"/>
        <v>0</v>
      </c>
      <c r="C2214" s="408"/>
      <c r="D2214" s="409"/>
      <c r="E2214" s="413"/>
      <c r="F2214" s="449">
        <f>D2200</f>
        <v>0</v>
      </c>
      <c r="G2214" s="410">
        <f t="shared" si="234"/>
        <v>0</v>
      </c>
    </row>
    <row r="2215" spans="1:7" x14ac:dyDescent="0.2">
      <c r="A2215" s="152"/>
      <c r="B2215" s="139"/>
      <c r="C2215" s="143"/>
      <c r="D2215" s="139"/>
      <c r="E2215" s="140"/>
      <c r="F2215" s="149" t="s">
        <v>34</v>
      </c>
      <c r="G2215" s="415">
        <f>SUBTOTAL(9,G2205:G2214)</f>
        <v>0</v>
      </c>
    </row>
    <row r="2216" spans="1:7" x14ac:dyDescent="0.2">
      <c r="A2216" s="148"/>
      <c r="B2216" s="143"/>
      <c r="C2216" s="150" t="s">
        <v>728</v>
      </c>
      <c r="D2216" s="139"/>
      <c r="E2216" s="140"/>
      <c r="F2216" s="141"/>
      <c r="G2216" s="151"/>
    </row>
    <row r="2217" spans="1:7" x14ac:dyDescent="0.2">
      <c r="A2217" s="748" t="s">
        <v>589</v>
      </c>
      <c r="B2217" s="749"/>
      <c r="C2217" s="744" t="s">
        <v>0</v>
      </c>
      <c r="D2217" s="750" t="s">
        <v>31</v>
      </c>
      <c r="E2217" s="750" t="s">
        <v>1621</v>
      </c>
      <c r="F2217" s="752" t="s">
        <v>961</v>
      </c>
      <c r="G2217" s="746" t="s">
        <v>33</v>
      </c>
    </row>
    <row r="2218" spans="1:7" x14ac:dyDescent="0.2">
      <c r="A2218" s="146" t="s">
        <v>590</v>
      </c>
      <c r="B2218" s="147" t="s">
        <v>591</v>
      </c>
      <c r="C2218" s="745"/>
      <c r="D2218" s="751"/>
      <c r="E2218" s="751"/>
      <c r="F2218" s="753"/>
      <c r="G2218" s="747"/>
    </row>
    <row r="2219" spans="1:7" x14ac:dyDescent="0.2">
      <c r="A2219" s="407"/>
      <c r="B2219" s="402">
        <f t="shared" ref="B2219:B2225" si="235">IF(A2219=0,0,VLOOKUP(A2219,T_Indices,2,FALSE))</f>
        <v>0</v>
      </c>
      <c r="C2219" s="411" t="s">
        <v>1632</v>
      </c>
      <c r="D2219" s="409"/>
      <c r="E2219" s="413">
        <v>1374.84</v>
      </c>
      <c r="F2219" s="403">
        <f>D2200</f>
        <v>0</v>
      </c>
      <c r="G2219" s="416">
        <f>IF(F2219=0,0,ROUND(D2219*E2219/F2219,2))</f>
        <v>0</v>
      </c>
    </row>
    <row r="2220" spans="1:7" x14ac:dyDescent="0.2">
      <c r="A2220" s="407"/>
      <c r="B2220" s="402">
        <f t="shared" si="235"/>
        <v>0</v>
      </c>
      <c r="C2220" s="408" t="s">
        <v>1633</v>
      </c>
      <c r="D2220" s="409"/>
      <c r="E2220" s="413">
        <v>1174.99</v>
      </c>
      <c r="F2220" s="403">
        <f>D2200</f>
        <v>0</v>
      </c>
      <c r="G2220" s="416">
        <f t="shared" ref="G2220:G2225" si="236">IF(F2220=0,0,ROUND(D2220*E2220/F2220,2))</f>
        <v>0</v>
      </c>
    </row>
    <row r="2221" spans="1:7" x14ac:dyDescent="0.2">
      <c r="A2221" s="407"/>
      <c r="B2221" s="402">
        <f t="shared" si="235"/>
        <v>0</v>
      </c>
      <c r="C2221" s="408" t="s">
        <v>1634</v>
      </c>
      <c r="D2221" s="409"/>
      <c r="E2221" s="413">
        <v>1080</v>
      </c>
      <c r="F2221" s="403">
        <f>D2200</f>
        <v>0</v>
      </c>
      <c r="G2221" s="416">
        <f t="shared" si="236"/>
        <v>0</v>
      </c>
    </row>
    <row r="2222" spans="1:7" x14ac:dyDescent="0.2">
      <c r="A2222" s="407"/>
      <c r="B2222" s="402">
        <f t="shared" si="235"/>
        <v>0</v>
      </c>
      <c r="C2222" s="408" t="s">
        <v>732</v>
      </c>
      <c r="D2222" s="409"/>
      <c r="E2222" s="413">
        <v>994.52</v>
      </c>
      <c r="F2222" s="403">
        <f>D2200</f>
        <v>0</v>
      </c>
      <c r="G2222" s="416">
        <f t="shared" si="236"/>
        <v>0</v>
      </c>
    </row>
    <row r="2223" spans="1:7" x14ac:dyDescent="0.2">
      <c r="A2223" s="407"/>
      <c r="B2223" s="402">
        <f t="shared" si="235"/>
        <v>0</v>
      </c>
      <c r="C2223" s="408"/>
      <c r="D2223" s="409"/>
      <c r="E2223" s="413"/>
      <c r="F2223" s="403">
        <f>D2200</f>
        <v>0</v>
      </c>
      <c r="G2223" s="416">
        <f t="shared" si="236"/>
        <v>0</v>
      </c>
    </row>
    <row r="2224" spans="1:7" x14ac:dyDescent="0.2">
      <c r="A2224" s="407"/>
      <c r="B2224" s="402">
        <f t="shared" si="235"/>
        <v>0</v>
      </c>
      <c r="C2224" s="408" t="s">
        <v>1635</v>
      </c>
      <c r="D2224" s="417">
        <v>0.1</v>
      </c>
      <c r="E2224" s="538">
        <f>SUMPRODUCT(D2219:D2222,E2219:E2222)</f>
        <v>0</v>
      </c>
      <c r="F2224" s="403">
        <f>D2200</f>
        <v>0</v>
      </c>
      <c r="G2224" s="416">
        <f t="shared" si="236"/>
        <v>0</v>
      </c>
    </row>
    <row r="2225" spans="1:7" x14ac:dyDescent="0.2">
      <c r="A2225" s="407"/>
      <c r="B2225" s="402">
        <f t="shared" si="235"/>
        <v>0</v>
      </c>
      <c r="C2225" s="402"/>
      <c r="D2225" s="450"/>
      <c r="E2225" s="403"/>
      <c r="F2225" s="403">
        <f>D2200</f>
        <v>0</v>
      </c>
      <c r="G2225" s="416">
        <f t="shared" si="236"/>
        <v>0</v>
      </c>
    </row>
    <row r="2226" spans="1:7" x14ac:dyDescent="0.2">
      <c r="A2226" s="152"/>
      <c r="B2226" s="139"/>
      <c r="C2226" s="143"/>
      <c r="D2226" s="139"/>
      <c r="E2226" s="140"/>
      <c r="F2226" s="149" t="s">
        <v>35</v>
      </c>
      <c r="G2226" s="418">
        <f>SUBTOTAL(9,G2219:G2225)</f>
        <v>0</v>
      </c>
    </row>
    <row r="2227" spans="1:7" x14ac:dyDescent="0.2">
      <c r="A2227" s="148"/>
      <c r="B2227" s="143"/>
      <c r="C2227" s="150" t="s">
        <v>1612</v>
      </c>
      <c r="D2227" s="139"/>
      <c r="E2227" s="140"/>
      <c r="F2227" s="141"/>
      <c r="G2227" s="151"/>
    </row>
    <row r="2228" spans="1:7" x14ac:dyDescent="0.2">
      <c r="A2228" s="748" t="s">
        <v>589</v>
      </c>
      <c r="B2228" s="749"/>
      <c r="C2228" s="744" t="s">
        <v>0</v>
      </c>
      <c r="D2228" s="744" t="s">
        <v>30</v>
      </c>
      <c r="E2228" s="750" t="s">
        <v>31</v>
      </c>
      <c r="F2228" s="752" t="s">
        <v>32</v>
      </c>
      <c r="G2228" s="746" t="s">
        <v>33</v>
      </c>
    </row>
    <row r="2229" spans="1:7" x14ac:dyDescent="0.2">
      <c r="A2229" s="146" t="s">
        <v>590</v>
      </c>
      <c r="B2229" s="147" t="s">
        <v>591</v>
      </c>
      <c r="C2229" s="745"/>
      <c r="D2229" s="745"/>
      <c r="E2229" s="751"/>
      <c r="F2229" s="753"/>
      <c r="G2229" s="747"/>
    </row>
    <row r="2230" spans="1:7" x14ac:dyDescent="0.2">
      <c r="A2230" s="407"/>
      <c r="B2230" s="402">
        <f t="shared" ref="B2230:B2240" si="237">IF(A2230=0,0,VLOOKUP(A2230,T_Indices,2,FALSE))</f>
        <v>0</v>
      </c>
      <c r="C2230" s="408"/>
      <c r="D2230" s="409"/>
      <c r="E2230" s="413"/>
      <c r="F2230" s="414"/>
      <c r="G2230" s="416">
        <f>ROUND(E2230*F2230,2)</f>
        <v>0</v>
      </c>
    </row>
    <row r="2231" spans="1:7" x14ac:dyDescent="0.2">
      <c r="A2231" s="407"/>
      <c r="B2231" s="402">
        <f t="shared" si="237"/>
        <v>0</v>
      </c>
      <c r="C2231" s="408"/>
      <c r="D2231" s="409"/>
      <c r="E2231" s="413"/>
      <c r="F2231" s="414"/>
      <c r="G2231" s="416">
        <f t="shared" ref="G2231:G2240" si="238">ROUND(E2231*F2231,2)</f>
        <v>0</v>
      </c>
    </row>
    <row r="2232" spans="1:7" x14ac:dyDescent="0.2">
      <c r="A2232" s="407"/>
      <c r="B2232" s="402">
        <f t="shared" si="237"/>
        <v>0</v>
      </c>
      <c r="C2232" s="408"/>
      <c r="D2232" s="409"/>
      <c r="E2232" s="413"/>
      <c r="F2232" s="414"/>
      <c r="G2232" s="416">
        <f t="shared" si="238"/>
        <v>0</v>
      </c>
    </row>
    <row r="2233" spans="1:7" x14ac:dyDescent="0.2">
      <c r="A2233" s="407"/>
      <c r="B2233" s="402">
        <f t="shared" si="237"/>
        <v>0</v>
      </c>
      <c r="C2233" s="408"/>
      <c r="D2233" s="409"/>
      <c r="E2233" s="413"/>
      <c r="F2233" s="414"/>
      <c r="G2233" s="416">
        <f t="shared" si="238"/>
        <v>0</v>
      </c>
    </row>
    <row r="2234" spans="1:7" x14ac:dyDescent="0.2">
      <c r="A2234" s="407"/>
      <c r="B2234" s="402">
        <f t="shared" si="237"/>
        <v>0</v>
      </c>
      <c r="C2234" s="408"/>
      <c r="D2234" s="409"/>
      <c r="E2234" s="413"/>
      <c r="F2234" s="414"/>
      <c r="G2234" s="416">
        <f t="shared" si="238"/>
        <v>0</v>
      </c>
    </row>
    <row r="2235" spans="1:7" x14ac:dyDescent="0.2">
      <c r="A2235" s="407"/>
      <c r="B2235" s="402">
        <f t="shared" si="237"/>
        <v>0</v>
      </c>
      <c r="C2235" s="408"/>
      <c r="D2235" s="409"/>
      <c r="E2235" s="413"/>
      <c r="F2235" s="414"/>
      <c r="G2235" s="416">
        <f t="shared" si="238"/>
        <v>0</v>
      </c>
    </row>
    <row r="2236" spans="1:7" x14ac:dyDescent="0.2">
      <c r="A2236" s="407"/>
      <c r="B2236" s="402">
        <f t="shared" si="237"/>
        <v>0</v>
      </c>
      <c r="C2236" s="408"/>
      <c r="D2236" s="409"/>
      <c r="E2236" s="413"/>
      <c r="F2236" s="414"/>
      <c r="G2236" s="416">
        <f t="shared" si="238"/>
        <v>0</v>
      </c>
    </row>
    <row r="2237" spans="1:7" x14ac:dyDescent="0.2">
      <c r="A2237" s="407"/>
      <c r="B2237" s="402">
        <f t="shared" si="237"/>
        <v>0</v>
      </c>
      <c r="C2237" s="408"/>
      <c r="D2237" s="409"/>
      <c r="E2237" s="413"/>
      <c r="F2237" s="414"/>
      <c r="G2237" s="416">
        <f t="shared" si="238"/>
        <v>0</v>
      </c>
    </row>
    <row r="2238" spans="1:7" x14ac:dyDescent="0.2">
      <c r="A2238" s="407"/>
      <c r="B2238" s="402">
        <f t="shared" si="237"/>
        <v>0</v>
      </c>
      <c r="C2238" s="408"/>
      <c r="D2238" s="409"/>
      <c r="E2238" s="413"/>
      <c r="F2238" s="414"/>
      <c r="G2238" s="416">
        <f t="shared" si="238"/>
        <v>0</v>
      </c>
    </row>
    <row r="2239" spans="1:7" x14ac:dyDescent="0.2">
      <c r="A2239" s="407"/>
      <c r="B2239" s="402">
        <f t="shared" si="237"/>
        <v>0</v>
      </c>
      <c r="C2239" s="408"/>
      <c r="D2239" s="409"/>
      <c r="E2239" s="413"/>
      <c r="F2239" s="414"/>
      <c r="G2239" s="416">
        <f t="shared" si="238"/>
        <v>0</v>
      </c>
    </row>
    <row r="2240" spans="1:7" x14ac:dyDescent="0.2">
      <c r="A2240" s="407"/>
      <c r="B2240" s="402">
        <f t="shared" si="237"/>
        <v>0</v>
      </c>
      <c r="C2240" s="408"/>
      <c r="D2240" s="409"/>
      <c r="E2240" s="413"/>
      <c r="F2240" s="414"/>
      <c r="G2240" s="416">
        <f t="shared" si="238"/>
        <v>0</v>
      </c>
    </row>
    <row r="2241" spans="1:7" x14ac:dyDescent="0.2">
      <c r="A2241" s="148"/>
      <c r="B2241" s="143"/>
      <c r="C2241" s="143"/>
      <c r="D2241" s="139"/>
      <c r="E2241" s="140"/>
      <c r="F2241" s="149" t="s">
        <v>36</v>
      </c>
      <c r="G2241" s="420">
        <f>SUBTOTAL(9,G2230:G2240)</f>
        <v>0</v>
      </c>
    </row>
    <row r="2242" spans="1:7" x14ac:dyDescent="0.2">
      <c r="A2242" s="148"/>
      <c r="B2242" s="143"/>
      <c r="C2242" s="150" t="s">
        <v>1613</v>
      </c>
      <c r="D2242" s="139"/>
      <c r="E2242" s="140"/>
      <c r="F2242" s="141"/>
      <c r="G2242" s="151"/>
    </row>
    <row r="2243" spans="1:7" x14ac:dyDescent="0.2">
      <c r="A2243" s="748" t="s">
        <v>589</v>
      </c>
      <c r="B2243" s="749"/>
      <c r="C2243" s="744" t="s">
        <v>0</v>
      </c>
      <c r="D2243" s="744" t="s">
        <v>30</v>
      </c>
      <c r="E2243" s="750" t="s">
        <v>31</v>
      </c>
      <c r="F2243" s="752" t="s">
        <v>32</v>
      </c>
      <c r="G2243" s="746" t="s">
        <v>33</v>
      </c>
    </row>
    <row r="2244" spans="1:7" x14ac:dyDescent="0.2">
      <c r="A2244" s="146" t="s">
        <v>590</v>
      </c>
      <c r="B2244" s="147" t="s">
        <v>591</v>
      </c>
      <c r="C2244" s="745"/>
      <c r="D2244" s="745"/>
      <c r="E2244" s="751"/>
      <c r="F2244" s="753"/>
      <c r="G2244" s="747"/>
    </row>
    <row r="2245" spans="1:7" x14ac:dyDescent="0.2">
      <c r="A2245" s="407"/>
      <c r="B2245" s="402">
        <f>IF(A2245=0,0,VLOOKUP(A2245,T_Indices,2,FALSE))</f>
        <v>0</v>
      </c>
      <c r="C2245" s="408"/>
      <c r="D2245" s="409"/>
      <c r="E2245" s="413"/>
      <c r="F2245" s="414"/>
      <c r="G2245" s="416">
        <f>ROUND(E2245*F2245,2)</f>
        <v>0</v>
      </c>
    </row>
    <row r="2246" spans="1:7" x14ac:dyDescent="0.2">
      <c r="A2246" s="407"/>
      <c r="B2246" s="402">
        <f>IF(A2246=0,0,VLOOKUP(A2246,T_Indices,2,FALSE))</f>
        <v>0</v>
      </c>
      <c r="C2246" s="408"/>
      <c r="D2246" s="409"/>
      <c r="E2246" s="419"/>
      <c r="F2246" s="414"/>
      <c r="G2246" s="416">
        <f t="shared" ref="G2246" si="239">ROUND(E2246*F2246,2)</f>
        <v>0</v>
      </c>
    </row>
    <row r="2247" spans="1:7" x14ac:dyDescent="0.2">
      <c r="A2247" s="148"/>
      <c r="B2247" s="143"/>
      <c r="C2247" s="143"/>
      <c r="D2247" s="139"/>
      <c r="E2247" s="140"/>
      <c r="F2247" s="149" t="s">
        <v>1614</v>
      </c>
      <c r="G2247" s="420">
        <f>SUBTOTAL(9,G2245:G2246)</f>
        <v>0</v>
      </c>
    </row>
    <row r="2248" spans="1:7" ht="13.5" thickBot="1" x14ac:dyDescent="0.25">
      <c r="A2248" s="153"/>
      <c r="B2248" s="154"/>
      <c r="C2248" s="155"/>
      <c r="D2248" s="154"/>
      <c r="E2248" s="156"/>
      <c r="F2248" s="157"/>
      <c r="G2248" s="158"/>
    </row>
    <row r="2249" spans="1:7" ht="13.5" thickBot="1" x14ac:dyDescent="0.25">
      <c r="A2249" s="187" t="str">
        <f>B2182</f>
        <v>41-8</v>
      </c>
      <c r="B2249" s="186" t="e">
        <f>C2182</f>
        <v>#NAME?</v>
      </c>
      <c r="C2249" s="209"/>
      <c r="D2249" s="209" t="s">
        <v>37</v>
      </c>
      <c r="E2249" s="210"/>
      <c r="F2249" s="421" t="e">
        <f>CONCATENATE("$/",G2182)</f>
        <v>#NAME?</v>
      </c>
      <c r="G2249" s="422">
        <f>SUBTOTAL(9,G2205:G2248)</f>
        <v>0</v>
      </c>
    </row>
    <row r="2250" spans="1:7" ht="14.25" thickTop="1" thickBot="1" x14ac:dyDescent="0.25">
      <c r="A2250" s="423"/>
      <c r="B2250" s="423"/>
      <c r="C2250" s="423"/>
      <c r="D2250" s="423"/>
      <c r="E2250" s="423"/>
      <c r="F2250" s="423"/>
      <c r="G2250" s="423"/>
    </row>
    <row r="2251" spans="1:7" ht="13.5" thickTop="1" x14ac:dyDescent="0.2">
      <c r="A2251" s="772" t="s">
        <v>39</v>
      </c>
      <c r="B2251" s="773"/>
      <c r="C2251" s="773"/>
      <c r="D2251" s="773"/>
      <c r="E2251" s="773"/>
      <c r="F2251" s="773"/>
      <c r="G2251" s="774"/>
    </row>
    <row r="2252" spans="1:7" x14ac:dyDescent="0.2">
      <c r="A2252" s="129" t="s">
        <v>726</v>
      </c>
      <c r="B2252" s="130" t="str">
        <f>Comitente</f>
        <v>DIRECCIÓN PROVINCIAL DE VIALIDAD</v>
      </c>
      <c r="C2252" s="131"/>
      <c r="D2252" s="207"/>
      <c r="E2252" s="207"/>
      <c r="F2252" s="133"/>
      <c r="G2252" s="134"/>
    </row>
    <row r="2253" spans="1:7" x14ac:dyDescent="0.2">
      <c r="A2253" s="129" t="s">
        <v>727</v>
      </c>
      <c r="B2253" s="130">
        <f>Contratista</f>
        <v>0</v>
      </c>
      <c r="C2253" s="135"/>
      <c r="D2253" s="135"/>
      <c r="E2253" s="135"/>
      <c r="F2253" s="130"/>
      <c r="G2253" s="136"/>
    </row>
    <row r="2254" spans="1:7" x14ac:dyDescent="0.2">
      <c r="A2254" s="129" t="s">
        <v>27</v>
      </c>
      <c r="B2254" s="130" t="str">
        <f>Obra</f>
        <v>SEÑALIZACION HORIZONTAL - PROVISION Y COLOCACION DE TACHAS REFLECTIVAS Y SEÑALAMIENTO VERTICAL</v>
      </c>
      <c r="C2254" s="135"/>
      <c r="D2254" s="135"/>
      <c r="E2254" s="135"/>
      <c r="F2254" s="130" t="s">
        <v>40</v>
      </c>
      <c r="G2254" s="136">
        <f>Fecha_Base</f>
        <v>43145</v>
      </c>
    </row>
    <row r="2255" spans="1:7" x14ac:dyDescent="0.2">
      <c r="A2255" s="137" t="s">
        <v>725</v>
      </c>
      <c r="B2255" s="138" t="str">
        <f>Ubicación</f>
        <v>DEPARTAMENTOS VARIOS</v>
      </c>
      <c r="C2255" s="138"/>
      <c r="D2255" s="139"/>
      <c r="E2255" s="140"/>
      <c r="F2255" s="141"/>
      <c r="G2255" s="142"/>
    </row>
    <row r="2256" spans="1:7" x14ac:dyDescent="0.2">
      <c r="A2256" s="137" t="s">
        <v>41</v>
      </c>
      <c r="B2256" s="537">
        <v>41</v>
      </c>
      <c r="C2256" s="143" t="e">
        <f>IF(B2256="","",VLOOKUP(B2256,Computo_Presupuesto,2,FALSE))</f>
        <v>#NAME?</v>
      </c>
      <c r="D2256" s="423"/>
      <c r="E2256" s="140"/>
      <c r="F2256" s="141"/>
      <c r="G2256" s="142"/>
    </row>
    <row r="2257" spans="1:7" x14ac:dyDescent="0.2">
      <c r="A2257" s="137" t="s">
        <v>28</v>
      </c>
      <c r="B2257" s="537" t="s">
        <v>1692</v>
      </c>
      <c r="C2257" s="143" t="e">
        <f>IF(B2257=0,"",VLOOKUP(B2257,Computo_Presupuesto,2,FALSE))</f>
        <v>#NAME?</v>
      </c>
      <c r="D2257" s="139"/>
      <c r="E2257" s="140"/>
      <c r="F2257" s="138" t="s">
        <v>29</v>
      </c>
      <c r="G2257" s="144" t="e">
        <f>IF(B2257=0,"",VLOOKUP(B2257,Computo_Presupuesto,4,FALSE))</f>
        <v>#NAME?</v>
      </c>
    </row>
    <row r="2258" spans="1:7" x14ac:dyDescent="0.2">
      <c r="A2258" s="137"/>
      <c r="B2258" s="138"/>
      <c r="C2258" s="143"/>
      <c r="D2258" s="139"/>
      <c r="E2258" s="140"/>
      <c r="F2258" s="143"/>
      <c r="G2258" s="145"/>
    </row>
    <row r="2259" spans="1:7" x14ac:dyDescent="0.2">
      <c r="A2259" s="396"/>
      <c r="B2259" s="132"/>
      <c r="C2259" s="397" t="s">
        <v>1602</v>
      </c>
      <c r="D2259" s="132"/>
      <c r="E2259" s="132"/>
      <c r="F2259" s="132"/>
      <c r="G2259" s="398"/>
    </row>
    <row r="2260" spans="1:7" x14ac:dyDescent="0.2">
      <c r="A2260" s="137"/>
      <c r="B2260" s="199"/>
      <c r="C2260" s="143"/>
      <c r="D2260" s="139"/>
      <c r="E2260" s="140"/>
      <c r="F2260" s="138"/>
      <c r="G2260" s="144"/>
    </row>
    <row r="2261" spans="1:7" x14ac:dyDescent="0.2">
      <c r="A2261" s="137"/>
      <c r="B2261" s="199"/>
      <c r="C2261" s="399" t="s">
        <v>1603</v>
      </c>
      <c r="D2261" s="400" t="s">
        <v>31</v>
      </c>
      <c r="E2261" s="400" t="s">
        <v>1604</v>
      </c>
      <c r="F2261" s="400" t="s">
        <v>1605</v>
      </c>
      <c r="G2261" s="401" t="s">
        <v>1606</v>
      </c>
    </row>
    <row r="2262" spans="1:7" x14ac:dyDescent="0.2">
      <c r="A2262" s="137"/>
      <c r="B2262" s="199"/>
      <c r="C2262" s="408"/>
      <c r="D2262" s="413"/>
      <c r="E2262" s="448"/>
      <c r="F2262" s="414"/>
      <c r="G2262" s="404">
        <f>ROUND(D2262*F2262,2)</f>
        <v>0</v>
      </c>
    </row>
    <row r="2263" spans="1:7" x14ac:dyDescent="0.2">
      <c r="A2263" s="137"/>
      <c r="B2263" s="199"/>
      <c r="C2263" s="408"/>
      <c r="D2263" s="413"/>
      <c r="E2263" s="448"/>
      <c r="F2263" s="414"/>
      <c r="G2263" s="404">
        <f>ROUND(D2263*F2263,2)</f>
        <v>0</v>
      </c>
    </row>
    <row r="2264" spans="1:7" x14ac:dyDescent="0.2">
      <c r="A2264" s="137"/>
      <c r="B2264" s="199"/>
      <c r="C2264" s="408"/>
      <c r="D2264" s="413"/>
      <c r="E2264" s="448"/>
      <c r="F2264" s="414"/>
      <c r="G2264" s="404">
        <f>ROUND(D2264*F2264,2)</f>
        <v>0</v>
      </c>
    </row>
    <row r="2265" spans="1:7" x14ac:dyDescent="0.2">
      <c r="A2265" s="137"/>
      <c r="B2265" s="199"/>
      <c r="C2265" s="408"/>
      <c r="D2265" s="413"/>
      <c r="E2265" s="448"/>
      <c r="F2265" s="414"/>
      <c r="G2265" s="404">
        <f>ROUND(D2265*F2265,2)</f>
        <v>0</v>
      </c>
    </row>
    <row r="2266" spans="1:7" x14ac:dyDescent="0.2">
      <c r="A2266" s="137"/>
      <c r="B2266" s="199"/>
      <c r="C2266" s="408"/>
      <c r="D2266" s="413"/>
      <c r="E2266" s="448"/>
      <c r="F2266" s="414"/>
      <c r="G2266" s="404">
        <f t="shared" ref="G2266:G2271" si="240">ROUND(D2266*F2266,2)</f>
        <v>0</v>
      </c>
    </row>
    <row r="2267" spans="1:7" x14ac:dyDescent="0.2">
      <c r="A2267" s="137"/>
      <c r="B2267" s="199"/>
      <c r="C2267" s="408"/>
      <c r="D2267" s="413"/>
      <c r="E2267" s="448"/>
      <c r="F2267" s="414"/>
      <c r="G2267" s="404">
        <f t="shared" si="240"/>
        <v>0</v>
      </c>
    </row>
    <row r="2268" spans="1:7" x14ac:dyDescent="0.2">
      <c r="A2268" s="137"/>
      <c r="B2268" s="199"/>
      <c r="C2268" s="408"/>
      <c r="D2268" s="413"/>
      <c r="E2268" s="448"/>
      <c r="F2268" s="414"/>
      <c r="G2268" s="404">
        <f t="shared" si="240"/>
        <v>0</v>
      </c>
    </row>
    <row r="2269" spans="1:7" x14ac:dyDescent="0.2">
      <c r="A2269" s="137"/>
      <c r="B2269" s="199"/>
      <c r="C2269" s="408"/>
      <c r="D2269" s="413"/>
      <c r="E2269" s="448"/>
      <c r="F2269" s="414"/>
      <c r="G2269" s="404">
        <f t="shared" si="240"/>
        <v>0</v>
      </c>
    </row>
    <row r="2270" spans="1:7" x14ac:dyDescent="0.2">
      <c r="A2270" s="137"/>
      <c r="B2270" s="199"/>
      <c r="C2270" s="408"/>
      <c r="D2270" s="413"/>
      <c r="E2270" s="448"/>
      <c r="F2270" s="414"/>
      <c r="G2270" s="404">
        <f t="shared" si="240"/>
        <v>0</v>
      </c>
    </row>
    <row r="2271" spans="1:7" x14ac:dyDescent="0.2">
      <c r="A2271" s="137"/>
      <c r="B2271" s="199"/>
      <c r="C2271" s="408"/>
      <c r="D2271" s="413"/>
      <c r="E2271" s="448"/>
      <c r="F2271" s="414"/>
      <c r="G2271" s="404">
        <f t="shared" si="240"/>
        <v>0</v>
      </c>
    </row>
    <row r="2272" spans="1:7" ht="13.5" thickBot="1" x14ac:dyDescent="0.25">
      <c r="A2272" s="137"/>
      <c r="B2272" s="199"/>
      <c r="C2272" s="143"/>
      <c r="D2272" s="423"/>
      <c r="E2272" s="206"/>
      <c r="F2272" s="138"/>
      <c r="G2272" s="144"/>
    </row>
    <row r="2273" spans="1:7" ht="13.5" thickBot="1" x14ac:dyDescent="0.25">
      <c r="A2273" s="137"/>
      <c r="B2273" s="199"/>
      <c r="C2273" s="405" t="s">
        <v>1607</v>
      </c>
      <c r="D2273" s="423"/>
      <c r="E2273" s="206">
        <f>SUMPRODUCT(D2262:D2271,E2262:E2271)</f>
        <v>0</v>
      </c>
      <c r="F2273" s="138" t="s">
        <v>1608</v>
      </c>
      <c r="G2273" s="406">
        <f>SUM(G2262:G2271)</f>
        <v>0</v>
      </c>
    </row>
    <row r="2274" spans="1:7" x14ac:dyDescent="0.2">
      <c r="A2274" s="137"/>
      <c r="B2274" s="199"/>
      <c r="C2274" s="405"/>
      <c r="D2274" s="206"/>
      <c r="E2274" s="140"/>
      <c r="F2274" s="138"/>
      <c r="G2274" s="208"/>
    </row>
    <row r="2275" spans="1:7" x14ac:dyDescent="0.2">
      <c r="A2275" s="137"/>
      <c r="B2275" s="199"/>
      <c r="C2275" s="138" t="s">
        <v>1609</v>
      </c>
      <c r="D2275" s="451"/>
      <c r="E2275" s="534" t="e">
        <f>CONCATENATE(G2257,"/día")</f>
        <v>#NAME?</v>
      </c>
      <c r="F2275" s="138"/>
      <c r="G2275" s="144"/>
    </row>
    <row r="2276" spans="1:7" x14ac:dyDescent="0.2">
      <c r="A2276" s="137"/>
      <c r="B2276" s="199"/>
      <c r="C2276" s="143"/>
      <c r="D2276" s="139"/>
      <c r="E2276" s="140"/>
      <c r="F2276" s="138"/>
      <c r="G2276" s="144"/>
    </row>
    <row r="2277" spans="1:7" x14ac:dyDescent="0.2">
      <c r="A2277" s="748" t="s">
        <v>589</v>
      </c>
      <c r="B2277" s="749"/>
      <c r="C2277" s="744" t="s">
        <v>0</v>
      </c>
      <c r="D2277" s="750" t="s">
        <v>1610</v>
      </c>
      <c r="E2277" s="750" t="s">
        <v>1621</v>
      </c>
      <c r="F2277" s="752" t="s">
        <v>961</v>
      </c>
      <c r="G2277" s="746" t="s">
        <v>33</v>
      </c>
    </row>
    <row r="2278" spans="1:7" x14ac:dyDescent="0.2">
      <c r="A2278" s="146" t="s">
        <v>590</v>
      </c>
      <c r="B2278" s="147" t="s">
        <v>591</v>
      </c>
      <c r="C2278" s="745"/>
      <c r="D2278" s="751"/>
      <c r="E2278" s="751"/>
      <c r="F2278" s="753"/>
      <c r="G2278" s="747"/>
    </row>
    <row r="2279" spans="1:7" x14ac:dyDescent="0.2">
      <c r="A2279" s="148"/>
      <c r="B2279" s="143"/>
      <c r="C2279" s="150" t="s">
        <v>1611</v>
      </c>
      <c r="D2279" s="140"/>
      <c r="E2279" s="140"/>
      <c r="F2279" s="143"/>
      <c r="G2279" s="151"/>
    </row>
    <row r="2280" spans="1:7" x14ac:dyDescent="0.2">
      <c r="A2280" s="407"/>
      <c r="B2280" s="402">
        <f t="shared" ref="B2280:B2289" si="241">IF(A2280=0,0,VLOOKUP(A2280,T_Indices,2,FALSE))</f>
        <v>0</v>
      </c>
      <c r="C2280" s="408" t="s">
        <v>1629</v>
      </c>
      <c r="D2280" s="452"/>
      <c r="E2280" s="453"/>
      <c r="F2280" s="449">
        <f>D2275</f>
        <v>0</v>
      </c>
      <c r="G2280" s="410">
        <f>IF(F2280=0,0,ROUND(E2280/F2280,2))</f>
        <v>0</v>
      </c>
    </row>
    <row r="2281" spans="1:7" x14ac:dyDescent="0.2">
      <c r="A2281" s="407"/>
      <c r="B2281" s="402">
        <f t="shared" si="241"/>
        <v>0</v>
      </c>
      <c r="C2281" s="412" t="s">
        <v>1630</v>
      </c>
      <c r="D2281" s="452"/>
      <c r="E2281" s="453"/>
      <c r="F2281" s="449">
        <f>D2275</f>
        <v>0</v>
      </c>
      <c r="G2281" s="410">
        <f t="shared" ref="G2281:G2289" si="242">IF(F2281=0,0,ROUND(E2281/F2281,2))</f>
        <v>0</v>
      </c>
    </row>
    <row r="2282" spans="1:7" x14ac:dyDescent="0.2">
      <c r="A2282" s="407"/>
      <c r="B2282" s="402">
        <f t="shared" si="241"/>
        <v>0</v>
      </c>
      <c r="C2282" s="412" t="s">
        <v>1631</v>
      </c>
      <c r="D2282" s="452"/>
      <c r="E2282" s="453"/>
      <c r="F2282" s="449">
        <f>D2275</f>
        <v>0</v>
      </c>
      <c r="G2282" s="410">
        <f t="shared" si="242"/>
        <v>0</v>
      </c>
    </row>
    <row r="2283" spans="1:7" x14ac:dyDescent="0.2">
      <c r="A2283" s="407"/>
      <c r="B2283" s="402">
        <f t="shared" si="241"/>
        <v>0</v>
      </c>
      <c r="C2283" s="412"/>
      <c r="D2283" s="452"/>
      <c r="E2283" s="453"/>
      <c r="F2283" s="449">
        <f>D2275</f>
        <v>0</v>
      </c>
      <c r="G2283" s="410">
        <f t="shared" si="242"/>
        <v>0</v>
      </c>
    </row>
    <row r="2284" spans="1:7" x14ac:dyDescent="0.2">
      <c r="A2284" s="407"/>
      <c r="B2284" s="402">
        <f t="shared" si="241"/>
        <v>0</v>
      </c>
      <c r="C2284" s="412"/>
      <c r="D2284" s="452"/>
      <c r="E2284" s="453"/>
      <c r="F2284" s="449">
        <f>D2275</f>
        <v>0</v>
      </c>
      <c r="G2284" s="410">
        <f t="shared" si="242"/>
        <v>0</v>
      </c>
    </row>
    <row r="2285" spans="1:7" x14ac:dyDescent="0.2">
      <c r="A2285" s="407"/>
      <c r="B2285" s="402">
        <f t="shared" si="241"/>
        <v>0</v>
      </c>
      <c r="C2285" s="412"/>
      <c r="D2285" s="452"/>
      <c r="E2285" s="414"/>
      <c r="F2285" s="449">
        <f>D2275</f>
        <v>0</v>
      </c>
      <c r="G2285" s="410">
        <f t="shared" si="242"/>
        <v>0</v>
      </c>
    </row>
    <row r="2286" spans="1:7" x14ac:dyDescent="0.2">
      <c r="A2286" s="407"/>
      <c r="B2286" s="402">
        <f t="shared" si="241"/>
        <v>0</v>
      </c>
      <c r="C2286" s="412"/>
      <c r="D2286" s="409"/>
      <c r="E2286" s="452"/>
      <c r="F2286" s="449">
        <f>D2275</f>
        <v>0</v>
      </c>
      <c r="G2286" s="410">
        <f t="shared" si="242"/>
        <v>0</v>
      </c>
    </row>
    <row r="2287" spans="1:7" x14ac:dyDescent="0.2">
      <c r="A2287" s="407"/>
      <c r="B2287" s="402">
        <f t="shared" si="241"/>
        <v>0</v>
      </c>
      <c r="C2287" s="412"/>
      <c r="D2287" s="409"/>
      <c r="E2287" s="452"/>
      <c r="F2287" s="449">
        <f>D2275</f>
        <v>0</v>
      </c>
      <c r="G2287" s="410">
        <f t="shared" si="242"/>
        <v>0</v>
      </c>
    </row>
    <row r="2288" spans="1:7" x14ac:dyDescent="0.2">
      <c r="A2288" s="407"/>
      <c r="B2288" s="402">
        <f t="shared" si="241"/>
        <v>0</v>
      </c>
      <c r="C2288" s="412"/>
      <c r="D2288" s="409"/>
      <c r="E2288" s="413"/>
      <c r="F2288" s="449">
        <f>D2275</f>
        <v>0</v>
      </c>
      <c r="G2288" s="410">
        <f t="shared" si="242"/>
        <v>0</v>
      </c>
    </row>
    <row r="2289" spans="1:7" x14ac:dyDescent="0.2">
      <c r="A2289" s="407"/>
      <c r="B2289" s="402">
        <f t="shared" si="241"/>
        <v>0</v>
      </c>
      <c r="C2289" s="408"/>
      <c r="D2289" s="409"/>
      <c r="E2289" s="413"/>
      <c r="F2289" s="449">
        <f>D2275</f>
        <v>0</v>
      </c>
      <c r="G2289" s="410">
        <f t="shared" si="242"/>
        <v>0</v>
      </c>
    </row>
    <row r="2290" spans="1:7" x14ac:dyDescent="0.2">
      <c r="A2290" s="152"/>
      <c r="B2290" s="139"/>
      <c r="C2290" s="143"/>
      <c r="D2290" s="139"/>
      <c r="E2290" s="140"/>
      <c r="F2290" s="149" t="s">
        <v>34</v>
      </c>
      <c r="G2290" s="415">
        <f>SUBTOTAL(9,G2280:G2289)</f>
        <v>0</v>
      </c>
    </row>
    <row r="2291" spans="1:7" x14ac:dyDescent="0.2">
      <c r="A2291" s="148"/>
      <c r="B2291" s="143"/>
      <c r="C2291" s="150" t="s">
        <v>728</v>
      </c>
      <c r="D2291" s="139"/>
      <c r="E2291" s="140"/>
      <c r="F2291" s="141"/>
      <c r="G2291" s="151"/>
    </row>
    <row r="2292" spans="1:7" x14ac:dyDescent="0.2">
      <c r="A2292" s="748" t="s">
        <v>589</v>
      </c>
      <c r="B2292" s="749"/>
      <c r="C2292" s="744" t="s">
        <v>0</v>
      </c>
      <c r="D2292" s="750" t="s">
        <v>31</v>
      </c>
      <c r="E2292" s="750" t="s">
        <v>1621</v>
      </c>
      <c r="F2292" s="752" t="s">
        <v>961</v>
      </c>
      <c r="G2292" s="746" t="s">
        <v>33</v>
      </c>
    </row>
    <row r="2293" spans="1:7" x14ac:dyDescent="0.2">
      <c r="A2293" s="146" t="s">
        <v>590</v>
      </c>
      <c r="B2293" s="147" t="s">
        <v>591</v>
      </c>
      <c r="C2293" s="745"/>
      <c r="D2293" s="751"/>
      <c r="E2293" s="751"/>
      <c r="F2293" s="753"/>
      <c r="G2293" s="747"/>
    </row>
    <row r="2294" spans="1:7" x14ac:dyDescent="0.2">
      <c r="A2294" s="407"/>
      <c r="B2294" s="402">
        <f t="shared" ref="B2294:B2300" si="243">IF(A2294=0,0,VLOOKUP(A2294,T_Indices,2,FALSE))</f>
        <v>0</v>
      </c>
      <c r="C2294" s="411" t="s">
        <v>1632</v>
      </c>
      <c r="D2294" s="409"/>
      <c r="E2294" s="413">
        <v>1374.84</v>
      </c>
      <c r="F2294" s="403">
        <f>D2275</f>
        <v>0</v>
      </c>
      <c r="G2294" s="416">
        <f>IF(F2294=0,0,ROUND(D2294*E2294/F2294,2))</f>
        <v>0</v>
      </c>
    </row>
    <row r="2295" spans="1:7" x14ac:dyDescent="0.2">
      <c r="A2295" s="407"/>
      <c r="B2295" s="402">
        <f t="shared" si="243"/>
        <v>0</v>
      </c>
      <c r="C2295" s="408" t="s">
        <v>1633</v>
      </c>
      <c r="D2295" s="409"/>
      <c r="E2295" s="413">
        <v>1174.99</v>
      </c>
      <c r="F2295" s="403">
        <f>D2275</f>
        <v>0</v>
      </c>
      <c r="G2295" s="416">
        <f t="shared" ref="G2295:G2300" si="244">IF(F2295=0,0,ROUND(D2295*E2295/F2295,2))</f>
        <v>0</v>
      </c>
    </row>
    <row r="2296" spans="1:7" x14ac:dyDescent="0.2">
      <c r="A2296" s="407"/>
      <c r="B2296" s="402">
        <f t="shared" si="243"/>
        <v>0</v>
      </c>
      <c r="C2296" s="408" t="s">
        <v>1634</v>
      </c>
      <c r="D2296" s="409"/>
      <c r="E2296" s="413">
        <v>1080</v>
      </c>
      <c r="F2296" s="403">
        <f>D2275</f>
        <v>0</v>
      </c>
      <c r="G2296" s="416">
        <f t="shared" si="244"/>
        <v>0</v>
      </c>
    </row>
    <row r="2297" spans="1:7" x14ac:dyDescent="0.2">
      <c r="A2297" s="407"/>
      <c r="B2297" s="402">
        <f t="shared" si="243"/>
        <v>0</v>
      </c>
      <c r="C2297" s="408" t="s">
        <v>732</v>
      </c>
      <c r="D2297" s="409"/>
      <c r="E2297" s="413">
        <v>994.52</v>
      </c>
      <c r="F2297" s="403">
        <f>D2275</f>
        <v>0</v>
      </c>
      <c r="G2297" s="416">
        <f t="shared" si="244"/>
        <v>0</v>
      </c>
    </row>
    <row r="2298" spans="1:7" x14ac:dyDescent="0.2">
      <c r="A2298" s="407"/>
      <c r="B2298" s="402">
        <f t="shared" si="243"/>
        <v>0</v>
      </c>
      <c r="C2298" s="408"/>
      <c r="D2298" s="409"/>
      <c r="E2298" s="413"/>
      <c r="F2298" s="403">
        <f>D2275</f>
        <v>0</v>
      </c>
      <c r="G2298" s="416">
        <f t="shared" si="244"/>
        <v>0</v>
      </c>
    </row>
    <row r="2299" spans="1:7" x14ac:dyDescent="0.2">
      <c r="A2299" s="407"/>
      <c r="B2299" s="402">
        <f t="shared" si="243"/>
        <v>0</v>
      </c>
      <c r="C2299" s="408" t="s">
        <v>1635</v>
      </c>
      <c r="D2299" s="417">
        <v>0.1</v>
      </c>
      <c r="E2299" s="538">
        <f>SUMPRODUCT(D2294:D2297,E2294:E2297)</f>
        <v>0</v>
      </c>
      <c r="F2299" s="403">
        <f>D2275</f>
        <v>0</v>
      </c>
      <c r="G2299" s="416">
        <f t="shared" si="244"/>
        <v>0</v>
      </c>
    </row>
    <row r="2300" spans="1:7" x14ac:dyDescent="0.2">
      <c r="A2300" s="407"/>
      <c r="B2300" s="402">
        <f t="shared" si="243"/>
        <v>0</v>
      </c>
      <c r="C2300" s="402"/>
      <c r="D2300" s="450"/>
      <c r="E2300" s="403"/>
      <c r="F2300" s="403">
        <f>D2275</f>
        <v>0</v>
      </c>
      <c r="G2300" s="416">
        <f t="shared" si="244"/>
        <v>0</v>
      </c>
    </row>
    <row r="2301" spans="1:7" x14ac:dyDescent="0.2">
      <c r="A2301" s="152"/>
      <c r="B2301" s="139"/>
      <c r="C2301" s="143"/>
      <c r="D2301" s="139"/>
      <c r="E2301" s="140"/>
      <c r="F2301" s="149" t="s">
        <v>35</v>
      </c>
      <c r="G2301" s="418">
        <f>SUBTOTAL(9,G2294:G2300)</f>
        <v>0</v>
      </c>
    </row>
    <row r="2302" spans="1:7" x14ac:dyDescent="0.2">
      <c r="A2302" s="148"/>
      <c r="B2302" s="143"/>
      <c r="C2302" s="150" t="s">
        <v>1612</v>
      </c>
      <c r="D2302" s="139"/>
      <c r="E2302" s="140"/>
      <c r="F2302" s="141"/>
      <c r="G2302" s="151"/>
    </row>
    <row r="2303" spans="1:7" x14ac:dyDescent="0.2">
      <c r="A2303" s="748" t="s">
        <v>589</v>
      </c>
      <c r="B2303" s="749"/>
      <c r="C2303" s="744" t="s">
        <v>0</v>
      </c>
      <c r="D2303" s="744" t="s">
        <v>30</v>
      </c>
      <c r="E2303" s="750" t="s">
        <v>31</v>
      </c>
      <c r="F2303" s="752" t="s">
        <v>32</v>
      </c>
      <c r="G2303" s="746" t="s">
        <v>33</v>
      </c>
    </row>
    <row r="2304" spans="1:7" x14ac:dyDescent="0.2">
      <c r="A2304" s="146" t="s">
        <v>590</v>
      </c>
      <c r="B2304" s="147" t="s">
        <v>591</v>
      </c>
      <c r="C2304" s="745"/>
      <c r="D2304" s="745"/>
      <c r="E2304" s="751"/>
      <c r="F2304" s="753"/>
      <c r="G2304" s="747"/>
    </row>
    <row r="2305" spans="1:7" x14ac:dyDescent="0.2">
      <c r="A2305" s="407"/>
      <c r="B2305" s="402">
        <f t="shared" ref="B2305:B2315" si="245">IF(A2305=0,0,VLOOKUP(A2305,T_Indices,2,FALSE))</f>
        <v>0</v>
      </c>
      <c r="C2305" s="408"/>
      <c r="D2305" s="409"/>
      <c r="E2305" s="413"/>
      <c r="F2305" s="414"/>
      <c r="G2305" s="416">
        <f>ROUND(E2305*F2305,2)</f>
        <v>0</v>
      </c>
    </row>
    <row r="2306" spans="1:7" x14ac:dyDescent="0.2">
      <c r="A2306" s="407"/>
      <c r="B2306" s="402">
        <f t="shared" si="245"/>
        <v>0</v>
      </c>
      <c r="C2306" s="408"/>
      <c r="D2306" s="409"/>
      <c r="E2306" s="413"/>
      <c r="F2306" s="414"/>
      <c r="G2306" s="416">
        <f t="shared" ref="G2306:G2315" si="246">ROUND(E2306*F2306,2)</f>
        <v>0</v>
      </c>
    </row>
    <row r="2307" spans="1:7" x14ac:dyDescent="0.2">
      <c r="A2307" s="407"/>
      <c r="B2307" s="402">
        <f t="shared" si="245"/>
        <v>0</v>
      </c>
      <c r="C2307" s="408"/>
      <c r="D2307" s="409"/>
      <c r="E2307" s="413"/>
      <c r="F2307" s="414"/>
      <c r="G2307" s="416">
        <f t="shared" si="246"/>
        <v>0</v>
      </c>
    </row>
    <row r="2308" spans="1:7" x14ac:dyDescent="0.2">
      <c r="A2308" s="407"/>
      <c r="B2308" s="402">
        <f t="shared" si="245"/>
        <v>0</v>
      </c>
      <c r="C2308" s="408"/>
      <c r="D2308" s="409"/>
      <c r="E2308" s="413"/>
      <c r="F2308" s="414"/>
      <c r="G2308" s="416">
        <f t="shared" si="246"/>
        <v>0</v>
      </c>
    </row>
    <row r="2309" spans="1:7" x14ac:dyDescent="0.2">
      <c r="A2309" s="407"/>
      <c r="B2309" s="402">
        <f t="shared" si="245"/>
        <v>0</v>
      </c>
      <c r="C2309" s="408"/>
      <c r="D2309" s="409"/>
      <c r="E2309" s="413"/>
      <c r="F2309" s="414"/>
      <c r="G2309" s="416">
        <f t="shared" si="246"/>
        <v>0</v>
      </c>
    </row>
    <row r="2310" spans="1:7" x14ac:dyDescent="0.2">
      <c r="A2310" s="407"/>
      <c r="B2310" s="402">
        <f t="shared" si="245"/>
        <v>0</v>
      </c>
      <c r="C2310" s="408"/>
      <c r="D2310" s="409"/>
      <c r="E2310" s="413"/>
      <c r="F2310" s="414"/>
      <c r="G2310" s="416">
        <f t="shared" si="246"/>
        <v>0</v>
      </c>
    </row>
    <row r="2311" spans="1:7" x14ac:dyDescent="0.2">
      <c r="A2311" s="407"/>
      <c r="B2311" s="402">
        <f t="shared" si="245"/>
        <v>0</v>
      </c>
      <c r="C2311" s="408"/>
      <c r="D2311" s="409"/>
      <c r="E2311" s="413"/>
      <c r="F2311" s="414"/>
      <c r="G2311" s="416">
        <f t="shared" si="246"/>
        <v>0</v>
      </c>
    </row>
    <row r="2312" spans="1:7" x14ac:dyDescent="0.2">
      <c r="A2312" s="407"/>
      <c r="B2312" s="402">
        <f t="shared" si="245"/>
        <v>0</v>
      </c>
      <c r="C2312" s="408"/>
      <c r="D2312" s="409"/>
      <c r="E2312" s="413"/>
      <c r="F2312" s="414"/>
      <c r="G2312" s="416">
        <f t="shared" si="246"/>
        <v>0</v>
      </c>
    </row>
    <row r="2313" spans="1:7" x14ac:dyDescent="0.2">
      <c r="A2313" s="407"/>
      <c r="B2313" s="402">
        <f t="shared" si="245"/>
        <v>0</v>
      </c>
      <c r="C2313" s="408"/>
      <c r="D2313" s="409"/>
      <c r="E2313" s="413"/>
      <c r="F2313" s="414"/>
      <c r="G2313" s="416">
        <f t="shared" si="246"/>
        <v>0</v>
      </c>
    </row>
    <row r="2314" spans="1:7" x14ac:dyDescent="0.2">
      <c r="A2314" s="407"/>
      <c r="B2314" s="402">
        <f t="shared" si="245"/>
        <v>0</v>
      </c>
      <c r="C2314" s="408"/>
      <c r="D2314" s="409"/>
      <c r="E2314" s="413"/>
      <c r="F2314" s="414"/>
      <c r="G2314" s="416">
        <f t="shared" si="246"/>
        <v>0</v>
      </c>
    </row>
    <row r="2315" spans="1:7" x14ac:dyDescent="0.2">
      <c r="A2315" s="407"/>
      <c r="B2315" s="402">
        <f t="shared" si="245"/>
        <v>0</v>
      </c>
      <c r="C2315" s="408"/>
      <c r="D2315" s="409"/>
      <c r="E2315" s="413"/>
      <c r="F2315" s="414"/>
      <c r="G2315" s="416">
        <f t="shared" si="246"/>
        <v>0</v>
      </c>
    </row>
    <row r="2316" spans="1:7" x14ac:dyDescent="0.2">
      <c r="A2316" s="148"/>
      <c r="B2316" s="143"/>
      <c r="C2316" s="143"/>
      <c r="D2316" s="139"/>
      <c r="E2316" s="140"/>
      <c r="F2316" s="149" t="s">
        <v>36</v>
      </c>
      <c r="G2316" s="420">
        <f>SUBTOTAL(9,G2305:G2315)</f>
        <v>0</v>
      </c>
    </row>
    <row r="2317" spans="1:7" x14ac:dyDescent="0.2">
      <c r="A2317" s="148"/>
      <c r="B2317" s="143"/>
      <c r="C2317" s="150" t="s">
        <v>1613</v>
      </c>
      <c r="D2317" s="139"/>
      <c r="E2317" s="140"/>
      <c r="F2317" s="141"/>
      <c r="G2317" s="151"/>
    </row>
    <row r="2318" spans="1:7" x14ac:dyDescent="0.2">
      <c r="A2318" s="748" t="s">
        <v>589</v>
      </c>
      <c r="B2318" s="749"/>
      <c r="C2318" s="744" t="s">
        <v>0</v>
      </c>
      <c r="D2318" s="744" t="s">
        <v>30</v>
      </c>
      <c r="E2318" s="750" t="s">
        <v>31</v>
      </c>
      <c r="F2318" s="752" t="s">
        <v>32</v>
      </c>
      <c r="G2318" s="746" t="s">
        <v>33</v>
      </c>
    </row>
    <row r="2319" spans="1:7" x14ac:dyDescent="0.2">
      <c r="A2319" s="146" t="s">
        <v>590</v>
      </c>
      <c r="B2319" s="147" t="s">
        <v>591</v>
      </c>
      <c r="C2319" s="745"/>
      <c r="D2319" s="745"/>
      <c r="E2319" s="751"/>
      <c r="F2319" s="753"/>
      <c r="G2319" s="747"/>
    </row>
    <row r="2320" spans="1:7" x14ac:dyDescent="0.2">
      <c r="A2320" s="407"/>
      <c r="B2320" s="402">
        <f>IF(A2320=0,0,VLOOKUP(A2320,T_Indices,2,FALSE))</f>
        <v>0</v>
      </c>
      <c r="C2320" s="408"/>
      <c r="D2320" s="409"/>
      <c r="E2320" s="413"/>
      <c r="F2320" s="414"/>
      <c r="G2320" s="416">
        <f>ROUND(E2320*F2320,2)</f>
        <v>0</v>
      </c>
    </row>
    <row r="2321" spans="1:7" x14ac:dyDescent="0.2">
      <c r="A2321" s="407"/>
      <c r="B2321" s="402">
        <f>IF(A2321=0,0,VLOOKUP(A2321,T_Indices,2,FALSE))</f>
        <v>0</v>
      </c>
      <c r="C2321" s="408"/>
      <c r="D2321" s="409"/>
      <c r="E2321" s="419"/>
      <c r="F2321" s="414"/>
      <c r="G2321" s="416">
        <f t="shared" ref="G2321" si="247">ROUND(E2321*F2321,2)</f>
        <v>0</v>
      </c>
    </row>
    <row r="2322" spans="1:7" x14ac:dyDescent="0.2">
      <c r="A2322" s="148"/>
      <c r="B2322" s="143"/>
      <c r="C2322" s="143"/>
      <c r="D2322" s="139"/>
      <c r="E2322" s="140"/>
      <c r="F2322" s="149" t="s">
        <v>1614</v>
      </c>
      <c r="G2322" s="420">
        <f>SUBTOTAL(9,G2320:G2321)</f>
        <v>0</v>
      </c>
    </row>
    <row r="2323" spans="1:7" ht="13.5" thickBot="1" x14ac:dyDescent="0.25">
      <c r="A2323" s="153"/>
      <c r="B2323" s="154"/>
      <c r="C2323" s="155"/>
      <c r="D2323" s="154"/>
      <c r="E2323" s="156"/>
      <c r="F2323" s="157"/>
      <c r="G2323" s="158"/>
    </row>
    <row r="2324" spans="1:7" ht="13.5" thickBot="1" x14ac:dyDescent="0.25">
      <c r="A2324" s="187" t="str">
        <f>B2257</f>
        <v>41-9</v>
      </c>
      <c r="B2324" s="186" t="e">
        <f>C2257</f>
        <v>#NAME?</v>
      </c>
      <c r="C2324" s="209"/>
      <c r="D2324" s="209" t="s">
        <v>37</v>
      </c>
      <c r="E2324" s="210"/>
      <c r="F2324" s="421" t="e">
        <f>CONCATENATE("$/",G2257)</f>
        <v>#NAME?</v>
      </c>
      <c r="G2324" s="422">
        <f>SUBTOTAL(9,G2280:G2323)</f>
        <v>0</v>
      </c>
    </row>
    <row r="2325" spans="1:7" ht="14.25" thickTop="1" thickBot="1" x14ac:dyDescent="0.25">
      <c r="A2325" s="423"/>
      <c r="B2325" s="423"/>
      <c r="C2325" s="423"/>
      <c r="D2325" s="423"/>
      <c r="E2325" s="423"/>
      <c r="F2325" s="423"/>
      <c r="G2325" s="423"/>
    </row>
    <row r="2326" spans="1:7" ht="13.5" thickTop="1" x14ac:dyDescent="0.2">
      <c r="A2326" s="772" t="s">
        <v>39</v>
      </c>
      <c r="B2326" s="773"/>
      <c r="C2326" s="773"/>
      <c r="D2326" s="773"/>
      <c r="E2326" s="773"/>
      <c r="F2326" s="773"/>
      <c r="G2326" s="774"/>
    </row>
    <row r="2327" spans="1:7" x14ac:dyDescent="0.2">
      <c r="A2327" s="129" t="s">
        <v>726</v>
      </c>
      <c r="B2327" s="130" t="str">
        <f>Comitente</f>
        <v>DIRECCIÓN PROVINCIAL DE VIALIDAD</v>
      </c>
      <c r="C2327" s="131"/>
      <c r="D2327" s="207"/>
      <c r="E2327" s="207"/>
      <c r="F2327" s="133"/>
      <c r="G2327" s="134"/>
    </row>
    <row r="2328" spans="1:7" x14ac:dyDescent="0.2">
      <c r="A2328" s="129" t="s">
        <v>727</v>
      </c>
      <c r="B2328" s="130">
        <f>Contratista</f>
        <v>0</v>
      </c>
      <c r="C2328" s="135"/>
      <c r="D2328" s="135"/>
      <c r="E2328" s="135"/>
      <c r="F2328" s="130"/>
      <c r="G2328" s="136"/>
    </row>
    <row r="2329" spans="1:7" x14ac:dyDescent="0.2">
      <c r="A2329" s="129" t="s">
        <v>27</v>
      </c>
      <c r="B2329" s="130" t="str">
        <f>Obra</f>
        <v>SEÑALIZACION HORIZONTAL - PROVISION Y COLOCACION DE TACHAS REFLECTIVAS Y SEÑALAMIENTO VERTICAL</v>
      </c>
      <c r="C2329" s="135"/>
      <c r="D2329" s="135"/>
      <c r="E2329" s="135"/>
      <c r="F2329" s="130" t="s">
        <v>40</v>
      </c>
      <c r="G2329" s="136">
        <f>Fecha_Base</f>
        <v>43145</v>
      </c>
    </row>
    <row r="2330" spans="1:7" x14ac:dyDescent="0.2">
      <c r="A2330" s="137" t="s">
        <v>725</v>
      </c>
      <c r="B2330" s="138" t="str">
        <f>Ubicación</f>
        <v>DEPARTAMENTOS VARIOS</v>
      </c>
      <c r="C2330" s="138"/>
      <c r="D2330" s="139"/>
      <c r="E2330" s="140"/>
      <c r="F2330" s="141"/>
      <c r="G2330" s="142"/>
    </row>
    <row r="2331" spans="1:7" x14ac:dyDescent="0.2">
      <c r="A2331" s="137" t="s">
        <v>41</v>
      </c>
      <c r="B2331" s="537">
        <v>41</v>
      </c>
      <c r="C2331" s="143" t="e">
        <f>IF(B2331="","",VLOOKUP(B2331,Computo_Presupuesto,2,FALSE))</f>
        <v>#NAME?</v>
      </c>
      <c r="D2331" s="423"/>
      <c r="E2331" s="140"/>
      <c r="F2331" s="141"/>
      <c r="G2331" s="142"/>
    </row>
    <row r="2332" spans="1:7" x14ac:dyDescent="0.2">
      <c r="A2332" s="137" t="s">
        <v>28</v>
      </c>
      <c r="B2332" s="537" t="s">
        <v>1693</v>
      </c>
      <c r="C2332" s="143" t="e">
        <f>IF(B2332=0,"",VLOOKUP(B2332,Computo_Presupuesto,2,FALSE))</f>
        <v>#NAME?</v>
      </c>
      <c r="D2332" s="139"/>
      <c r="E2332" s="140"/>
      <c r="F2332" s="138" t="s">
        <v>29</v>
      </c>
      <c r="G2332" s="144" t="e">
        <f>IF(B2332=0,"",VLOOKUP(B2332,Computo_Presupuesto,4,FALSE))</f>
        <v>#NAME?</v>
      </c>
    </row>
    <row r="2333" spans="1:7" x14ac:dyDescent="0.2">
      <c r="A2333" s="137"/>
      <c r="B2333" s="138"/>
      <c r="C2333" s="143"/>
      <c r="D2333" s="139"/>
      <c r="E2333" s="140"/>
      <c r="F2333" s="143"/>
      <c r="G2333" s="145"/>
    </row>
    <row r="2334" spans="1:7" x14ac:dyDescent="0.2">
      <c r="A2334" s="396"/>
      <c r="B2334" s="132"/>
      <c r="C2334" s="397" t="s">
        <v>1602</v>
      </c>
      <c r="D2334" s="132"/>
      <c r="E2334" s="132"/>
      <c r="F2334" s="132"/>
      <c r="G2334" s="398"/>
    </row>
    <row r="2335" spans="1:7" x14ac:dyDescent="0.2">
      <c r="A2335" s="137"/>
      <c r="B2335" s="199"/>
      <c r="C2335" s="143"/>
      <c r="D2335" s="139"/>
      <c r="E2335" s="140"/>
      <c r="F2335" s="138"/>
      <c r="G2335" s="144"/>
    </row>
    <row r="2336" spans="1:7" x14ac:dyDescent="0.2">
      <c r="A2336" s="137"/>
      <c r="B2336" s="199"/>
      <c r="C2336" s="399" t="s">
        <v>1603</v>
      </c>
      <c r="D2336" s="400" t="s">
        <v>31</v>
      </c>
      <c r="E2336" s="400" t="s">
        <v>1604</v>
      </c>
      <c r="F2336" s="400" t="s">
        <v>1605</v>
      </c>
      <c r="G2336" s="401" t="s">
        <v>1606</v>
      </c>
    </row>
    <row r="2337" spans="1:7" x14ac:dyDescent="0.2">
      <c r="A2337" s="137"/>
      <c r="B2337" s="199"/>
      <c r="C2337" s="408"/>
      <c r="D2337" s="413"/>
      <c r="E2337" s="448"/>
      <c r="F2337" s="414"/>
      <c r="G2337" s="404">
        <f>ROUND(D2337*F2337,2)</f>
        <v>0</v>
      </c>
    </row>
    <row r="2338" spans="1:7" x14ac:dyDescent="0.2">
      <c r="A2338" s="137"/>
      <c r="B2338" s="199"/>
      <c r="C2338" s="408"/>
      <c r="D2338" s="413"/>
      <c r="E2338" s="448"/>
      <c r="F2338" s="414"/>
      <c r="G2338" s="404">
        <f>ROUND(D2338*F2338,2)</f>
        <v>0</v>
      </c>
    </row>
    <row r="2339" spans="1:7" x14ac:dyDescent="0.2">
      <c r="A2339" s="137"/>
      <c r="B2339" s="199"/>
      <c r="C2339" s="408"/>
      <c r="D2339" s="413"/>
      <c r="E2339" s="448"/>
      <c r="F2339" s="414"/>
      <c r="G2339" s="404">
        <f>ROUND(D2339*F2339,2)</f>
        <v>0</v>
      </c>
    </row>
    <row r="2340" spans="1:7" x14ac:dyDescent="0.2">
      <c r="A2340" s="137"/>
      <c r="B2340" s="199"/>
      <c r="C2340" s="408"/>
      <c r="D2340" s="413"/>
      <c r="E2340" s="448"/>
      <c r="F2340" s="414"/>
      <c r="G2340" s="404">
        <f>ROUND(D2340*F2340,2)</f>
        <v>0</v>
      </c>
    </row>
    <row r="2341" spans="1:7" x14ac:dyDescent="0.2">
      <c r="A2341" s="137"/>
      <c r="B2341" s="199"/>
      <c r="C2341" s="408"/>
      <c r="D2341" s="413"/>
      <c r="E2341" s="448"/>
      <c r="F2341" s="414"/>
      <c r="G2341" s="404">
        <f t="shared" ref="G2341:G2346" si="248">ROUND(D2341*F2341,2)</f>
        <v>0</v>
      </c>
    </row>
    <row r="2342" spans="1:7" x14ac:dyDescent="0.2">
      <c r="A2342" s="137"/>
      <c r="B2342" s="199"/>
      <c r="C2342" s="408"/>
      <c r="D2342" s="413"/>
      <c r="E2342" s="448"/>
      <c r="F2342" s="414"/>
      <c r="G2342" s="404">
        <f t="shared" si="248"/>
        <v>0</v>
      </c>
    </row>
    <row r="2343" spans="1:7" x14ac:dyDescent="0.2">
      <c r="A2343" s="137"/>
      <c r="B2343" s="199"/>
      <c r="C2343" s="408"/>
      <c r="D2343" s="413"/>
      <c r="E2343" s="448"/>
      <c r="F2343" s="414"/>
      <c r="G2343" s="404">
        <f t="shared" si="248"/>
        <v>0</v>
      </c>
    </row>
    <row r="2344" spans="1:7" x14ac:dyDescent="0.2">
      <c r="A2344" s="137"/>
      <c r="B2344" s="199"/>
      <c r="C2344" s="408"/>
      <c r="D2344" s="413"/>
      <c r="E2344" s="448"/>
      <c r="F2344" s="414"/>
      <c r="G2344" s="404">
        <f t="shared" si="248"/>
        <v>0</v>
      </c>
    </row>
    <row r="2345" spans="1:7" x14ac:dyDescent="0.2">
      <c r="A2345" s="137"/>
      <c r="B2345" s="199"/>
      <c r="C2345" s="408"/>
      <c r="D2345" s="413"/>
      <c r="E2345" s="448"/>
      <c r="F2345" s="414"/>
      <c r="G2345" s="404">
        <f t="shared" si="248"/>
        <v>0</v>
      </c>
    </row>
    <row r="2346" spans="1:7" x14ac:dyDescent="0.2">
      <c r="A2346" s="137"/>
      <c r="B2346" s="199"/>
      <c r="C2346" s="408"/>
      <c r="D2346" s="413"/>
      <c r="E2346" s="448"/>
      <c r="F2346" s="414"/>
      <c r="G2346" s="404">
        <f t="shared" si="248"/>
        <v>0</v>
      </c>
    </row>
    <row r="2347" spans="1:7" ht="13.5" thickBot="1" x14ac:dyDescent="0.25">
      <c r="A2347" s="137"/>
      <c r="B2347" s="199"/>
      <c r="C2347" s="143"/>
      <c r="D2347" s="423"/>
      <c r="E2347" s="206"/>
      <c r="F2347" s="138"/>
      <c r="G2347" s="144"/>
    </row>
    <row r="2348" spans="1:7" ht="13.5" thickBot="1" x14ac:dyDescent="0.25">
      <c r="A2348" s="137"/>
      <c r="B2348" s="199"/>
      <c r="C2348" s="405" t="s">
        <v>1607</v>
      </c>
      <c r="D2348" s="423"/>
      <c r="E2348" s="206">
        <f>SUMPRODUCT(D2337:D2346,E2337:E2346)</f>
        <v>0</v>
      </c>
      <c r="F2348" s="138" t="s">
        <v>1608</v>
      </c>
      <c r="G2348" s="406">
        <f>SUM(G2337:G2346)</f>
        <v>0</v>
      </c>
    </row>
    <row r="2349" spans="1:7" x14ac:dyDescent="0.2">
      <c r="A2349" s="137"/>
      <c r="B2349" s="199"/>
      <c r="C2349" s="405"/>
      <c r="D2349" s="206"/>
      <c r="E2349" s="140"/>
      <c r="F2349" s="138"/>
      <c r="G2349" s="208"/>
    </row>
    <row r="2350" spans="1:7" x14ac:dyDescent="0.2">
      <c r="A2350" s="137"/>
      <c r="B2350" s="199"/>
      <c r="C2350" s="138" t="s">
        <v>1609</v>
      </c>
      <c r="D2350" s="451"/>
      <c r="E2350" s="534" t="e">
        <f>CONCATENATE(G2332,"/día")</f>
        <v>#NAME?</v>
      </c>
      <c r="F2350" s="138"/>
      <c r="G2350" s="144"/>
    </row>
    <row r="2351" spans="1:7" x14ac:dyDescent="0.2">
      <c r="A2351" s="137"/>
      <c r="B2351" s="199"/>
      <c r="C2351" s="143"/>
      <c r="D2351" s="139"/>
      <c r="E2351" s="140"/>
      <c r="F2351" s="138"/>
      <c r="G2351" s="144"/>
    </row>
    <row r="2352" spans="1:7" x14ac:dyDescent="0.2">
      <c r="A2352" s="748" t="s">
        <v>589</v>
      </c>
      <c r="B2352" s="749"/>
      <c r="C2352" s="744" t="s">
        <v>0</v>
      </c>
      <c r="D2352" s="750" t="s">
        <v>1610</v>
      </c>
      <c r="E2352" s="750" t="s">
        <v>1621</v>
      </c>
      <c r="F2352" s="752" t="s">
        <v>961</v>
      </c>
      <c r="G2352" s="746" t="s">
        <v>33</v>
      </c>
    </row>
    <row r="2353" spans="1:7" x14ac:dyDescent="0.2">
      <c r="A2353" s="146" t="s">
        <v>590</v>
      </c>
      <c r="B2353" s="147" t="s">
        <v>591</v>
      </c>
      <c r="C2353" s="745"/>
      <c r="D2353" s="751"/>
      <c r="E2353" s="751"/>
      <c r="F2353" s="753"/>
      <c r="G2353" s="747"/>
    </row>
    <row r="2354" spans="1:7" x14ac:dyDescent="0.2">
      <c r="A2354" s="148"/>
      <c r="B2354" s="143"/>
      <c r="C2354" s="150" t="s">
        <v>1611</v>
      </c>
      <c r="D2354" s="140"/>
      <c r="E2354" s="140"/>
      <c r="F2354" s="143"/>
      <c r="G2354" s="151"/>
    </row>
    <row r="2355" spans="1:7" x14ac:dyDescent="0.2">
      <c r="A2355" s="407"/>
      <c r="B2355" s="402">
        <f t="shared" ref="B2355:B2364" si="249">IF(A2355=0,0,VLOOKUP(A2355,T_Indices,2,FALSE))</f>
        <v>0</v>
      </c>
      <c r="C2355" s="408" t="s">
        <v>1629</v>
      </c>
      <c r="D2355" s="452"/>
      <c r="E2355" s="453"/>
      <c r="F2355" s="449">
        <f>D2350</f>
        <v>0</v>
      </c>
      <c r="G2355" s="410">
        <f>IF(F2355=0,0,ROUND(E2355/F2355,2))</f>
        <v>0</v>
      </c>
    </row>
    <row r="2356" spans="1:7" x14ac:dyDescent="0.2">
      <c r="A2356" s="407"/>
      <c r="B2356" s="402">
        <f t="shared" si="249"/>
        <v>0</v>
      </c>
      <c r="C2356" s="412" t="s">
        <v>1630</v>
      </c>
      <c r="D2356" s="452"/>
      <c r="E2356" s="453"/>
      <c r="F2356" s="449">
        <f>D2350</f>
        <v>0</v>
      </c>
      <c r="G2356" s="410">
        <f t="shared" ref="G2356:G2364" si="250">IF(F2356=0,0,ROUND(E2356/F2356,2))</f>
        <v>0</v>
      </c>
    </row>
    <row r="2357" spans="1:7" x14ac:dyDescent="0.2">
      <c r="A2357" s="407"/>
      <c r="B2357" s="402">
        <f t="shared" si="249"/>
        <v>0</v>
      </c>
      <c r="C2357" s="412" t="s">
        <v>1631</v>
      </c>
      <c r="D2357" s="452"/>
      <c r="E2357" s="453"/>
      <c r="F2357" s="449">
        <f>D2350</f>
        <v>0</v>
      </c>
      <c r="G2357" s="410">
        <f t="shared" si="250"/>
        <v>0</v>
      </c>
    </row>
    <row r="2358" spans="1:7" x14ac:dyDescent="0.2">
      <c r="A2358" s="407"/>
      <c r="B2358" s="402">
        <f t="shared" si="249"/>
        <v>0</v>
      </c>
      <c r="C2358" s="412"/>
      <c r="D2358" s="452"/>
      <c r="E2358" s="453"/>
      <c r="F2358" s="449">
        <f>D2350</f>
        <v>0</v>
      </c>
      <c r="G2358" s="410">
        <f t="shared" si="250"/>
        <v>0</v>
      </c>
    </row>
    <row r="2359" spans="1:7" x14ac:dyDescent="0.2">
      <c r="A2359" s="407"/>
      <c r="B2359" s="402">
        <f t="shared" si="249"/>
        <v>0</v>
      </c>
      <c r="C2359" s="412"/>
      <c r="D2359" s="452"/>
      <c r="E2359" s="453"/>
      <c r="F2359" s="449">
        <f>D2350</f>
        <v>0</v>
      </c>
      <c r="G2359" s="410">
        <f t="shared" si="250"/>
        <v>0</v>
      </c>
    </row>
    <row r="2360" spans="1:7" x14ac:dyDescent="0.2">
      <c r="A2360" s="407"/>
      <c r="B2360" s="402">
        <f t="shared" si="249"/>
        <v>0</v>
      </c>
      <c r="C2360" s="412"/>
      <c r="D2360" s="452"/>
      <c r="E2360" s="414"/>
      <c r="F2360" s="449">
        <f>D2350</f>
        <v>0</v>
      </c>
      <c r="G2360" s="410">
        <f t="shared" si="250"/>
        <v>0</v>
      </c>
    </row>
    <row r="2361" spans="1:7" x14ac:dyDescent="0.2">
      <c r="A2361" s="407"/>
      <c r="B2361" s="402">
        <f t="shared" si="249"/>
        <v>0</v>
      </c>
      <c r="C2361" s="412"/>
      <c r="D2361" s="409"/>
      <c r="E2361" s="452"/>
      <c r="F2361" s="449">
        <f>D2350</f>
        <v>0</v>
      </c>
      <c r="G2361" s="410">
        <f t="shared" si="250"/>
        <v>0</v>
      </c>
    </row>
    <row r="2362" spans="1:7" x14ac:dyDescent="0.2">
      <c r="A2362" s="407"/>
      <c r="B2362" s="402">
        <f t="shared" si="249"/>
        <v>0</v>
      </c>
      <c r="C2362" s="412"/>
      <c r="D2362" s="409"/>
      <c r="E2362" s="452"/>
      <c r="F2362" s="449">
        <f>D2350</f>
        <v>0</v>
      </c>
      <c r="G2362" s="410">
        <f t="shared" si="250"/>
        <v>0</v>
      </c>
    </row>
    <row r="2363" spans="1:7" x14ac:dyDescent="0.2">
      <c r="A2363" s="407"/>
      <c r="B2363" s="402">
        <f t="shared" si="249"/>
        <v>0</v>
      </c>
      <c r="C2363" s="412"/>
      <c r="D2363" s="409"/>
      <c r="E2363" s="413"/>
      <c r="F2363" s="449">
        <f>D2350</f>
        <v>0</v>
      </c>
      <c r="G2363" s="410">
        <f t="shared" si="250"/>
        <v>0</v>
      </c>
    </row>
    <row r="2364" spans="1:7" x14ac:dyDescent="0.2">
      <c r="A2364" s="407"/>
      <c r="B2364" s="402">
        <f t="shared" si="249"/>
        <v>0</v>
      </c>
      <c r="C2364" s="408"/>
      <c r="D2364" s="409"/>
      <c r="E2364" s="413"/>
      <c r="F2364" s="449">
        <f>D2350</f>
        <v>0</v>
      </c>
      <c r="G2364" s="410">
        <f t="shared" si="250"/>
        <v>0</v>
      </c>
    </row>
    <row r="2365" spans="1:7" x14ac:dyDescent="0.2">
      <c r="A2365" s="152"/>
      <c r="B2365" s="139"/>
      <c r="C2365" s="143"/>
      <c r="D2365" s="139"/>
      <c r="E2365" s="140"/>
      <c r="F2365" s="149" t="s">
        <v>34</v>
      </c>
      <c r="G2365" s="415">
        <f>SUBTOTAL(9,G2355:G2364)</f>
        <v>0</v>
      </c>
    </row>
    <row r="2366" spans="1:7" x14ac:dyDescent="0.2">
      <c r="A2366" s="148"/>
      <c r="B2366" s="143"/>
      <c r="C2366" s="150" t="s">
        <v>728</v>
      </c>
      <c r="D2366" s="139"/>
      <c r="E2366" s="140"/>
      <c r="F2366" s="141"/>
      <c r="G2366" s="151"/>
    </row>
    <row r="2367" spans="1:7" x14ac:dyDescent="0.2">
      <c r="A2367" s="748" t="s">
        <v>589</v>
      </c>
      <c r="B2367" s="749"/>
      <c r="C2367" s="744" t="s">
        <v>0</v>
      </c>
      <c r="D2367" s="750" t="s">
        <v>31</v>
      </c>
      <c r="E2367" s="750" t="s">
        <v>1621</v>
      </c>
      <c r="F2367" s="752" t="s">
        <v>961</v>
      </c>
      <c r="G2367" s="746" t="s">
        <v>33</v>
      </c>
    </row>
    <row r="2368" spans="1:7" x14ac:dyDescent="0.2">
      <c r="A2368" s="146" t="s">
        <v>590</v>
      </c>
      <c r="B2368" s="147" t="s">
        <v>591</v>
      </c>
      <c r="C2368" s="745"/>
      <c r="D2368" s="751"/>
      <c r="E2368" s="751"/>
      <c r="F2368" s="753"/>
      <c r="G2368" s="747"/>
    </row>
    <row r="2369" spans="1:7" x14ac:dyDescent="0.2">
      <c r="A2369" s="407"/>
      <c r="B2369" s="402">
        <f t="shared" ref="B2369:B2375" si="251">IF(A2369=0,0,VLOOKUP(A2369,T_Indices,2,FALSE))</f>
        <v>0</v>
      </c>
      <c r="C2369" s="411" t="s">
        <v>1632</v>
      </c>
      <c r="D2369" s="409"/>
      <c r="E2369" s="413">
        <v>1374.84</v>
      </c>
      <c r="F2369" s="403">
        <f>D2350</f>
        <v>0</v>
      </c>
      <c r="G2369" s="416">
        <f>IF(F2369=0,0,ROUND(D2369*E2369/F2369,2))</f>
        <v>0</v>
      </c>
    </row>
    <row r="2370" spans="1:7" x14ac:dyDescent="0.2">
      <c r="A2370" s="407"/>
      <c r="B2370" s="402">
        <f t="shared" si="251"/>
        <v>0</v>
      </c>
      <c r="C2370" s="408" t="s">
        <v>1633</v>
      </c>
      <c r="D2370" s="409"/>
      <c r="E2370" s="413">
        <v>1174.99</v>
      </c>
      <c r="F2370" s="403">
        <f>D2350</f>
        <v>0</v>
      </c>
      <c r="G2370" s="416">
        <f t="shared" ref="G2370:G2375" si="252">IF(F2370=0,0,ROUND(D2370*E2370/F2370,2))</f>
        <v>0</v>
      </c>
    </row>
    <row r="2371" spans="1:7" x14ac:dyDescent="0.2">
      <c r="A2371" s="407"/>
      <c r="B2371" s="402">
        <f t="shared" si="251"/>
        <v>0</v>
      </c>
      <c r="C2371" s="408" t="s">
        <v>1634</v>
      </c>
      <c r="D2371" s="409"/>
      <c r="E2371" s="413">
        <v>1080</v>
      </c>
      <c r="F2371" s="403">
        <f>D2350</f>
        <v>0</v>
      </c>
      <c r="G2371" s="416">
        <f t="shared" si="252"/>
        <v>0</v>
      </c>
    </row>
    <row r="2372" spans="1:7" x14ac:dyDescent="0.2">
      <c r="A2372" s="407"/>
      <c r="B2372" s="402">
        <f t="shared" si="251"/>
        <v>0</v>
      </c>
      <c r="C2372" s="408" t="s">
        <v>732</v>
      </c>
      <c r="D2372" s="409"/>
      <c r="E2372" s="413">
        <v>994.52</v>
      </c>
      <c r="F2372" s="403">
        <f>D2350</f>
        <v>0</v>
      </c>
      <c r="G2372" s="416">
        <f t="shared" si="252"/>
        <v>0</v>
      </c>
    </row>
    <row r="2373" spans="1:7" x14ac:dyDescent="0.2">
      <c r="A2373" s="407"/>
      <c r="B2373" s="402">
        <f t="shared" si="251"/>
        <v>0</v>
      </c>
      <c r="C2373" s="408"/>
      <c r="D2373" s="409"/>
      <c r="E2373" s="413"/>
      <c r="F2373" s="403">
        <f>D2350</f>
        <v>0</v>
      </c>
      <c r="G2373" s="416">
        <f t="shared" si="252"/>
        <v>0</v>
      </c>
    </row>
    <row r="2374" spans="1:7" x14ac:dyDescent="0.2">
      <c r="A2374" s="407"/>
      <c r="B2374" s="402">
        <f t="shared" si="251"/>
        <v>0</v>
      </c>
      <c r="C2374" s="408" t="s">
        <v>1635</v>
      </c>
      <c r="D2374" s="417">
        <v>0.1</v>
      </c>
      <c r="E2374" s="538">
        <f>SUMPRODUCT(D2369:D2372,E2369:E2372)</f>
        <v>0</v>
      </c>
      <c r="F2374" s="403">
        <f>D2350</f>
        <v>0</v>
      </c>
      <c r="G2374" s="416">
        <f t="shared" si="252"/>
        <v>0</v>
      </c>
    </row>
    <row r="2375" spans="1:7" x14ac:dyDescent="0.2">
      <c r="A2375" s="407"/>
      <c r="B2375" s="402">
        <f t="shared" si="251"/>
        <v>0</v>
      </c>
      <c r="C2375" s="402"/>
      <c r="D2375" s="450"/>
      <c r="E2375" s="403"/>
      <c r="F2375" s="403">
        <f>D2350</f>
        <v>0</v>
      </c>
      <c r="G2375" s="416">
        <f t="shared" si="252"/>
        <v>0</v>
      </c>
    </row>
    <row r="2376" spans="1:7" x14ac:dyDescent="0.2">
      <c r="A2376" s="152"/>
      <c r="B2376" s="139"/>
      <c r="C2376" s="143"/>
      <c r="D2376" s="139"/>
      <c r="E2376" s="140"/>
      <c r="F2376" s="149" t="s">
        <v>35</v>
      </c>
      <c r="G2376" s="418">
        <f>SUBTOTAL(9,G2369:G2375)</f>
        <v>0</v>
      </c>
    </row>
    <row r="2377" spans="1:7" x14ac:dyDescent="0.2">
      <c r="A2377" s="148"/>
      <c r="B2377" s="143"/>
      <c r="C2377" s="150" t="s">
        <v>1612</v>
      </c>
      <c r="D2377" s="139"/>
      <c r="E2377" s="140"/>
      <c r="F2377" s="141"/>
      <c r="G2377" s="151"/>
    </row>
    <row r="2378" spans="1:7" x14ac:dyDescent="0.2">
      <c r="A2378" s="748" t="s">
        <v>589</v>
      </c>
      <c r="B2378" s="749"/>
      <c r="C2378" s="744" t="s">
        <v>0</v>
      </c>
      <c r="D2378" s="744" t="s">
        <v>30</v>
      </c>
      <c r="E2378" s="750" t="s">
        <v>31</v>
      </c>
      <c r="F2378" s="752" t="s">
        <v>32</v>
      </c>
      <c r="G2378" s="746" t="s">
        <v>33</v>
      </c>
    </row>
    <row r="2379" spans="1:7" x14ac:dyDescent="0.2">
      <c r="A2379" s="146" t="s">
        <v>590</v>
      </c>
      <c r="B2379" s="147" t="s">
        <v>591</v>
      </c>
      <c r="C2379" s="745"/>
      <c r="D2379" s="745"/>
      <c r="E2379" s="751"/>
      <c r="F2379" s="753"/>
      <c r="G2379" s="747"/>
    </row>
    <row r="2380" spans="1:7" x14ac:dyDescent="0.2">
      <c r="A2380" s="407"/>
      <c r="B2380" s="402">
        <f t="shared" ref="B2380:B2390" si="253">IF(A2380=0,0,VLOOKUP(A2380,T_Indices,2,FALSE))</f>
        <v>0</v>
      </c>
      <c r="C2380" s="408"/>
      <c r="D2380" s="409"/>
      <c r="E2380" s="413"/>
      <c r="F2380" s="414"/>
      <c r="G2380" s="416">
        <f>ROUND(E2380*F2380,2)</f>
        <v>0</v>
      </c>
    </row>
    <row r="2381" spans="1:7" x14ac:dyDescent="0.2">
      <c r="A2381" s="407"/>
      <c r="B2381" s="402">
        <f t="shared" si="253"/>
        <v>0</v>
      </c>
      <c r="C2381" s="408"/>
      <c r="D2381" s="409"/>
      <c r="E2381" s="413"/>
      <c r="F2381" s="414"/>
      <c r="G2381" s="416">
        <f t="shared" ref="G2381:G2390" si="254">ROUND(E2381*F2381,2)</f>
        <v>0</v>
      </c>
    </row>
    <row r="2382" spans="1:7" x14ac:dyDescent="0.2">
      <c r="A2382" s="407"/>
      <c r="B2382" s="402">
        <f t="shared" si="253"/>
        <v>0</v>
      </c>
      <c r="C2382" s="408"/>
      <c r="D2382" s="409"/>
      <c r="E2382" s="413"/>
      <c r="F2382" s="414"/>
      <c r="G2382" s="416">
        <f t="shared" si="254"/>
        <v>0</v>
      </c>
    </row>
    <row r="2383" spans="1:7" x14ac:dyDescent="0.2">
      <c r="A2383" s="407"/>
      <c r="B2383" s="402">
        <f t="shared" si="253"/>
        <v>0</v>
      </c>
      <c r="C2383" s="408"/>
      <c r="D2383" s="409"/>
      <c r="E2383" s="413"/>
      <c r="F2383" s="414"/>
      <c r="G2383" s="416">
        <f t="shared" si="254"/>
        <v>0</v>
      </c>
    </row>
    <row r="2384" spans="1:7" x14ac:dyDescent="0.2">
      <c r="A2384" s="407"/>
      <c r="B2384" s="402">
        <f t="shared" si="253"/>
        <v>0</v>
      </c>
      <c r="C2384" s="408"/>
      <c r="D2384" s="409"/>
      <c r="E2384" s="413"/>
      <c r="F2384" s="414"/>
      <c r="G2384" s="416">
        <f t="shared" si="254"/>
        <v>0</v>
      </c>
    </row>
    <row r="2385" spans="1:7" x14ac:dyDescent="0.2">
      <c r="A2385" s="407"/>
      <c r="B2385" s="402">
        <f t="shared" si="253"/>
        <v>0</v>
      </c>
      <c r="C2385" s="408"/>
      <c r="D2385" s="409"/>
      <c r="E2385" s="413"/>
      <c r="F2385" s="414"/>
      <c r="G2385" s="416">
        <f t="shared" si="254"/>
        <v>0</v>
      </c>
    </row>
    <row r="2386" spans="1:7" x14ac:dyDescent="0.2">
      <c r="A2386" s="407"/>
      <c r="B2386" s="402">
        <f t="shared" si="253"/>
        <v>0</v>
      </c>
      <c r="C2386" s="408"/>
      <c r="D2386" s="409"/>
      <c r="E2386" s="413"/>
      <c r="F2386" s="414"/>
      <c r="G2386" s="416">
        <f t="shared" si="254"/>
        <v>0</v>
      </c>
    </row>
    <row r="2387" spans="1:7" x14ac:dyDescent="0.2">
      <c r="A2387" s="407"/>
      <c r="B2387" s="402">
        <f t="shared" si="253"/>
        <v>0</v>
      </c>
      <c r="C2387" s="408"/>
      <c r="D2387" s="409"/>
      <c r="E2387" s="413"/>
      <c r="F2387" s="414"/>
      <c r="G2387" s="416">
        <f t="shared" si="254"/>
        <v>0</v>
      </c>
    </row>
    <row r="2388" spans="1:7" x14ac:dyDescent="0.2">
      <c r="A2388" s="407"/>
      <c r="B2388" s="402">
        <f t="shared" si="253"/>
        <v>0</v>
      </c>
      <c r="C2388" s="408"/>
      <c r="D2388" s="409"/>
      <c r="E2388" s="413"/>
      <c r="F2388" s="414"/>
      <c r="G2388" s="416">
        <f t="shared" si="254"/>
        <v>0</v>
      </c>
    </row>
    <row r="2389" spans="1:7" x14ac:dyDescent="0.2">
      <c r="A2389" s="407"/>
      <c r="B2389" s="402">
        <f t="shared" si="253"/>
        <v>0</v>
      </c>
      <c r="C2389" s="408"/>
      <c r="D2389" s="409"/>
      <c r="E2389" s="413"/>
      <c r="F2389" s="414"/>
      <c r="G2389" s="416">
        <f t="shared" si="254"/>
        <v>0</v>
      </c>
    </row>
    <row r="2390" spans="1:7" x14ac:dyDescent="0.2">
      <c r="A2390" s="407"/>
      <c r="B2390" s="402">
        <f t="shared" si="253"/>
        <v>0</v>
      </c>
      <c r="C2390" s="408"/>
      <c r="D2390" s="409"/>
      <c r="E2390" s="413"/>
      <c r="F2390" s="414"/>
      <c r="G2390" s="416">
        <f t="shared" si="254"/>
        <v>0</v>
      </c>
    </row>
    <row r="2391" spans="1:7" x14ac:dyDescent="0.2">
      <c r="A2391" s="148"/>
      <c r="B2391" s="143"/>
      <c r="C2391" s="143"/>
      <c r="D2391" s="139"/>
      <c r="E2391" s="140"/>
      <c r="F2391" s="149" t="s">
        <v>36</v>
      </c>
      <c r="G2391" s="420">
        <f>SUBTOTAL(9,G2380:G2390)</f>
        <v>0</v>
      </c>
    </row>
    <row r="2392" spans="1:7" x14ac:dyDescent="0.2">
      <c r="A2392" s="148"/>
      <c r="B2392" s="143"/>
      <c r="C2392" s="150" t="s">
        <v>1613</v>
      </c>
      <c r="D2392" s="139"/>
      <c r="E2392" s="140"/>
      <c r="F2392" s="141"/>
      <c r="G2392" s="151"/>
    </row>
    <row r="2393" spans="1:7" x14ac:dyDescent="0.2">
      <c r="A2393" s="748" t="s">
        <v>589</v>
      </c>
      <c r="B2393" s="749"/>
      <c r="C2393" s="744" t="s">
        <v>0</v>
      </c>
      <c r="D2393" s="744" t="s">
        <v>30</v>
      </c>
      <c r="E2393" s="750" t="s">
        <v>31</v>
      </c>
      <c r="F2393" s="752" t="s">
        <v>32</v>
      </c>
      <c r="G2393" s="746" t="s">
        <v>33</v>
      </c>
    </row>
    <row r="2394" spans="1:7" x14ac:dyDescent="0.2">
      <c r="A2394" s="146" t="s">
        <v>590</v>
      </c>
      <c r="B2394" s="147" t="s">
        <v>591</v>
      </c>
      <c r="C2394" s="745"/>
      <c r="D2394" s="745"/>
      <c r="E2394" s="751"/>
      <c r="F2394" s="753"/>
      <c r="G2394" s="747"/>
    </row>
    <row r="2395" spans="1:7" x14ac:dyDescent="0.2">
      <c r="A2395" s="407"/>
      <c r="B2395" s="402">
        <f>IF(A2395=0,0,VLOOKUP(A2395,T_Indices,2,FALSE))</f>
        <v>0</v>
      </c>
      <c r="C2395" s="408"/>
      <c r="D2395" s="409"/>
      <c r="E2395" s="413"/>
      <c r="F2395" s="414"/>
      <c r="G2395" s="416">
        <f>ROUND(E2395*F2395,2)</f>
        <v>0</v>
      </c>
    </row>
    <row r="2396" spans="1:7" x14ac:dyDescent="0.2">
      <c r="A2396" s="407"/>
      <c r="B2396" s="402">
        <f>IF(A2396=0,0,VLOOKUP(A2396,T_Indices,2,FALSE))</f>
        <v>0</v>
      </c>
      <c r="C2396" s="408"/>
      <c r="D2396" s="409"/>
      <c r="E2396" s="419"/>
      <c r="F2396" s="414"/>
      <c r="G2396" s="416">
        <f t="shared" ref="G2396" si="255">ROUND(E2396*F2396,2)</f>
        <v>0</v>
      </c>
    </row>
    <row r="2397" spans="1:7" x14ac:dyDescent="0.2">
      <c r="A2397" s="148"/>
      <c r="B2397" s="143"/>
      <c r="C2397" s="143"/>
      <c r="D2397" s="139"/>
      <c r="E2397" s="140"/>
      <c r="F2397" s="149" t="s">
        <v>1614</v>
      </c>
      <c r="G2397" s="420">
        <f>SUBTOTAL(9,G2395:G2396)</f>
        <v>0</v>
      </c>
    </row>
    <row r="2398" spans="1:7" ht="13.5" thickBot="1" x14ac:dyDescent="0.25">
      <c r="A2398" s="153"/>
      <c r="B2398" s="154"/>
      <c r="C2398" s="155"/>
      <c r="D2398" s="154"/>
      <c r="E2398" s="156"/>
      <c r="F2398" s="157"/>
      <c r="G2398" s="158"/>
    </row>
    <row r="2399" spans="1:7" ht="13.5" thickBot="1" x14ac:dyDescent="0.25">
      <c r="A2399" s="187" t="str">
        <f>B2332</f>
        <v>41-10</v>
      </c>
      <c r="B2399" s="186" t="e">
        <f>C2332</f>
        <v>#NAME?</v>
      </c>
      <c r="C2399" s="209"/>
      <c r="D2399" s="209" t="s">
        <v>37</v>
      </c>
      <c r="E2399" s="210"/>
      <c r="F2399" s="421" t="e">
        <f>CONCATENATE("$/",G2332)</f>
        <v>#NAME?</v>
      </c>
      <c r="G2399" s="422">
        <f>SUBTOTAL(9,G2355:G2398)</f>
        <v>0</v>
      </c>
    </row>
    <row r="2400" spans="1:7" ht="14.25" thickTop="1" thickBot="1" x14ac:dyDescent="0.25">
      <c r="A2400" s="423"/>
      <c r="B2400" s="423"/>
      <c r="C2400" s="423"/>
      <c r="D2400" s="423"/>
      <c r="E2400" s="423"/>
      <c r="F2400" s="423"/>
      <c r="G2400" s="423"/>
    </row>
    <row r="2401" spans="1:7" ht="13.5" thickTop="1" x14ac:dyDescent="0.2">
      <c r="A2401" s="772" t="s">
        <v>39</v>
      </c>
      <c r="B2401" s="773"/>
      <c r="C2401" s="773"/>
      <c r="D2401" s="773"/>
      <c r="E2401" s="773"/>
      <c r="F2401" s="773"/>
      <c r="G2401" s="774"/>
    </row>
    <row r="2402" spans="1:7" x14ac:dyDescent="0.2">
      <c r="A2402" s="129" t="s">
        <v>726</v>
      </c>
      <c r="B2402" s="130" t="str">
        <f>Comitente</f>
        <v>DIRECCIÓN PROVINCIAL DE VIALIDAD</v>
      </c>
      <c r="C2402" s="131"/>
      <c r="D2402" s="207"/>
      <c r="E2402" s="207"/>
      <c r="F2402" s="133"/>
      <c r="G2402" s="134"/>
    </row>
    <row r="2403" spans="1:7" x14ac:dyDescent="0.2">
      <c r="A2403" s="129" t="s">
        <v>727</v>
      </c>
      <c r="B2403" s="130">
        <f>Contratista</f>
        <v>0</v>
      </c>
      <c r="C2403" s="135"/>
      <c r="D2403" s="135"/>
      <c r="E2403" s="135"/>
      <c r="F2403" s="130"/>
      <c r="G2403" s="136"/>
    </row>
    <row r="2404" spans="1:7" x14ac:dyDescent="0.2">
      <c r="A2404" s="129" t="s">
        <v>27</v>
      </c>
      <c r="B2404" s="130" t="str">
        <f>Obra</f>
        <v>SEÑALIZACION HORIZONTAL - PROVISION Y COLOCACION DE TACHAS REFLECTIVAS Y SEÑALAMIENTO VERTICAL</v>
      </c>
      <c r="C2404" s="135"/>
      <c r="D2404" s="135"/>
      <c r="E2404" s="135"/>
      <c r="F2404" s="130" t="s">
        <v>40</v>
      </c>
      <c r="G2404" s="136">
        <f>Fecha_Base</f>
        <v>43145</v>
      </c>
    </row>
    <row r="2405" spans="1:7" x14ac:dyDescent="0.2">
      <c r="A2405" s="137" t="s">
        <v>725</v>
      </c>
      <c r="B2405" s="138" t="str">
        <f>Ubicación</f>
        <v>DEPARTAMENTOS VARIOS</v>
      </c>
      <c r="C2405" s="138"/>
      <c r="D2405" s="139"/>
      <c r="E2405" s="140"/>
      <c r="F2405" s="141"/>
      <c r="G2405" s="142"/>
    </row>
    <row r="2406" spans="1:7" x14ac:dyDescent="0.2">
      <c r="A2406" s="137" t="s">
        <v>41</v>
      </c>
      <c r="B2406" s="537">
        <v>41</v>
      </c>
      <c r="C2406" s="143" t="e">
        <f>IF(B2406="","",VLOOKUP(B2406,Computo_Presupuesto,2,FALSE))</f>
        <v>#NAME?</v>
      </c>
      <c r="D2406" s="423"/>
      <c r="E2406" s="140"/>
      <c r="F2406" s="141"/>
      <c r="G2406" s="142"/>
    </row>
    <row r="2407" spans="1:7" x14ac:dyDescent="0.2">
      <c r="A2407" s="137" t="s">
        <v>28</v>
      </c>
      <c r="B2407" s="537" t="s">
        <v>1694</v>
      </c>
      <c r="C2407" s="143" t="e">
        <f>IF(B2407=0,"",VLOOKUP(B2407,Computo_Presupuesto,2,FALSE))</f>
        <v>#NAME?</v>
      </c>
      <c r="D2407" s="139"/>
      <c r="E2407" s="140"/>
      <c r="F2407" s="138" t="s">
        <v>29</v>
      </c>
      <c r="G2407" s="144" t="e">
        <f>IF(B2407=0,"",VLOOKUP(B2407,Computo_Presupuesto,4,FALSE))</f>
        <v>#NAME?</v>
      </c>
    </row>
    <row r="2408" spans="1:7" x14ac:dyDescent="0.2">
      <c r="A2408" s="137"/>
      <c r="B2408" s="138"/>
      <c r="C2408" s="143"/>
      <c r="D2408" s="139"/>
      <c r="E2408" s="140"/>
      <c r="F2408" s="143"/>
      <c r="G2408" s="145"/>
    </row>
    <row r="2409" spans="1:7" x14ac:dyDescent="0.2">
      <c r="A2409" s="396"/>
      <c r="B2409" s="132"/>
      <c r="C2409" s="397" t="s">
        <v>1602</v>
      </c>
      <c r="D2409" s="132"/>
      <c r="E2409" s="132"/>
      <c r="F2409" s="132"/>
      <c r="G2409" s="398"/>
    </row>
    <row r="2410" spans="1:7" x14ac:dyDescent="0.2">
      <c r="A2410" s="137"/>
      <c r="B2410" s="199"/>
      <c r="C2410" s="143"/>
      <c r="D2410" s="139"/>
      <c r="E2410" s="140"/>
      <c r="F2410" s="138"/>
      <c r="G2410" s="144"/>
    </row>
    <row r="2411" spans="1:7" x14ac:dyDescent="0.2">
      <c r="A2411" s="137"/>
      <c r="B2411" s="199"/>
      <c r="C2411" s="399" t="s">
        <v>1603</v>
      </c>
      <c r="D2411" s="400" t="s">
        <v>31</v>
      </c>
      <c r="E2411" s="400" t="s">
        <v>1604</v>
      </c>
      <c r="F2411" s="400" t="s">
        <v>1605</v>
      </c>
      <c r="G2411" s="401" t="s">
        <v>1606</v>
      </c>
    </row>
    <row r="2412" spans="1:7" x14ac:dyDescent="0.2">
      <c r="A2412" s="137"/>
      <c r="B2412" s="199"/>
      <c r="C2412" s="408"/>
      <c r="D2412" s="413"/>
      <c r="E2412" s="448"/>
      <c r="F2412" s="414"/>
      <c r="G2412" s="404">
        <f>ROUND(D2412*F2412,2)</f>
        <v>0</v>
      </c>
    </row>
    <row r="2413" spans="1:7" x14ac:dyDescent="0.2">
      <c r="A2413" s="137"/>
      <c r="B2413" s="199"/>
      <c r="C2413" s="408"/>
      <c r="D2413" s="413"/>
      <c r="E2413" s="448"/>
      <c r="F2413" s="414"/>
      <c r="G2413" s="404">
        <f>ROUND(D2413*F2413,2)</f>
        <v>0</v>
      </c>
    </row>
    <row r="2414" spans="1:7" x14ac:dyDescent="0.2">
      <c r="A2414" s="137"/>
      <c r="B2414" s="199"/>
      <c r="C2414" s="408"/>
      <c r="D2414" s="413"/>
      <c r="E2414" s="448"/>
      <c r="F2414" s="414"/>
      <c r="G2414" s="404">
        <f>ROUND(D2414*F2414,2)</f>
        <v>0</v>
      </c>
    </row>
    <row r="2415" spans="1:7" x14ac:dyDescent="0.2">
      <c r="A2415" s="137"/>
      <c r="B2415" s="199"/>
      <c r="C2415" s="408"/>
      <c r="D2415" s="413"/>
      <c r="E2415" s="448"/>
      <c r="F2415" s="414"/>
      <c r="G2415" s="404">
        <f>ROUND(D2415*F2415,2)</f>
        <v>0</v>
      </c>
    </row>
    <row r="2416" spans="1:7" x14ac:dyDescent="0.2">
      <c r="A2416" s="137"/>
      <c r="B2416" s="199"/>
      <c r="C2416" s="408"/>
      <c r="D2416" s="413"/>
      <c r="E2416" s="448"/>
      <c r="F2416" s="414"/>
      <c r="G2416" s="404">
        <f t="shared" ref="G2416:G2421" si="256">ROUND(D2416*F2416,2)</f>
        <v>0</v>
      </c>
    </row>
    <row r="2417" spans="1:7" x14ac:dyDescent="0.2">
      <c r="A2417" s="137"/>
      <c r="B2417" s="199"/>
      <c r="C2417" s="408"/>
      <c r="D2417" s="413"/>
      <c r="E2417" s="448"/>
      <c r="F2417" s="414"/>
      <c r="G2417" s="404">
        <f t="shared" si="256"/>
        <v>0</v>
      </c>
    </row>
    <row r="2418" spans="1:7" x14ac:dyDescent="0.2">
      <c r="A2418" s="137"/>
      <c r="B2418" s="199"/>
      <c r="C2418" s="408"/>
      <c r="D2418" s="413"/>
      <c r="E2418" s="448"/>
      <c r="F2418" s="414"/>
      <c r="G2418" s="404">
        <f t="shared" si="256"/>
        <v>0</v>
      </c>
    </row>
    <row r="2419" spans="1:7" x14ac:dyDescent="0.2">
      <c r="A2419" s="137"/>
      <c r="B2419" s="199"/>
      <c r="C2419" s="408"/>
      <c r="D2419" s="413"/>
      <c r="E2419" s="448"/>
      <c r="F2419" s="414"/>
      <c r="G2419" s="404">
        <f t="shared" si="256"/>
        <v>0</v>
      </c>
    </row>
    <row r="2420" spans="1:7" x14ac:dyDescent="0.2">
      <c r="A2420" s="137"/>
      <c r="B2420" s="199"/>
      <c r="C2420" s="408"/>
      <c r="D2420" s="413"/>
      <c r="E2420" s="448"/>
      <c r="F2420" s="414"/>
      <c r="G2420" s="404">
        <f t="shared" si="256"/>
        <v>0</v>
      </c>
    </row>
    <row r="2421" spans="1:7" x14ac:dyDescent="0.2">
      <c r="A2421" s="137"/>
      <c r="B2421" s="199"/>
      <c r="C2421" s="408"/>
      <c r="D2421" s="413"/>
      <c r="E2421" s="448"/>
      <c r="F2421" s="414"/>
      <c r="G2421" s="404">
        <f t="shared" si="256"/>
        <v>0</v>
      </c>
    </row>
    <row r="2422" spans="1:7" ht="13.5" thickBot="1" x14ac:dyDescent="0.25">
      <c r="A2422" s="137"/>
      <c r="B2422" s="199"/>
      <c r="C2422" s="143"/>
      <c r="D2422" s="423"/>
      <c r="E2422" s="206"/>
      <c r="F2422" s="138"/>
      <c r="G2422" s="144"/>
    </row>
    <row r="2423" spans="1:7" ht="13.5" thickBot="1" x14ac:dyDescent="0.25">
      <c r="A2423" s="137"/>
      <c r="B2423" s="199"/>
      <c r="C2423" s="405" t="s">
        <v>1607</v>
      </c>
      <c r="D2423" s="423"/>
      <c r="E2423" s="206">
        <f>SUMPRODUCT(D2412:D2421,E2412:E2421)</f>
        <v>0</v>
      </c>
      <c r="F2423" s="138" t="s">
        <v>1608</v>
      </c>
      <c r="G2423" s="406">
        <f>SUM(G2412:G2421)</f>
        <v>0</v>
      </c>
    </row>
    <row r="2424" spans="1:7" x14ac:dyDescent="0.2">
      <c r="A2424" s="137"/>
      <c r="B2424" s="199"/>
      <c r="C2424" s="405"/>
      <c r="D2424" s="206"/>
      <c r="E2424" s="140"/>
      <c r="F2424" s="138"/>
      <c r="G2424" s="208"/>
    </row>
    <row r="2425" spans="1:7" x14ac:dyDescent="0.2">
      <c r="A2425" s="137"/>
      <c r="B2425" s="199"/>
      <c r="C2425" s="138" t="s">
        <v>1609</v>
      </c>
      <c r="D2425" s="451"/>
      <c r="E2425" s="534" t="e">
        <f>CONCATENATE(G2407,"/día")</f>
        <v>#NAME?</v>
      </c>
      <c r="F2425" s="138"/>
      <c r="G2425" s="144"/>
    </row>
    <row r="2426" spans="1:7" x14ac:dyDescent="0.2">
      <c r="A2426" s="137"/>
      <c r="B2426" s="199"/>
      <c r="C2426" s="143"/>
      <c r="D2426" s="139"/>
      <c r="E2426" s="140"/>
      <c r="F2426" s="138"/>
      <c r="G2426" s="144"/>
    </row>
    <row r="2427" spans="1:7" x14ac:dyDescent="0.2">
      <c r="A2427" s="748" t="s">
        <v>589</v>
      </c>
      <c r="B2427" s="749"/>
      <c r="C2427" s="744" t="s">
        <v>0</v>
      </c>
      <c r="D2427" s="750" t="s">
        <v>1610</v>
      </c>
      <c r="E2427" s="750" t="s">
        <v>1621</v>
      </c>
      <c r="F2427" s="752" t="s">
        <v>961</v>
      </c>
      <c r="G2427" s="746" t="s">
        <v>33</v>
      </c>
    </row>
    <row r="2428" spans="1:7" x14ac:dyDescent="0.2">
      <c r="A2428" s="146" t="s">
        <v>590</v>
      </c>
      <c r="B2428" s="147" t="s">
        <v>591</v>
      </c>
      <c r="C2428" s="745"/>
      <c r="D2428" s="751"/>
      <c r="E2428" s="751"/>
      <c r="F2428" s="753"/>
      <c r="G2428" s="747"/>
    </row>
    <row r="2429" spans="1:7" x14ac:dyDescent="0.2">
      <c r="A2429" s="148"/>
      <c r="B2429" s="143"/>
      <c r="C2429" s="150" t="s">
        <v>1611</v>
      </c>
      <c r="D2429" s="140"/>
      <c r="E2429" s="140"/>
      <c r="F2429" s="143"/>
      <c r="G2429" s="151"/>
    </row>
    <row r="2430" spans="1:7" x14ac:dyDescent="0.2">
      <c r="A2430" s="407"/>
      <c r="B2430" s="402">
        <f t="shared" ref="B2430:B2439" si="257">IF(A2430=0,0,VLOOKUP(A2430,T_Indices,2,FALSE))</f>
        <v>0</v>
      </c>
      <c r="C2430" s="408" t="s">
        <v>1629</v>
      </c>
      <c r="D2430" s="452"/>
      <c r="E2430" s="453"/>
      <c r="F2430" s="449">
        <f>D2425</f>
        <v>0</v>
      </c>
      <c r="G2430" s="410">
        <f>IF(F2430=0,0,ROUND(E2430/F2430,2))</f>
        <v>0</v>
      </c>
    </row>
    <row r="2431" spans="1:7" x14ac:dyDescent="0.2">
      <c r="A2431" s="407"/>
      <c r="B2431" s="402">
        <f t="shared" si="257"/>
        <v>0</v>
      </c>
      <c r="C2431" s="412" t="s">
        <v>1630</v>
      </c>
      <c r="D2431" s="452"/>
      <c r="E2431" s="453"/>
      <c r="F2431" s="449">
        <f>D2425</f>
        <v>0</v>
      </c>
      <c r="G2431" s="410">
        <f t="shared" ref="G2431:G2439" si="258">IF(F2431=0,0,ROUND(E2431/F2431,2))</f>
        <v>0</v>
      </c>
    </row>
    <row r="2432" spans="1:7" x14ac:dyDescent="0.2">
      <c r="A2432" s="407"/>
      <c r="B2432" s="402">
        <f t="shared" si="257"/>
        <v>0</v>
      </c>
      <c r="C2432" s="412" t="s">
        <v>1631</v>
      </c>
      <c r="D2432" s="452"/>
      <c r="E2432" s="453"/>
      <c r="F2432" s="449">
        <f>D2425</f>
        <v>0</v>
      </c>
      <c r="G2432" s="410">
        <f t="shared" si="258"/>
        <v>0</v>
      </c>
    </row>
    <row r="2433" spans="1:7" x14ac:dyDescent="0.2">
      <c r="A2433" s="407"/>
      <c r="B2433" s="402">
        <f t="shared" si="257"/>
        <v>0</v>
      </c>
      <c r="C2433" s="412"/>
      <c r="D2433" s="452"/>
      <c r="E2433" s="453"/>
      <c r="F2433" s="449">
        <f>D2425</f>
        <v>0</v>
      </c>
      <c r="G2433" s="410">
        <f t="shared" si="258"/>
        <v>0</v>
      </c>
    </row>
    <row r="2434" spans="1:7" x14ac:dyDescent="0.2">
      <c r="A2434" s="407"/>
      <c r="B2434" s="402">
        <f t="shared" si="257"/>
        <v>0</v>
      </c>
      <c r="C2434" s="412"/>
      <c r="D2434" s="452"/>
      <c r="E2434" s="453"/>
      <c r="F2434" s="449">
        <f>D2425</f>
        <v>0</v>
      </c>
      <c r="G2434" s="410">
        <f t="shared" si="258"/>
        <v>0</v>
      </c>
    </row>
    <row r="2435" spans="1:7" x14ac:dyDescent="0.2">
      <c r="A2435" s="407"/>
      <c r="B2435" s="402">
        <f t="shared" si="257"/>
        <v>0</v>
      </c>
      <c r="C2435" s="412"/>
      <c r="D2435" s="452"/>
      <c r="E2435" s="414"/>
      <c r="F2435" s="449">
        <f>D2425</f>
        <v>0</v>
      </c>
      <c r="G2435" s="410">
        <f t="shared" si="258"/>
        <v>0</v>
      </c>
    </row>
    <row r="2436" spans="1:7" x14ac:dyDescent="0.2">
      <c r="A2436" s="407"/>
      <c r="B2436" s="402">
        <f t="shared" si="257"/>
        <v>0</v>
      </c>
      <c r="C2436" s="412"/>
      <c r="D2436" s="409"/>
      <c r="E2436" s="452"/>
      <c r="F2436" s="449">
        <f>D2425</f>
        <v>0</v>
      </c>
      <c r="G2436" s="410">
        <f t="shared" si="258"/>
        <v>0</v>
      </c>
    </row>
    <row r="2437" spans="1:7" x14ac:dyDescent="0.2">
      <c r="A2437" s="407"/>
      <c r="B2437" s="402">
        <f t="shared" si="257"/>
        <v>0</v>
      </c>
      <c r="C2437" s="412"/>
      <c r="D2437" s="409"/>
      <c r="E2437" s="452"/>
      <c r="F2437" s="449">
        <f>D2425</f>
        <v>0</v>
      </c>
      <c r="G2437" s="410">
        <f t="shared" si="258"/>
        <v>0</v>
      </c>
    </row>
    <row r="2438" spans="1:7" x14ac:dyDescent="0.2">
      <c r="A2438" s="407"/>
      <c r="B2438" s="402">
        <f t="shared" si="257"/>
        <v>0</v>
      </c>
      <c r="C2438" s="412"/>
      <c r="D2438" s="409"/>
      <c r="E2438" s="413"/>
      <c r="F2438" s="449">
        <f>D2425</f>
        <v>0</v>
      </c>
      <c r="G2438" s="410">
        <f t="shared" si="258"/>
        <v>0</v>
      </c>
    </row>
    <row r="2439" spans="1:7" x14ac:dyDescent="0.2">
      <c r="A2439" s="407"/>
      <c r="B2439" s="402">
        <f t="shared" si="257"/>
        <v>0</v>
      </c>
      <c r="C2439" s="408"/>
      <c r="D2439" s="409"/>
      <c r="E2439" s="413"/>
      <c r="F2439" s="449">
        <f>D2425</f>
        <v>0</v>
      </c>
      <c r="G2439" s="410">
        <f t="shared" si="258"/>
        <v>0</v>
      </c>
    </row>
    <row r="2440" spans="1:7" x14ac:dyDescent="0.2">
      <c r="A2440" s="152"/>
      <c r="B2440" s="139"/>
      <c r="C2440" s="143"/>
      <c r="D2440" s="139"/>
      <c r="E2440" s="140"/>
      <c r="F2440" s="149" t="s">
        <v>34</v>
      </c>
      <c r="G2440" s="415">
        <f>SUBTOTAL(9,G2430:G2439)</f>
        <v>0</v>
      </c>
    </row>
    <row r="2441" spans="1:7" x14ac:dyDescent="0.2">
      <c r="A2441" s="148"/>
      <c r="B2441" s="143"/>
      <c r="C2441" s="150" t="s">
        <v>728</v>
      </c>
      <c r="D2441" s="139"/>
      <c r="E2441" s="140"/>
      <c r="F2441" s="141"/>
      <c r="G2441" s="151"/>
    </row>
    <row r="2442" spans="1:7" x14ac:dyDescent="0.2">
      <c r="A2442" s="748" t="s">
        <v>589</v>
      </c>
      <c r="B2442" s="749"/>
      <c r="C2442" s="744" t="s">
        <v>0</v>
      </c>
      <c r="D2442" s="750" t="s">
        <v>31</v>
      </c>
      <c r="E2442" s="750" t="s">
        <v>1621</v>
      </c>
      <c r="F2442" s="752" t="s">
        <v>961</v>
      </c>
      <c r="G2442" s="746" t="s">
        <v>33</v>
      </c>
    </row>
    <row r="2443" spans="1:7" x14ac:dyDescent="0.2">
      <c r="A2443" s="146" t="s">
        <v>590</v>
      </c>
      <c r="B2443" s="147" t="s">
        <v>591</v>
      </c>
      <c r="C2443" s="745"/>
      <c r="D2443" s="751"/>
      <c r="E2443" s="751"/>
      <c r="F2443" s="753"/>
      <c r="G2443" s="747"/>
    </row>
    <row r="2444" spans="1:7" x14ac:dyDescent="0.2">
      <c r="A2444" s="407"/>
      <c r="B2444" s="402">
        <f t="shared" ref="B2444:B2450" si="259">IF(A2444=0,0,VLOOKUP(A2444,T_Indices,2,FALSE))</f>
        <v>0</v>
      </c>
      <c r="C2444" s="411" t="s">
        <v>1632</v>
      </c>
      <c r="D2444" s="409"/>
      <c r="E2444" s="413">
        <v>1374.84</v>
      </c>
      <c r="F2444" s="403">
        <f>D2425</f>
        <v>0</v>
      </c>
      <c r="G2444" s="416">
        <f>IF(F2444=0,0,ROUND(D2444*E2444/F2444,2))</f>
        <v>0</v>
      </c>
    </row>
    <row r="2445" spans="1:7" x14ac:dyDescent="0.2">
      <c r="A2445" s="407"/>
      <c r="B2445" s="402">
        <f t="shared" si="259"/>
        <v>0</v>
      </c>
      <c r="C2445" s="408" t="s">
        <v>1633</v>
      </c>
      <c r="D2445" s="409"/>
      <c r="E2445" s="413">
        <v>1174.99</v>
      </c>
      <c r="F2445" s="403">
        <f>D2425</f>
        <v>0</v>
      </c>
      <c r="G2445" s="416">
        <f t="shared" ref="G2445:G2450" si="260">IF(F2445=0,0,ROUND(D2445*E2445/F2445,2))</f>
        <v>0</v>
      </c>
    </row>
    <row r="2446" spans="1:7" x14ac:dyDescent="0.2">
      <c r="A2446" s="407"/>
      <c r="B2446" s="402">
        <f t="shared" si="259"/>
        <v>0</v>
      </c>
      <c r="C2446" s="408" t="s">
        <v>1634</v>
      </c>
      <c r="D2446" s="409"/>
      <c r="E2446" s="413">
        <v>1080</v>
      </c>
      <c r="F2446" s="403">
        <f>D2425</f>
        <v>0</v>
      </c>
      <c r="G2446" s="416">
        <f t="shared" si="260"/>
        <v>0</v>
      </c>
    </row>
    <row r="2447" spans="1:7" x14ac:dyDescent="0.2">
      <c r="A2447" s="407"/>
      <c r="B2447" s="402">
        <f t="shared" si="259"/>
        <v>0</v>
      </c>
      <c r="C2447" s="408" t="s">
        <v>732</v>
      </c>
      <c r="D2447" s="409"/>
      <c r="E2447" s="413">
        <v>994.52</v>
      </c>
      <c r="F2447" s="403">
        <f>D2425</f>
        <v>0</v>
      </c>
      <c r="G2447" s="416">
        <f t="shared" si="260"/>
        <v>0</v>
      </c>
    </row>
    <row r="2448" spans="1:7" x14ac:dyDescent="0.2">
      <c r="A2448" s="407"/>
      <c r="B2448" s="402">
        <f t="shared" si="259"/>
        <v>0</v>
      </c>
      <c r="C2448" s="408"/>
      <c r="D2448" s="409"/>
      <c r="E2448" s="413"/>
      <c r="F2448" s="403">
        <f>D2425</f>
        <v>0</v>
      </c>
      <c r="G2448" s="416">
        <f t="shared" si="260"/>
        <v>0</v>
      </c>
    </row>
    <row r="2449" spans="1:7" x14ac:dyDescent="0.2">
      <c r="A2449" s="407"/>
      <c r="B2449" s="402">
        <f t="shared" si="259"/>
        <v>0</v>
      </c>
      <c r="C2449" s="408" t="s">
        <v>1635</v>
      </c>
      <c r="D2449" s="417">
        <v>0.1</v>
      </c>
      <c r="E2449" s="538">
        <f>SUMPRODUCT(D2444:D2447,E2444:E2447)</f>
        <v>0</v>
      </c>
      <c r="F2449" s="403">
        <f>D2425</f>
        <v>0</v>
      </c>
      <c r="G2449" s="416">
        <f t="shared" si="260"/>
        <v>0</v>
      </c>
    </row>
    <row r="2450" spans="1:7" x14ac:dyDescent="0.2">
      <c r="A2450" s="407"/>
      <c r="B2450" s="402">
        <f t="shared" si="259"/>
        <v>0</v>
      </c>
      <c r="C2450" s="402"/>
      <c r="D2450" s="450"/>
      <c r="E2450" s="403"/>
      <c r="F2450" s="403">
        <f>D2425</f>
        <v>0</v>
      </c>
      <c r="G2450" s="416">
        <f t="shared" si="260"/>
        <v>0</v>
      </c>
    </row>
    <row r="2451" spans="1:7" x14ac:dyDescent="0.2">
      <c r="A2451" s="152"/>
      <c r="B2451" s="139"/>
      <c r="C2451" s="143"/>
      <c r="D2451" s="139"/>
      <c r="E2451" s="140"/>
      <c r="F2451" s="149" t="s">
        <v>35</v>
      </c>
      <c r="G2451" s="418">
        <f>SUBTOTAL(9,G2444:G2450)</f>
        <v>0</v>
      </c>
    </row>
    <row r="2452" spans="1:7" x14ac:dyDescent="0.2">
      <c r="A2452" s="148"/>
      <c r="B2452" s="143"/>
      <c r="C2452" s="150" t="s">
        <v>1612</v>
      </c>
      <c r="D2452" s="139"/>
      <c r="E2452" s="140"/>
      <c r="F2452" s="141"/>
      <c r="G2452" s="151"/>
    </row>
    <row r="2453" spans="1:7" x14ac:dyDescent="0.2">
      <c r="A2453" s="748" t="s">
        <v>589</v>
      </c>
      <c r="B2453" s="749"/>
      <c r="C2453" s="744" t="s">
        <v>0</v>
      </c>
      <c r="D2453" s="744" t="s">
        <v>30</v>
      </c>
      <c r="E2453" s="750" t="s">
        <v>31</v>
      </c>
      <c r="F2453" s="752" t="s">
        <v>32</v>
      </c>
      <c r="G2453" s="746" t="s">
        <v>33</v>
      </c>
    </row>
    <row r="2454" spans="1:7" x14ac:dyDescent="0.2">
      <c r="A2454" s="146" t="s">
        <v>590</v>
      </c>
      <c r="B2454" s="147" t="s">
        <v>591</v>
      </c>
      <c r="C2454" s="745"/>
      <c r="D2454" s="745"/>
      <c r="E2454" s="751"/>
      <c r="F2454" s="753"/>
      <c r="G2454" s="747"/>
    </row>
    <row r="2455" spans="1:7" x14ac:dyDescent="0.2">
      <c r="A2455" s="407"/>
      <c r="B2455" s="402">
        <f t="shared" ref="B2455:B2465" si="261">IF(A2455=0,0,VLOOKUP(A2455,T_Indices,2,FALSE))</f>
        <v>0</v>
      </c>
      <c r="C2455" s="408"/>
      <c r="D2455" s="409"/>
      <c r="E2455" s="413"/>
      <c r="F2455" s="414"/>
      <c r="G2455" s="416">
        <f>ROUND(E2455*F2455,2)</f>
        <v>0</v>
      </c>
    </row>
    <row r="2456" spans="1:7" x14ac:dyDescent="0.2">
      <c r="A2456" s="407"/>
      <c r="B2456" s="402">
        <f t="shared" si="261"/>
        <v>0</v>
      </c>
      <c r="C2456" s="408"/>
      <c r="D2456" s="409"/>
      <c r="E2456" s="413"/>
      <c r="F2456" s="414"/>
      <c r="G2456" s="416">
        <f t="shared" ref="G2456:G2465" si="262">ROUND(E2456*F2456,2)</f>
        <v>0</v>
      </c>
    </row>
    <row r="2457" spans="1:7" x14ac:dyDescent="0.2">
      <c r="A2457" s="407"/>
      <c r="B2457" s="402">
        <f t="shared" si="261"/>
        <v>0</v>
      </c>
      <c r="C2457" s="408"/>
      <c r="D2457" s="409"/>
      <c r="E2457" s="413"/>
      <c r="F2457" s="414"/>
      <c r="G2457" s="416">
        <f t="shared" si="262"/>
        <v>0</v>
      </c>
    </row>
    <row r="2458" spans="1:7" x14ac:dyDescent="0.2">
      <c r="A2458" s="407"/>
      <c r="B2458" s="402">
        <f t="shared" si="261"/>
        <v>0</v>
      </c>
      <c r="C2458" s="408"/>
      <c r="D2458" s="409"/>
      <c r="E2458" s="413"/>
      <c r="F2458" s="414"/>
      <c r="G2458" s="416">
        <f t="shared" si="262"/>
        <v>0</v>
      </c>
    </row>
    <row r="2459" spans="1:7" x14ac:dyDescent="0.2">
      <c r="A2459" s="407"/>
      <c r="B2459" s="402">
        <f t="shared" si="261"/>
        <v>0</v>
      </c>
      <c r="C2459" s="408"/>
      <c r="D2459" s="409"/>
      <c r="E2459" s="413"/>
      <c r="F2459" s="414"/>
      <c r="G2459" s="416">
        <f t="shared" si="262"/>
        <v>0</v>
      </c>
    </row>
    <row r="2460" spans="1:7" x14ac:dyDescent="0.2">
      <c r="A2460" s="407"/>
      <c r="B2460" s="402">
        <f t="shared" si="261"/>
        <v>0</v>
      </c>
      <c r="C2460" s="408"/>
      <c r="D2460" s="409"/>
      <c r="E2460" s="413"/>
      <c r="F2460" s="414"/>
      <c r="G2460" s="416">
        <f t="shared" si="262"/>
        <v>0</v>
      </c>
    </row>
    <row r="2461" spans="1:7" x14ac:dyDescent="0.2">
      <c r="A2461" s="407"/>
      <c r="B2461" s="402">
        <f t="shared" si="261"/>
        <v>0</v>
      </c>
      <c r="C2461" s="408"/>
      <c r="D2461" s="409"/>
      <c r="E2461" s="413"/>
      <c r="F2461" s="414"/>
      <c r="G2461" s="416">
        <f t="shared" si="262"/>
        <v>0</v>
      </c>
    </row>
    <row r="2462" spans="1:7" x14ac:dyDescent="0.2">
      <c r="A2462" s="407"/>
      <c r="B2462" s="402">
        <f t="shared" si="261"/>
        <v>0</v>
      </c>
      <c r="C2462" s="408"/>
      <c r="D2462" s="409"/>
      <c r="E2462" s="413"/>
      <c r="F2462" s="414"/>
      <c r="G2462" s="416">
        <f t="shared" si="262"/>
        <v>0</v>
      </c>
    </row>
    <row r="2463" spans="1:7" x14ac:dyDescent="0.2">
      <c r="A2463" s="407"/>
      <c r="B2463" s="402">
        <f t="shared" si="261"/>
        <v>0</v>
      </c>
      <c r="C2463" s="408"/>
      <c r="D2463" s="409"/>
      <c r="E2463" s="413"/>
      <c r="F2463" s="414"/>
      <c r="G2463" s="416">
        <f t="shared" si="262"/>
        <v>0</v>
      </c>
    </row>
    <row r="2464" spans="1:7" x14ac:dyDescent="0.2">
      <c r="A2464" s="407"/>
      <c r="B2464" s="402">
        <f t="shared" si="261"/>
        <v>0</v>
      </c>
      <c r="C2464" s="408"/>
      <c r="D2464" s="409"/>
      <c r="E2464" s="413"/>
      <c r="F2464" s="414"/>
      <c r="G2464" s="416">
        <f t="shared" si="262"/>
        <v>0</v>
      </c>
    </row>
    <row r="2465" spans="1:7" x14ac:dyDescent="0.2">
      <c r="A2465" s="407"/>
      <c r="B2465" s="402">
        <f t="shared" si="261"/>
        <v>0</v>
      </c>
      <c r="C2465" s="408"/>
      <c r="D2465" s="409"/>
      <c r="E2465" s="413"/>
      <c r="F2465" s="414"/>
      <c r="G2465" s="416">
        <f t="shared" si="262"/>
        <v>0</v>
      </c>
    </row>
    <row r="2466" spans="1:7" x14ac:dyDescent="0.2">
      <c r="A2466" s="148"/>
      <c r="B2466" s="143"/>
      <c r="C2466" s="143"/>
      <c r="D2466" s="139"/>
      <c r="E2466" s="140"/>
      <c r="F2466" s="149" t="s">
        <v>36</v>
      </c>
      <c r="G2466" s="420">
        <f>SUBTOTAL(9,G2455:G2465)</f>
        <v>0</v>
      </c>
    </row>
    <row r="2467" spans="1:7" x14ac:dyDescent="0.2">
      <c r="A2467" s="148"/>
      <c r="B2467" s="143"/>
      <c r="C2467" s="150" t="s">
        <v>1613</v>
      </c>
      <c r="D2467" s="139"/>
      <c r="E2467" s="140"/>
      <c r="F2467" s="141"/>
      <c r="G2467" s="151"/>
    </row>
    <row r="2468" spans="1:7" x14ac:dyDescent="0.2">
      <c r="A2468" s="748" t="s">
        <v>589</v>
      </c>
      <c r="B2468" s="749"/>
      <c r="C2468" s="744" t="s">
        <v>0</v>
      </c>
      <c r="D2468" s="744" t="s">
        <v>30</v>
      </c>
      <c r="E2468" s="750" t="s">
        <v>31</v>
      </c>
      <c r="F2468" s="752" t="s">
        <v>32</v>
      </c>
      <c r="G2468" s="746" t="s">
        <v>33</v>
      </c>
    </row>
    <row r="2469" spans="1:7" x14ac:dyDescent="0.2">
      <c r="A2469" s="146" t="s">
        <v>590</v>
      </c>
      <c r="B2469" s="147" t="s">
        <v>591</v>
      </c>
      <c r="C2469" s="745"/>
      <c r="D2469" s="745"/>
      <c r="E2469" s="751"/>
      <c r="F2469" s="753"/>
      <c r="G2469" s="747"/>
    </row>
    <row r="2470" spans="1:7" x14ac:dyDescent="0.2">
      <c r="A2470" s="407"/>
      <c r="B2470" s="402">
        <f>IF(A2470=0,0,VLOOKUP(A2470,T_Indices,2,FALSE))</f>
        <v>0</v>
      </c>
      <c r="C2470" s="408"/>
      <c r="D2470" s="409"/>
      <c r="E2470" s="413"/>
      <c r="F2470" s="414"/>
      <c r="G2470" s="416">
        <f>ROUND(E2470*F2470,2)</f>
        <v>0</v>
      </c>
    </row>
    <row r="2471" spans="1:7" x14ac:dyDescent="0.2">
      <c r="A2471" s="407"/>
      <c r="B2471" s="402">
        <f>IF(A2471=0,0,VLOOKUP(A2471,T_Indices,2,FALSE))</f>
        <v>0</v>
      </c>
      <c r="C2471" s="408"/>
      <c r="D2471" s="409"/>
      <c r="E2471" s="419"/>
      <c r="F2471" s="414"/>
      <c r="G2471" s="416">
        <f t="shared" ref="G2471" si="263">ROUND(E2471*F2471,2)</f>
        <v>0</v>
      </c>
    </row>
    <row r="2472" spans="1:7" x14ac:dyDescent="0.2">
      <c r="A2472" s="148"/>
      <c r="B2472" s="143"/>
      <c r="C2472" s="143"/>
      <c r="D2472" s="139"/>
      <c r="E2472" s="140"/>
      <c r="F2472" s="149" t="s">
        <v>1614</v>
      </c>
      <c r="G2472" s="420">
        <f>SUBTOTAL(9,G2470:G2471)</f>
        <v>0</v>
      </c>
    </row>
    <row r="2473" spans="1:7" ht="13.5" thickBot="1" x14ac:dyDescent="0.25">
      <c r="A2473" s="153"/>
      <c r="B2473" s="154"/>
      <c r="C2473" s="155"/>
      <c r="D2473" s="154"/>
      <c r="E2473" s="156"/>
      <c r="F2473" s="157"/>
      <c r="G2473" s="158"/>
    </row>
    <row r="2474" spans="1:7" ht="13.5" thickBot="1" x14ac:dyDescent="0.25">
      <c r="A2474" s="187" t="str">
        <f>B2407</f>
        <v>41-11.1</v>
      </c>
      <c r="B2474" s="186" t="e">
        <f>C2407</f>
        <v>#NAME?</v>
      </c>
      <c r="C2474" s="209"/>
      <c r="D2474" s="209" t="s">
        <v>37</v>
      </c>
      <c r="E2474" s="210"/>
      <c r="F2474" s="421" t="e">
        <f>CONCATENATE("$/",G2407)</f>
        <v>#NAME?</v>
      </c>
      <c r="G2474" s="422">
        <f>SUBTOTAL(9,G2430:G2473)</f>
        <v>0</v>
      </c>
    </row>
    <row r="2475" spans="1:7" ht="14.25" thickTop="1" thickBot="1" x14ac:dyDescent="0.25">
      <c r="A2475" s="423"/>
      <c r="B2475" s="423"/>
      <c r="C2475" s="423"/>
      <c r="D2475" s="423"/>
      <c r="E2475" s="423"/>
      <c r="F2475" s="423"/>
      <c r="G2475" s="423"/>
    </row>
    <row r="2476" spans="1:7" ht="13.5" thickTop="1" x14ac:dyDescent="0.2">
      <c r="A2476" s="772" t="s">
        <v>39</v>
      </c>
      <c r="B2476" s="773"/>
      <c r="C2476" s="773"/>
      <c r="D2476" s="773"/>
      <c r="E2476" s="773"/>
      <c r="F2476" s="773"/>
      <c r="G2476" s="774"/>
    </row>
    <row r="2477" spans="1:7" x14ac:dyDescent="0.2">
      <c r="A2477" s="129" t="s">
        <v>726</v>
      </c>
      <c r="B2477" s="130" t="str">
        <f>Comitente</f>
        <v>DIRECCIÓN PROVINCIAL DE VIALIDAD</v>
      </c>
      <c r="C2477" s="131"/>
      <c r="D2477" s="207"/>
      <c r="E2477" s="207"/>
      <c r="F2477" s="133"/>
      <c r="G2477" s="134"/>
    </row>
    <row r="2478" spans="1:7" x14ac:dyDescent="0.2">
      <c r="A2478" s="129" t="s">
        <v>727</v>
      </c>
      <c r="B2478" s="130">
        <f>Contratista</f>
        <v>0</v>
      </c>
      <c r="C2478" s="135"/>
      <c r="D2478" s="135"/>
      <c r="E2478" s="135"/>
      <c r="F2478" s="130"/>
      <c r="G2478" s="136"/>
    </row>
    <row r="2479" spans="1:7" x14ac:dyDescent="0.2">
      <c r="A2479" s="129" t="s">
        <v>27</v>
      </c>
      <c r="B2479" s="130" t="str">
        <f>Obra</f>
        <v>SEÑALIZACION HORIZONTAL - PROVISION Y COLOCACION DE TACHAS REFLECTIVAS Y SEÑALAMIENTO VERTICAL</v>
      </c>
      <c r="C2479" s="135"/>
      <c r="D2479" s="135"/>
      <c r="E2479" s="135"/>
      <c r="F2479" s="130" t="s">
        <v>40</v>
      </c>
      <c r="G2479" s="136">
        <f>Fecha_Base</f>
        <v>43145</v>
      </c>
    </row>
    <row r="2480" spans="1:7" x14ac:dyDescent="0.2">
      <c r="A2480" s="137" t="s">
        <v>725</v>
      </c>
      <c r="B2480" s="138" t="str">
        <f>Ubicación</f>
        <v>DEPARTAMENTOS VARIOS</v>
      </c>
      <c r="C2480" s="138"/>
      <c r="D2480" s="139"/>
      <c r="E2480" s="140"/>
      <c r="F2480" s="141"/>
      <c r="G2480" s="142"/>
    </row>
    <row r="2481" spans="1:7" x14ac:dyDescent="0.2">
      <c r="A2481" s="137" t="s">
        <v>41</v>
      </c>
      <c r="B2481" s="537">
        <v>41</v>
      </c>
      <c r="C2481" s="143" t="e">
        <f>IF(B2481="","",VLOOKUP(B2481,Computo_Presupuesto,2,FALSE))</f>
        <v>#NAME?</v>
      </c>
      <c r="D2481" s="423"/>
      <c r="E2481" s="140"/>
      <c r="F2481" s="141"/>
      <c r="G2481" s="142"/>
    </row>
    <row r="2482" spans="1:7" x14ac:dyDescent="0.2">
      <c r="A2482" s="137" t="s">
        <v>28</v>
      </c>
      <c r="B2482" s="537" t="s">
        <v>1695</v>
      </c>
      <c r="C2482" s="143" t="e">
        <f>IF(B2482=0,"",VLOOKUP(B2482,Computo_Presupuesto,2,FALSE))</f>
        <v>#NAME?</v>
      </c>
      <c r="D2482" s="139"/>
      <c r="E2482" s="140"/>
      <c r="F2482" s="138" t="s">
        <v>29</v>
      </c>
      <c r="G2482" s="144" t="e">
        <f>IF(B2482=0,"",VLOOKUP(B2482,Computo_Presupuesto,4,FALSE))</f>
        <v>#NAME?</v>
      </c>
    </row>
    <row r="2483" spans="1:7" x14ac:dyDescent="0.2">
      <c r="A2483" s="137"/>
      <c r="B2483" s="138"/>
      <c r="C2483" s="143"/>
      <c r="D2483" s="139"/>
      <c r="E2483" s="140"/>
      <c r="F2483" s="143"/>
      <c r="G2483" s="145"/>
    </row>
    <row r="2484" spans="1:7" x14ac:dyDescent="0.2">
      <c r="A2484" s="396"/>
      <c r="B2484" s="132"/>
      <c r="C2484" s="397" t="s">
        <v>1602</v>
      </c>
      <c r="D2484" s="132"/>
      <c r="E2484" s="132"/>
      <c r="F2484" s="132"/>
      <c r="G2484" s="398"/>
    </row>
    <row r="2485" spans="1:7" x14ac:dyDescent="0.2">
      <c r="A2485" s="137"/>
      <c r="B2485" s="199"/>
      <c r="C2485" s="143"/>
      <c r="D2485" s="139"/>
      <c r="E2485" s="140"/>
      <c r="F2485" s="138"/>
      <c r="G2485" s="144"/>
    </row>
    <row r="2486" spans="1:7" x14ac:dyDescent="0.2">
      <c r="A2486" s="137"/>
      <c r="B2486" s="199"/>
      <c r="C2486" s="399" t="s">
        <v>1603</v>
      </c>
      <c r="D2486" s="400" t="s">
        <v>31</v>
      </c>
      <c r="E2486" s="400" t="s">
        <v>1604</v>
      </c>
      <c r="F2486" s="400" t="s">
        <v>1605</v>
      </c>
      <c r="G2486" s="401" t="s">
        <v>1606</v>
      </c>
    </row>
    <row r="2487" spans="1:7" x14ac:dyDescent="0.2">
      <c r="A2487" s="137"/>
      <c r="B2487" s="199"/>
      <c r="C2487" s="408"/>
      <c r="D2487" s="413"/>
      <c r="E2487" s="448"/>
      <c r="F2487" s="414"/>
      <c r="G2487" s="404">
        <f>ROUND(D2487*F2487,2)</f>
        <v>0</v>
      </c>
    </row>
    <row r="2488" spans="1:7" x14ac:dyDescent="0.2">
      <c r="A2488" s="137"/>
      <c r="B2488" s="199"/>
      <c r="C2488" s="408"/>
      <c r="D2488" s="413"/>
      <c r="E2488" s="448"/>
      <c r="F2488" s="414"/>
      <c r="G2488" s="404">
        <f>ROUND(D2488*F2488,2)</f>
        <v>0</v>
      </c>
    </row>
    <row r="2489" spans="1:7" x14ac:dyDescent="0.2">
      <c r="A2489" s="137"/>
      <c r="B2489" s="199"/>
      <c r="C2489" s="408"/>
      <c r="D2489" s="413"/>
      <c r="E2489" s="448"/>
      <c r="F2489" s="414"/>
      <c r="G2489" s="404">
        <f>ROUND(D2489*F2489,2)</f>
        <v>0</v>
      </c>
    </row>
    <row r="2490" spans="1:7" x14ac:dyDescent="0.2">
      <c r="A2490" s="137"/>
      <c r="B2490" s="199"/>
      <c r="C2490" s="408"/>
      <c r="D2490" s="413"/>
      <c r="E2490" s="448"/>
      <c r="F2490" s="414"/>
      <c r="G2490" s="404">
        <f>ROUND(D2490*F2490,2)</f>
        <v>0</v>
      </c>
    </row>
    <row r="2491" spans="1:7" x14ac:dyDescent="0.2">
      <c r="A2491" s="137"/>
      <c r="B2491" s="199"/>
      <c r="C2491" s="408"/>
      <c r="D2491" s="413"/>
      <c r="E2491" s="448"/>
      <c r="F2491" s="414"/>
      <c r="G2491" s="404">
        <f t="shared" ref="G2491:G2496" si="264">ROUND(D2491*F2491,2)</f>
        <v>0</v>
      </c>
    </row>
    <row r="2492" spans="1:7" x14ac:dyDescent="0.2">
      <c r="A2492" s="137"/>
      <c r="B2492" s="199"/>
      <c r="C2492" s="408"/>
      <c r="D2492" s="413"/>
      <c r="E2492" s="448"/>
      <c r="F2492" s="414"/>
      <c r="G2492" s="404">
        <f t="shared" si="264"/>
        <v>0</v>
      </c>
    </row>
    <row r="2493" spans="1:7" x14ac:dyDescent="0.2">
      <c r="A2493" s="137"/>
      <c r="B2493" s="199"/>
      <c r="C2493" s="408"/>
      <c r="D2493" s="413"/>
      <c r="E2493" s="448"/>
      <c r="F2493" s="414"/>
      <c r="G2493" s="404">
        <f t="shared" si="264"/>
        <v>0</v>
      </c>
    </row>
    <row r="2494" spans="1:7" x14ac:dyDescent="0.2">
      <c r="A2494" s="137"/>
      <c r="B2494" s="199"/>
      <c r="C2494" s="408"/>
      <c r="D2494" s="413"/>
      <c r="E2494" s="448"/>
      <c r="F2494" s="414"/>
      <c r="G2494" s="404">
        <f t="shared" si="264"/>
        <v>0</v>
      </c>
    </row>
    <row r="2495" spans="1:7" x14ac:dyDescent="0.2">
      <c r="A2495" s="137"/>
      <c r="B2495" s="199"/>
      <c r="C2495" s="408"/>
      <c r="D2495" s="413"/>
      <c r="E2495" s="448"/>
      <c r="F2495" s="414"/>
      <c r="G2495" s="404">
        <f t="shared" si="264"/>
        <v>0</v>
      </c>
    </row>
    <row r="2496" spans="1:7" x14ac:dyDescent="0.2">
      <c r="A2496" s="137"/>
      <c r="B2496" s="199"/>
      <c r="C2496" s="408"/>
      <c r="D2496" s="413"/>
      <c r="E2496" s="448"/>
      <c r="F2496" s="414"/>
      <c r="G2496" s="404">
        <f t="shared" si="264"/>
        <v>0</v>
      </c>
    </row>
    <row r="2497" spans="1:7" ht="13.5" thickBot="1" x14ac:dyDescent="0.25">
      <c r="A2497" s="137"/>
      <c r="B2497" s="199"/>
      <c r="C2497" s="143"/>
      <c r="D2497" s="423"/>
      <c r="E2497" s="206"/>
      <c r="F2497" s="138"/>
      <c r="G2497" s="144"/>
    </row>
    <row r="2498" spans="1:7" ht="13.5" thickBot="1" x14ac:dyDescent="0.25">
      <c r="A2498" s="137"/>
      <c r="B2498" s="199"/>
      <c r="C2498" s="405" t="s">
        <v>1607</v>
      </c>
      <c r="D2498" s="423"/>
      <c r="E2498" s="206">
        <f>SUMPRODUCT(D2487:D2496,E2487:E2496)</f>
        <v>0</v>
      </c>
      <c r="F2498" s="138" t="s">
        <v>1608</v>
      </c>
      <c r="G2498" s="406">
        <f>SUM(G2487:G2496)</f>
        <v>0</v>
      </c>
    </row>
    <row r="2499" spans="1:7" x14ac:dyDescent="0.2">
      <c r="A2499" s="137"/>
      <c r="B2499" s="199"/>
      <c r="C2499" s="405"/>
      <c r="D2499" s="206"/>
      <c r="E2499" s="140"/>
      <c r="F2499" s="138"/>
      <c r="G2499" s="208"/>
    </row>
    <row r="2500" spans="1:7" x14ac:dyDescent="0.2">
      <c r="A2500" s="137"/>
      <c r="B2500" s="199"/>
      <c r="C2500" s="138" t="s">
        <v>1609</v>
      </c>
      <c r="D2500" s="451"/>
      <c r="E2500" s="534" t="e">
        <f>CONCATENATE(G2482,"/día")</f>
        <v>#NAME?</v>
      </c>
      <c r="F2500" s="138"/>
      <c r="G2500" s="144"/>
    </row>
    <row r="2501" spans="1:7" x14ac:dyDescent="0.2">
      <c r="A2501" s="137"/>
      <c r="B2501" s="199"/>
      <c r="C2501" s="143"/>
      <c r="D2501" s="139"/>
      <c r="E2501" s="140"/>
      <c r="F2501" s="138"/>
      <c r="G2501" s="144"/>
    </row>
    <row r="2502" spans="1:7" x14ac:dyDescent="0.2">
      <c r="A2502" s="748" t="s">
        <v>589</v>
      </c>
      <c r="B2502" s="749"/>
      <c r="C2502" s="744" t="s">
        <v>0</v>
      </c>
      <c r="D2502" s="750" t="s">
        <v>1610</v>
      </c>
      <c r="E2502" s="750" t="s">
        <v>1621</v>
      </c>
      <c r="F2502" s="752" t="s">
        <v>961</v>
      </c>
      <c r="G2502" s="746" t="s">
        <v>33</v>
      </c>
    </row>
    <row r="2503" spans="1:7" x14ac:dyDescent="0.2">
      <c r="A2503" s="146" t="s">
        <v>590</v>
      </c>
      <c r="B2503" s="147" t="s">
        <v>591</v>
      </c>
      <c r="C2503" s="745"/>
      <c r="D2503" s="751"/>
      <c r="E2503" s="751"/>
      <c r="F2503" s="753"/>
      <c r="G2503" s="747"/>
    </row>
    <row r="2504" spans="1:7" x14ac:dyDescent="0.2">
      <c r="A2504" s="148"/>
      <c r="B2504" s="143"/>
      <c r="C2504" s="150" t="s">
        <v>1611</v>
      </c>
      <c r="D2504" s="140"/>
      <c r="E2504" s="140"/>
      <c r="F2504" s="143"/>
      <c r="G2504" s="151"/>
    </row>
    <row r="2505" spans="1:7" x14ac:dyDescent="0.2">
      <c r="A2505" s="407"/>
      <c r="B2505" s="402">
        <f t="shared" ref="B2505:B2514" si="265">IF(A2505=0,0,VLOOKUP(A2505,T_Indices,2,FALSE))</f>
        <v>0</v>
      </c>
      <c r="C2505" s="408" t="s">
        <v>1629</v>
      </c>
      <c r="D2505" s="452"/>
      <c r="E2505" s="453"/>
      <c r="F2505" s="449">
        <f>D2500</f>
        <v>0</v>
      </c>
      <c r="G2505" s="410">
        <f>IF(F2505=0,0,ROUND(E2505/F2505,2))</f>
        <v>0</v>
      </c>
    </row>
    <row r="2506" spans="1:7" x14ac:dyDescent="0.2">
      <c r="A2506" s="407"/>
      <c r="B2506" s="402">
        <f t="shared" si="265"/>
        <v>0</v>
      </c>
      <c r="C2506" s="412" t="s">
        <v>1630</v>
      </c>
      <c r="D2506" s="452"/>
      <c r="E2506" s="453"/>
      <c r="F2506" s="449">
        <f>D2500</f>
        <v>0</v>
      </c>
      <c r="G2506" s="410">
        <f t="shared" ref="G2506:G2514" si="266">IF(F2506=0,0,ROUND(E2506/F2506,2))</f>
        <v>0</v>
      </c>
    </row>
    <row r="2507" spans="1:7" x14ac:dyDescent="0.2">
      <c r="A2507" s="407"/>
      <c r="B2507" s="402">
        <f t="shared" si="265"/>
        <v>0</v>
      </c>
      <c r="C2507" s="412" t="s">
        <v>1631</v>
      </c>
      <c r="D2507" s="452"/>
      <c r="E2507" s="453"/>
      <c r="F2507" s="449">
        <f>D2500</f>
        <v>0</v>
      </c>
      <c r="G2507" s="410">
        <f t="shared" si="266"/>
        <v>0</v>
      </c>
    </row>
    <row r="2508" spans="1:7" x14ac:dyDescent="0.2">
      <c r="A2508" s="407"/>
      <c r="B2508" s="402">
        <f t="shared" si="265"/>
        <v>0</v>
      </c>
      <c r="C2508" s="412"/>
      <c r="D2508" s="452"/>
      <c r="E2508" s="453"/>
      <c r="F2508" s="449">
        <f>D2500</f>
        <v>0</v>
      </c>
      <c r="G2508" s="410">
        <f t="shared" si="266"/>
        <v>0</v>
      </c>
    </row>
    <row r="2509" spans="1:7" x14ac:dyDescent="0.2">
      <c r="A2509" s="407"/>
      <c r="B2509" s="402">
        <f t="shared" si="265"/>
        <v>0</v>
      </c>
      <c r="C2509" s="412"/>
      <c r="D2509" s="452"/>
      <c r="E2509" s="453"/>
      <c r="F2509" s="449">
        <f>D2500</f>
        <v>0</v>
      </c>
      <c r="G2509" s="410">
        <f t="shared" si="266"/>
        <v>0</v>
      </c>
    </row>
    <row r="2510" spans="1:7" x14ac:dyDescent="0.2">
      <c r="A2510" s="407"/>
      <c r="B2510" s="402">
        <f t="shared" si="265"/>
        <v>0</v>
      </c>
      <c r="C2510" s="412"/>
      <c r="D2510" s="452"/>
      <c r="E2510" s="414"/>
      <c r="F2510" s="449">
        <f>D2500</f>
        <v>0</v>
      </c>
      <c r="G2510" s="410">
        <f t="shared" si="266"/>
        <v>0</v>
      </c>
    </row>
    <row r="2511" spans="1:7" x14ac:dyDescent="0.2">
      <c r="A2511" s="407"/>
      <c r="B2511" s="402">
        <f t="shared" si="265"/>
        <v>0</v>
      </c>
      <c r="C2511" s="412"/>
      <c r="D2511" s="409"/>
      <c r="E2511" s="452"/>
      <c r="F2511" s="449">
        <f>D2500</f>
        <v>0</v>
      </c>
      <c r="G2511" s="410">
        <f t="shared" si="266"/>
        <v>0</v>
      </c>
    </row>
    <row r="2512" spans="1:7" x14ac:dyDescent="0.2">
      <c r="A2512" s="407"/>
      <c r="B2512" s="402">
        <f t="shared" si="265"/>
        <v>0</v>
      </c>
      <c r="C2512" s="412"/>
      <c r="D2512" s="409"/>
      <c r="E2512" s="452"/>
      <c r="F2512" s="449">
        <f>D2500</f>
        <v>0</v>
      </c>
      <c r="G2512" s="410">
        <f t="shared" si="266"/>
        <v>0</v>
      </c>
    </row>
    <row r="2513" spans="1:7" x14ac:dyDescent="0.2">
      <c r="A2513" s="407"/>
      <c r="B2513" s="402">
        <f t="shared" si="265"/>
        <v>0</v>
      </c>
      <c r="C2513" s="412"/>
      <c r="D2513" s="409"/>
      <c r="E2513" s="413"/>
      <c r="F2513" s="449">
        <f>D2500</f>
        <v>0</v>
      </c>
      <c r="G2513" s="410">
        <f t="shared" si="266"/>
        <v>0</v>
      </c>
    </row>
    <row r="2514" spans="1:7" x14ac:dyDescent="0.2">
      <c r="A2514" s="407"/>
      <c r="B2514" s="402">
        <f t="shared" si="265"/>
        <v>0</v>
      </c>
      <c r="C2514" s="408"/>
      <c r="D2514" s="409"/>
      <c r="E2514" s="413"/>
      <c r="F2514" s="449">
        <f>D2500</f>
        <v>0</v>
      </c>
      <c r="G2514" s="410">
        <f t="shared" si="266"/>
        <v>0</v>
      </c>
    </row>
    <row r="2515" spans="1:7" x14ac:dyDescent="0.2">
      <c r="A2515" s="152"/>
      <c r="B2515" s="139"/>
      <c r="C2515" s="143"/>
      <c r="D2515" s="139"/>
      <c r="E2515" s="140"/>
      <c r="F2515" s="149" t="s">
        <v>34</v>
      </c>
      <c r="G2515" s="415">
        <f>SUBTOTAL(9,G2505:G2514)</f>
        <v>0</v>
      </c>
    </row>
    <row r="2516" spans="1:7" x14ac:dyDescent="0.2">
      <c r="A2516" s="148"/>
      <c r="B2516" s="143"/>
      <c r="C2516" s="150" t="s">
        <v>728</v>
      </c>
      <c r="D2516" s="139"/>
      <c r="E2516" s="140"/>
      <c r="F2516" s="141"/>
      <c r="G2516" s="151"/>
    </row>
    <row r="2517" spans="1:7" x14ac:dyDescent="0.2">
      <c r="A2517" s="748" t="s">
        <v>589</v>
      </c>
      <c r="B2517" s="749"/>
      <c r="C2517" s="744" t="s">
        <v>0</v>
      </c>
      <c r="D2517" s="750" t="s">
        <v>31</v>
      </c>
      <c r="E2517" s="750" t="s">
        <v>1621</v>
      </c>
      <c r="F2517" s="752" t="s">
        <v>961</v>
      </c>
      <c r="G2517" s="746" t="s">
        <v>33</v>
      </c>
    </row>
    <row r="2518" spans="1:7" x14ac:dyDescent="0.2">
      <c r="A2518" s="146" t="s">
        <v>590</v>
      </c>
      <c r="B2518" s="147" t="s">
        <v>591</v>
      </c>
      <c r="C2518" s="745"/>
      <c r="D2518" s="751"/>
      <c r="E2518" s="751"/>
      <c r="F2518" s="753"/>
      <c r="G2518" s="747"/>
    </row>
    <row r="2519" spans="1:7" x14ac:dyDescent="0.2">
      <c r="A2519" s="407"/>
      <c r="B2519" s="402">
        <f t="shared" ref="B2519:B2525" si="267">IF(A2519=0,0,VLOOKUP(A2519,T_Indices,2,FALSE))</f>
        <v>0</v>
      </c>
      <c r="C2519" s="411" t="s">
        <v>1632</v>
      </c>
      <c r="D2519" s="409"/>
      <c r="E2519" s="413">
        <v>1374.84</v>
      </c>
      <c r="F2519" s="403">
        <f>D2500</f>
        <v>0</v>
      </c>
      <c r="G2519" s="416">
        <f>IF(F2519=0,0,ROUND(D2519*E2519/F2519,2))</f>
        <v>0</v>
      </c>
    </row>
    <row r="2520" spans="1:7" x14ac:dyDescent="0.2">
      <c r="A2520" s="407"/>
      <c r="B2520" s="402">
        <f t="shared" si="267"/>
        <v>0</v>
      </c>
      <c r="C2520" s="408" t="s">
        <v>1633</v>
      </c>
      <c r="D2520" s="409"/>
      <c r="E2520" s="413">
        <v>1174.99</v>
      </c>
      <c r="F2520" s="403">
        <f>D2500</f>
        <v>0</v>
      </c>
      <c r="G2520" s="416">
        <f t="shared" ref="G2520:G2525" si="268">IF(F2520=0,0,ROUND(D2520*E2520/F2520,2))</f>
        <v>0</v>
      </c>
    </row>
    <row r="2521" spans="1:7" x14ac:dyDescent="0.2">
      <c r="A2521" s="407"/>
      <c r="B2521" s="402">
        <f t="shared" si="267"/>
        <v>0</v>
      </c>
      <c r="C2521" s="408" t="s">
        <v>1634</v>
      </c>
      <c r="D2521" s="409"/>
      <c r="E2521" s="413">
        <v>1080</v>
      </c>
      <c r="F2521" s="403">
        <f>D2500</f>
        <v>0</v>
      </c>
      <c r="G2521" s="416">
        <f t="shared" si="268"/>
        <v>0</v>
      </c>
    </row>
    <row r="2522" spans="1:7" x14ac:dyDescent="0.2">
      <c r="A2522" s="407"/>
      <c r="B2522" s="402">
        <f t="shared" si="267"/>
        <v>0</v>
      </c>
      <c r="C2522" s="408" t="s">
        <v>732</v>
      </c>
      <c r="D2522" s="409"/>
      <c r="E2522" s="413">
        <v>994.52</v>
      </c>
      <c r="F2522" s="403">
        <f>D2500</f>
        <v>0</v>
      </c>
      <c r="G2522" s="416">
        <f t="shared" si="268"/>
        <v>0</v>
      </c>
    </row>
    <row r="2523" spans="1:7" x14ac:dyDescent="0.2">
      <c r="A2523" s="407"/>
      <c r="B2523" s="402">
        <f t="shared" si="267"/>
        <v>0</v>
      </c>
      <c r="C2523" s="408"/>
      <c r="D2523" s="409"/>
      <c r="E2523" s="413"/>
      <c r="F2523" s="403">
        <f>D2500</f>
        <v>0</v>
      </c>
      <c r="G2523" s="416">
        <f t="shared" si="268"/>
        <v>0</v>
      </c>
    </row>
    <row r="2524" spans="1:7" x14ac:dyDescent="0.2">
      <c r="A2524" s="407"/>
      <c r="B2524" s="402">
        <f t="shared" si="267"/>
        <v>0</v>
      </c>
      <c r="C2524" s="408" t="s">
        <v>1635</v>
      </c>
      <c r="D2524" s="417">
        <v>0.1</v>
      </c>
      <c r="E2524" s="538">
        <f>SUMPRODUCT(D2519:D2522,E2519:E2522)</f>
        <v>0</v>
      </c>
      <c r="F2524" s="403">
        <f>D2500</f>
        <v>0</v>
      </c>
      <c r="G2524" s="416">
        <f t="shared" si="268"/>
        <v>0</v>
      </c>
    </row>
    <row r="2525" spans="1:7" x14ac:dyDescent="0.2">
      <c r="A2525" s="407"/>
      <c r="B2525" s="402">
        <f t="shared" si="267"/>
        <v>0</v>
      </c>
      <c r="C2525" s="402"/>
      <c r="D2525" s="450"/>
      <c r="E2525" s="403"/>
      <c r="F2525" s="403">
        <f>D2500</f>
        <v>0</v>
      </c>
      <c r="G2525" s="416">
        <f t="shared" si="268"/>
        <v>0</v>
      </c>
    </row>
    <row r="2526" spans="1:7" x14ac:dyDescent="0.2">
      <c r="A2526" s="152"/>
      <c r="B2526" s="139"/>
      <c r="C2526" s="143"/>
      <c r="D2526" s="139"/>
      <c r="E2526" s="140"/>
      <c r="F2526" s="149" t="s">
        <v>35</v>
      </c>
      <c r="G2526" s="418">
        <f>SUBTOTAL(9,G2519:G2525)</f>
        <v>0</v>
      </c>
    </row>
    <row r="2527" spans="1:7" x14ac:dyDescent="0.2">
      <c r="A2527" s="148"/>
      <c r="B2527" s="143"/>
      <c r="C2527" s="150" t="s">
        <v>1612</v>
      </c>
      <c r="D2527" s="139"/>
      <c r="E2527" s="140"/>
      <c r="F2527" s="141"/>
      <c r="G2527" s="151"/>
    </row>
    <row r="2528" spans="1:7" x14ac:dyDescent="0.2">
      <c r="A2528" s="748" t="s">
        <v>589</v>
      </c>
      <c r="B2528" s="749"/>
      <c r="C2528" s="744" t="s">
        <v>0</v>
      </c>
      <c r="D2528" s="744" t="s">
        <v>30</v>
      </c>
      <c r="E2528" s="750" t="s">
        <v>31</v>
      </c>
      <c r="F2528" s="752" t="s">
        <v>32</v>
      </c>
      <c r="G2528" s="746" t="s">
        <v>33</v>
      </c>
    </row>
    <row r="2529" spans="1:7" x14ac:dyDescent="0.2">
      <c r="A2529" s="146" t="s">
        <v>590</v>
      </c>
      <c r="B2529" s="147" t="s">
        <v>591</v>
      </c>
      <c r="C2529" s="745"/>
      <c r="D2529" s="745"/>
      <c r="E2529" s="751"/>
      <c r="F2529" s="753"/>
      <c r="G2529" s="747"/>
    </row>
    <row r="2530" spans="1:7" x14ac:dyDescent="0.2">
      <c r="A2530" s="407"/>
      <c r="B2530" s="402">
        <f t="shared" ref="B2530:B2540" si="269">IF(A2530=0,0,VLOOKUP(A2530,T_Indices,2,FALSE))</f>
        <v>0</v>
      </c>
      <c r="C2530" s="408"/>
      <c r="D2530" s="409"/>
      <c r="E2530" s="413"/>
      <c r="F2530" s="414"/>
      <c r="G2530" s="416">
        <f>ROUND(E2530*F2530,2)</f>
        <v>0</v>
      </c>
    </row>
    <row r="2531" spans="1:7" x14ac:dyDescent="0.2">
      <c r="A2531" s="407"/>
      <c r="B2531" s="402">
        <f t="shared" si="269"/>
        <v>0</v>
      </c>
      <c r="C2531" s="408"/>
      <c r="D2531" s="409"/>
      <c r="E2531" s="413"/>
      <c r="F2531" s="414"/>
      <c r="G2531" s="416">
        <f t="shared" ref="G2531:G2540" si="270">ROUND(E2531*F2531,2)</f>
        <v>0</v>
      </c>
    </row>
    <row r="2532" spans="1:7" x14ac:dyDescent="0.2">
      <c r="A2532" s="407"/>
      <c r="B2532" s="402">
        <f t="shared" si="269"/>
        <v>0</v>
      </c>
      <c r="C2532" s="408"/>
      <c r="D2532" s="409"/>
      <c r="E2532" s="413"/>
      <c r="F2532" s="414"/>
      <c r="G2532" s="416">
        <f t="shared" si="270"/>
        <v>0</v>
      </c>
    </row>
    <row r="2533" spans="1:7" x14ac:dyDescent="0.2">
      <c r="A2533" s="407"/>
      <c r="B2533" s="402">
        <f t="shared" si="269"/>
        <v>0</v>
      </c>
      <c r="C2533" s="408"/>
      <c r="D2533" s="409"/>
      <c r="E2533" s="413"/>
      <c r="F2533" s="414"/>
      <c r="G2533" s="416">
        <f t="shared" si="270"/>
        <v>0</v>
      </c>
    </row>
    <row r="2534" spans="1:7" x14ac:dyDescent="0.2">
      <c r="A2534" s="407"/>
      <c r="B2534" s="402">
        <f t="shared" si="269"/>
        <v>0</v>
      </c>
      <c r="C2534" s="408"/>
      <c r="D2534" s="409"/>
      <c r="E2534" s="413"/>
      <c r="F2534" s="414"/>
      <c r="G2534" s="416">
        <f t="shared" si="270"/>
        <v>0</v>
      </c>
    </row>
    <row r="2535" spans="1:7" x14ac:dyDescent="0.2">
      <c r="A2535" s="407"/>
      <c r="B2535" s="402">
        <f t="shared" si="269"/>
        <v>0</v>
      </c>
      <c r="C2535" s="408"/>
      <c r="D2535" s="409"/>
      <c r="E2535" s="413"/>
      <c r="F2535" s="414"/>
      <c r="G2535" s="416">
        <f t="shared" si="270"/>
        <v>0</v>
      </c>
    </row>
    <row r="2536" spans="1:7" x14ac:dyDescent="0.2">
      <c r="A2536" s="407"/>
      <c r="B2536" s="402">
        <f t="shared" si="269"/>
        <v>0</v>
      </c>
      <c r="C2536" s="408"/>
      <c r="D2536" s="409"/>
      <c r="E2536" s="413"/>
      <c r="F2536" s="414"/>
      <c r="G2536" s="416">
        <f t="shared" si="270"/>
        <v>0</v>
      </c>
    </row>
    <row r="2537" spans="1:7" x14ac:dyDescent="0.2">
      <c r="A2537" s="407"/>
      <c r="B2537" s="402">
        <f t="shared" si="269"/>
        <v>0</v>
      </c>
      <c r="C2537" s="408"/>
      <c r="D2537" s="409"/>
      <c r="E2537" s="413"/>
      <c r="F2537" s="414"/>
      <c r="G2537" s="416">
        <f t="shared" si="270"/>
        <v>0</v>
      </c>
    </row>
    <row r="2538" spans="1:7" x14ac:dyDescent="0.2">
      <c r="A2538" s="407"/>
      <c r="B2538" s="402">
        <f t="shared" si="269"/>
        <v>0</v>
      </c>
      <c r="C2538" s="408"/>
      <c r="D2538" s="409"/>
      <c r="E2538" s="413"/>
      <c r="F2538" s="414"/>
      <c r="G2538" s="416">
        <f t="shared" si="270"/>
        <v>0</v>
      </c>
    </row>
    <row r="2539" spans="1:7" x14ac:dyDescent="0.2">
      <c r="A2539" s="407"/>
      <c r="B2539" s="402">
        <f t="shared" si="269"/>
        <v>0</v>
      </c>
      <c r="C2539" s="408"/>
      <c r="D2539" s="409"/>
      <c r="E2539" s="413"/>
      <c r="F2539" s="414"/>
      <c r="G2539" s="416">
        <f t="shared" si="270"/>
        <v>0</v>
      </c>
    </row>
    <row r="2540" spans="1:7" x14ac:dyDescent="0.2">
      <c r="A2540" s="407"/>
      <c r="B2540" s="402">
        <f t="shared" si="269"/>
        <v>0</v>
      </c>
      <c r="C2540" s="408"/>
      <c r="D2540" s="409"/>
      <c r="E2540" s="413"/>
      <c r="F2540" s="414"/>
      <c r="G2540" s="416">
        <f t="shared" si="270"/>
        <v>0</v>
      </c>
    </row>
    <row r="2541" spans="1:7" x14ac:dyDescent="0.2">
      <c r="A2541" s="148"/>
      <c r="B2541" s="143"/>
      <c r="C2541" s="143"/>
      <c r="D2541" s="139"/>
      <c r="E2541" s="140"/>
      <c r="F2541" s="149" t="s">
        <v>36</v>
      </c>
      <c r="G2541" s="420">
        <f>SUBTOTAL(9,G2530:G2540)</f>
        <v>0</v>
      </c>
    </row>
    <row r="2542" spans="1:7" x14ac:dyDescent="0.2">
      <c r="A2542" s="148"/>
      <c r="B2542" s="143"/>
      <c r="C2542" s="150" t="s">
        <v>1613</v>
      </c>
      <c r="D2542" s="139"/>
      <c r="E2542" s="140"/>
      <c r="F2542" s="141"/>
      <c r="G2542" s="151"/>
    </row>
    <row r="2543" spans="1:7" x14ac:dyDescent="0.2">
      <c r="A2543" s="748" t="s">
        <v>589</v>
      </c>
      <c r="B2543" s="749"/>
      <c r="C2543" s="744" t="s">
        <v>0</v>
      </c>
      <c r="D2543" s="744" t="s">
        <v>30</v>
      </c>
      <c r="E2543" s="750" t="s">
        <v>31</v>
      </c>
      <c r="F2543" s="752" t="s">
        <v>32</v>
      </c>
      <c r="G2543" s="746" t="s">
        <v>33</v>
      </c>
    </row>
    <row r="2544" spans="1:7" x14ac:dyDescent="0.2">
      <c r="A2544" s="146" t="s">
        <v>590</v>
      </c>
      <c r="B2544" s="147" t="s">
        <v>591</v>
      </c>
      <c r="C2544" s="745"/>
      <c r="D2544" s="745"/>
      <c r="E2544" s="751"/>
      <c r="F2544" s="753"/>
      <c r="G2544" s="747"/>
    </row>
    <row r="2545" spans="1:7" x14ac:dyDescent="0.2">
      <c r="A2545" s="407"/>
      <c r="B2545" s="402">
        <f>IF(A2545=0,0,VLOOKUP(A2545,T_Indices,2,FALSE))</f>
        <v>0</v>
      </c>
      <c r="C2545" s="408"/>
      <c r="D2545" s="409"/>
      <c r="E2545" s="413"/>
      <c r="F2545" s="414"/>
      <c r="G2545" s="416">
        <f>ROUND(E2545*F2545,2)</f>
        <v>0</v>
      </c>
    </row>
    <row r="2546" spans="1:7" x14ac:dyDescent="0.2">
      <c r="A2546" s="407"/>
      <c r="B2546" s="402">
        <f>IF(A2546=0,0,VLOOKUP(A2546,T_Indices,2,FALSE))</f>
        <v>0</v>
      </c>
      <c r="C2546" s="408"/>
      <c r="D2546" s="409"/>
      <c r="E2546" s="419"/>
      <c r="F2546" s="414"/>
      <c r="G2546" s="416">
        <f t="shared" ref="G2546" si="271">ROUND(E2546*F2546,2)</f>
        <v>0</v>
      </c>
    </row>
    <row r="2547" spans="1:7" x14ac:dyDescent="0.2">
      <c r="A2547" s="148"/>
      <c r="B2547" s="143"/>
      <c r="C2547" s="143"/>
      <c r="D2547" s="139"/>
      <c r="E2547" s="140"/>
      <c r="F2547" s="149" t="s">
        <v>1614</v>
      </c>
      <c r="G2547" s="420">
        <f>SUBTOTAL(9,G2545:G2546)</f>
        <v>0</v>
      </c>
    </row>
    <row r="2548" spans="1:7" ht="13.5" thickBot="1" x14ac:dyDescent="0.25">
      <c r="A2548" s="153"/>
      <c r="B2548" s="154"/>
      <c r="C2548" s="155"/>
      <c r="D2548" s="154"/>
      <c r="E2548" s="156"/>
      <c r="F2548" s="157"/>
      <c r="G2548" s="158"/>
    </row>
    <row r="2549" spans="1:7" ht="13.5" thickBot="1" x14ac:dyDescent="0.25">
      <c r="A2549" s="187" t="str">
        <f>B2482</f>
        <v>41-11.2</v>
      </c>
      <c r="B2549" s="186" t="e">
        <f>C2482</f>
        <v>#NAME?</v>
      </c>
      <c r="C2549" s="209"/>
      <c r="D2549" s="209" t="s">
        <v>37</v>
      </c>
      <c r="E2549" s="210"/>
      <c r="F2549" s="421" t="e">
        <f>CONCATENATE("$/",G2482)</f>
        <v>#NAME?</v>
      </c>
      <c r="G2549" s="422">
        <f>SUBTOTAL(9,G2505:G2548)</f>
        <v>0</v>
      </c>
    </row>
    <row r="2550" spans="1:7" ht="14.25" thickTop="1" thickBot="1" x14ac:dyDescent="0.25">
      <c r="A2550" s="423"/>
      <c r="B2550" s="423"/>
      <c r="C2550" s="423"/>
      <c r="D2550" s="423"/>
      <c r="E2550" s="423"/>
      <c r="F2550" s="423"/>
      <c r="G2550" s="423"/>
    </row>
    <row r="2551" spans="1:7" ht="13.5" thickTop="1" x14ac:dyDescent="0.2">
      <c r="A2551" s="772" t="s">
        <v>39</v>
      </c>
      <c r="B2551" s="773"/>
      <c r="C2551" s="773"/>
      <c r="D2551" s="773"/>
      <c r="E2551" s="773"/>
      <c r="F2551" s="773"/>
      <c r="G2551" s="774"/>
    </row>
    <row r="2552" spans="1:7" x14ac:dyDescent="0.2">
      <c r="A2552" s="129" t="s">
        <v>726</v>
      </c>
      <c r="B2552" s="130" t="str">
        <f>Comitente</f>
        <v>DIRECCIÓN PROVINCIAL DE VIALIDAD</v>
      </c>
      <c r="C2552" s="131"/>
      <c r="D2552" s="207"/>
      <c r="E2552" s="207"/>
      <c r="F2552" s="133"/>
      <c r="G2552" s="134"/>
    </row>
    <row r="2553" spans="1:7" x14ac:dyDescent="0.2">
      <c r="A2553" s="129" t="s">
        <v>727</v>
      </c>
      <c r="B2553" s="130">
        <f>Contratista</f>
        <v>0</v>
      </c>
      <c r="C2553" s="135"/>
      <c r="D2553" s="135"/>
      <c r="E2553" s="135"/>
      <c r="F2553" s="130"/>
      <c r="G2553" s="136"/>
    </row>
    <row r="2554" spans="1:7" x14ac:dyDescent="0.2">
      <c r="A2554" s="129" t="s">
        <v>27</v>
      </c>
      <c r="B2554" s="130" t="str">
        <f>Obra</f>
        <v>SEÑALIZACION HORIZONTAL - PROVISION Y COLOCACION DE TACHAS REFLECTIVAS Y SEÑALAMIENTO VERTICAL</v>
      </c>
      <c r="C2554" s="135"/>
      <c r="D2554" s="135"/>
      <c r="E2554" s="135"/>
      <c r="F2554" s="130" t="s">
        <v>40</v>
      </c>
      <c r="G2554" s="136">
        <f>Fecha_Base</f>
        <v>43145</v>
      </c>
    </row>
    <row r="2555" spans="1:7" x14ac:dyDescent="0.2">
      <c r="A2555" s="137" t="s">
        <v>725</v>
      </c>
      <c r="B2555" s="138" t="str">
        <f>Ubicación</f>
        <v>DEPARTAMENTOS VARIOS</v>
      </c>
      <c r="C2555" s="138"/>
      <c r="D2555" s="139"/>
      <c r="E2555" s="140"/>
      <c r="F2555" s="141"/>
      <c r="G2555" s="142"/>
    </row>
    <row r="2556" spans="1:7" x14ac:dyDescent="0.2">
      <c r="A2556" s="137" t="s">
        <v>41</v>
      </c>
      <c r="B2556" s="537">
        <v>41</v>
      </c>
      <c r="C2556" s="143" t="e">
        <f>IF(B2556="","",VLOOKUP(B2556,Computo_Presupuesto,2,FALSE))</f>
        <v>#NAME?</v>
      </c>
      <c r="D2556" s="423"/>
      <c r="E2556" s="140"/>
      <c r="F2556" s="141"/>
      <c r="G2556" s="142"/>
    </row>
    <row r="2557" spans="1:7" x14ac:dyDescent="0.2">
      <c r="A2557" s="137" t="s">
        <v>28</v>
      </c>
      <c r="B2557" s="537" t="s">
        <v>1682</v>
      </c>
      <c r="C2557" s="143" t="e">
        <f>IF(B2557=0,"",VLOOKUP(B2557,Computo_Presupuesto,2,FALSE))</f>
        <v>#NAME?</v>
      </c>
      <c r="D2557" s="139"/>
      <c r="E2557" s="140"/>
      <c r="F2557" s="138" t="s">
        <v>29</v>
      </c>
      <c r="G2557" s="144" t="e">
        <f>IF(B2557=0,"",VLOOKUP(B2557,Computo_Presupuesto,4,FALSE))</f>
        <v>#NAME?</v>
      </c>
    </row>
    <row r="2558" spans="1:7" x14ac:dyDescent="0.2">
      <c r="A2558" s="137"/>
      <c r="B2558" s="138"/>
      <c r="C2558" s="143"/>
      <c r="D2558" s="139"/>
      <c r="E2558" s="140"/>
      <c r="F2558" s="143"/>
      <c r="G2558" s="145"/>
    </row>
    <row r="2559" spans="1:7" x14ac:dyDescent="0.2">
      <c r="A2559" s="396"/>
      <c r="B2559" s="132"/>
      <c r="C2559" s="397" t="s">
        <v>1602</v>
      </c>
      <c r="D2559" s="132"/>
      <c r="E2559" s="132"/>
      <c r="F2559" s="132"/>
      <c r="G2559" s="398"/>
    </row>
    <row r="2560" spans="1:7" x14ac:dyDescent="0.2">
      <c r="A2560" s="137"/>
      <c r="B2560" s="199"/>
      <c r="C2560" s="143"/>
      <c r="D2560" s="139"/>
      <c r="E2560" s="140"/>
      <c r="F2560" s="138"/>
      <c r="G2560" s="144"/>
    </row>
    <row r="2561" spans="1:7" x14ac:dyDescent="0.2">
      <c r="A2561" s="137"/>
      <c r="B2561" s="199"/>
      <c r="C2561" s="399" t="s">
        <v>1603</v>
      </c>
      <c r="D2561" s="400" t="s">
        <v>31</v>
      </c>
      <c r="E2561" s="400" t="s">
        <v>1604</v>
      </c>
      <c r="F2561" s="400" t="s">
        <v>1605</v>
      </c>
      <c r="G2561" s="401" t="s">
        <v>1606</v>
      </c>
    </row>
    <row r="2562" spans="1:7" x14ac:dyDescent="0.2">
      <c r="A2562" s="137"/>
      <c r="B2562" s="199"/>
      <c r="C2562" s="408"/>
      <c r="D2562" s="413"/>
      <c r="E2562" s="448"/>
      <c r="F2562" s="414"/>
      <c r="G2562" s="404">
        <f>ROUND(D2562*F2562,2)</f>
        <v>0</v>
      </c>
    </row>
    <row r="2563" spans="1:7" x14ac:dyDescent="0.2">
      <c r="A2563" s="137"/>
      <c r="B2563" s="199"/>
      <c r="C2563" s="408"/>
      <c r="D2563" s="413"/>
      <c r="E2563" s="448"/>
      <c r="F2563" s="414"/>
      <c r="G2563" s="404">
        <f>ROUND(D2563*F2563,2)</f>
        <v>0</v>
      </c>
    </row>
    <row r="2564" spans="1:7" x14ac:dyDescent="0.2">
      <c r="A2564" s="137"/>
      <c r="B2564" s="199"/>
      <c r="C2564" s="408"/>
      <c r="D2564" s="413"/>
      <c r="E2564" s="448"/>
      <c r="F2564" s="414"/>
      <c r="G2564" s="404">
        <f>ROUND(D2564*F2564,2)</f>
        <v>0</v>
      </c>
    </row>
    <row r="2565" spans="1:7" x14ac:dyDescent="0.2">
      <c r="A2565" s="137"/>
      <c r="B2565" s="199"/>
      <c r="C2565" s="408"/>
      <c r="D2565" s="413"/>
      <c r="E2565" s="448"/>
      <c r="F2565" s="414"/>
      <c r="G2565" s="404">
        <f>ROUND(D2565*F2565,2)</f>
        <v>0</v>
      </c>
    </row>
    <row r="2566" spans="1:7" x14ac:dyDescent="0.2">
      <c r="A2566" s="137"/>
      <c r="B2566" s="199"/>
      <c r="C2566" s="408"/>
      <c r="D2566" s="413"/>
      <c r="E2566" s="448"/>
      <c r="F2566" s="414"/>
      <c r="G2566" s="404">
        <f t="shared" ref="G2566:G2571" si="272">ROUND(D2566*F2566,2)</f>
        <v>0</v>
      </c>
    </row>
    <row r="2567" spans="1:7" x14ac:dyDescent="0.2">
      <c r="A2567" s="137"/>
      <c r="B2567" s="199"/>
      <c r="C2567" s="408"/>
      <c r="D2567" s="413"/>
      <c r="E2567" s="448"/>
      <c r="F2567" s="414"/>
      <c r="G2567" s="404">
        <f t="shared" si="272"/>
        <v>0</v>
      </c>
    </row>
    <row r="2568" spans="1:7" x14ac:dyDescent="0.2">
      <c r="A2568" s="137"/>
      <c r="B2568" s="199"/>
      <c r="C2568" s="408"/>
      <c r="D2568" s="413"/>
      <c r="E2568" s="448"/>
      <c r="F2568" s="414"/>
      <c r="G2568" s="404">
        <f t="shared" si="272"/>
        <v>0</v>
      </c>
    </row>
    <row r="2569" spans="1:7" x14ac:dyDescent="0.2">
      <c r="A2569" s="137"/>
      <c r="B2569" s="199"/>
      <c r="C2569" s="408"/>
      <c r="D2569" s="413"/>
      <c r="E2569" s="448"/>
      <c r="F2569" s="414"/>
      <c r="G2569" s="404">
        <f t="shared" si="272"/>
        <v>0</v>
      </c>
    </row>
    <row r="2570" spans="1:7" x14ac:dyDescent="0.2">
      <c r="A2570" s="137"/>
      <c r="B2570" s="199"/>
      <c r="C2570" s="408"/>
      <c r="D2570" s="413"/>
      <c r="E2570" s="448"/>
      <c r="F2570" s="414"/>
      <c r="G2570" s="404">
        <f t="shared" si="272"/>
        <v>0</v>
      </c>
    </row>
    <row r="2571" spans="1:7" x14ac:dyDescent="0.2">
      <c r="A2571" s="137"/>
      <c r="B2571" s="199"/>
      <c r="C2571" s="408"/>
      <c r="D2571" s="413"/>
      <c r="E2571" s="448"/>
      <c r="F2571" s="414"/>
      <c r="G2571" s="404">
        <f t="shared" si="272"/>
        <v>0</v>
      </c>
    </row>
    <row r="2572" spans="1:7" ht="13.5" thickBot="1" x14ac:dyDescent="0.25">
      <c r="A2572" s="137"/>
      <c r="B2572" s="199"/>
      <c r="C2572" s="143"/>
      <c r="D2572" s="423"/>
      <c r="E2572" s="206"/>
      <c r="F2572" s="138"/>
      <c r="G2572" s="144"/>
    </row>
    <row r="2573" spans="1:7" ht="13.5" thickBot="1" x14ac:dyDescent="0.25">
      <c r="A2573" s="137"/>
      <c r="B2573" s="199"/>
      <c r="C2573" s="405" t="s">
        <v>1607</v>
      </c>
      <c r="D2573" s="423"/>
      <c r="E2573" s="206">
        <f>SUMPRODUCT(D2562:D2571,E2562:E2571)</f>
        <v>0</v>
      </c>
      <c r="F2573" s="138" t="s">
        <v>1608</v>
      </c>
      <c r="G2573" s="406">
        <f>SUM(G2562:G2571)</f>
        <v>0</v>
      </c>
    </row>
    <row r="2574" spans="1:7" x14ac:dyDescent="0.2">
      <c r="A2574" s="137"/>
      <c r="B2574" s="199"/>
      <c r="C2574" s="405"/>
      <c r="D2574" s="206"/>
      <c r="E2574" s="140"/>
      <c r="F2574" s="138"/>
      <c r="G2574" s="208"/>
    </row>
    <row r="2575" spans="1:7" x14ac:dyDescent="0.2">
      <c r="A2575" s="137"/>
      <c r="B2575" s="199"/>
      <c r="C2575" s="138" t="s">
        <v>1609</v>
      </c>
      <c r="D2575" s="451"/>
      <c r="E2575" s="534" t="e">
        <f>CONCATENATE(G2557,"/día")</f>
        <v>#NAME?</v>
      </c>
      <c r="F2575" s="138"/>
      <c r="G2575" s="144"/>
    </row>
    <row r="2576" spans="1:7" x14ac:dyDescent="0.2">
      <c r="A2576" s="137"/>
      <c r="B2576" s="199"/>
      <c r="C2576" s="143"/>
      <c r="D2576" s="139"/>
      <c r="E2576" s="140"/>
      <c r="F2576" s="138"/>
      <c r="G2576" s="144"/>
    </row>
    <row r="2577" spans="1:7" x14ac:dyDescent="0.2">
      <c r="A2577" s="748" t="s">
        <v>589</v>
      </c>
      <c r="B2577" s="749"/>
      <c r="C2577" s="744" t="s">
        <v>0</v>
      </c>
      <c r="D2577" s="750" t="s">
        <v>1610</v>
      </c>
      <c r="E2577" s="750" t="s">
        <v>1621</v>
      </c>
      <c r="F2577" s="752" t="s">
        <v>961</v>
      </c>
      <c r="G2577" s="746" t="s">
        <v>33</v>
      </c>
    </row>
    <row r="2578" spans="1:7" x14ac:dyDescent="0.2">
      <c r="A2578" s="146" t="s">
        <v>590</v>
      </c>
      <c r="B2578" s="147" t="s">
        <v>591</v>
      </c>
      <c r="C2578" s="745"/>
      <c r="D2578" s="751"/>
      <c r="E2578" s="751"/>
      <c r="F2578" s="753"/>
      <c r="G2578" s="747"/>
    </row>
    <row r="2579" spans="1:7" x14ac:dyDescent="0.2">
      <c r="A2579" s="148"/>
      <c r="B2579" s="143"/>
      <c r="C2579" s="150" t="s">
        <v>1611</v>
      </c>
      <c r="D2579" s="140"/>
      <c r="E2579" s="140"/>
      <c r="F2579" s="143"/>
      <c r="G2579" s="151"/>
    </row>
    <row r="2580" spans="1:7" x14ac:dyDescent="0.2">
      <c r="A2580" s="407"/>
      <c r="B2580" s="402">
        <f t="shared" ref="B2580:B2589" si="273">IF(A2580=0,0,VLOOKUP(A2580,T_Indices,2,FALSE))</f>
        <v>0</v>
      </c>
      <c r="C2580" s="408" t="s">
        <v>1629</v>
      </c>
      <c r="D2580" s="452"/>
      <c r="E2580" s="453"/>
      <c r="F2580" s="449">
        <f>D2575</f>
        <v>0</v>
      </c>
      <c r="G2580" s="410">
        <f>IF(F2580=0,0,ROUND(E2580/F2580,2))</f>
        <v>0</v>
      </c>
    </row>
    <row r="2581" spans="1:7" x14ac:dyDescent="0.2">
      <c r="A2581" s="407"/>
      <c r="B2581" s="402">
        <f t="shared" si="273"/>
        <v>0</v>
      </c>
      <c r="C2581" s="412" t="s">
        <v>1630</v>
      </c>
      <c r="D2581" s="452"/>
      <c r="E2581" s="453"/>
      <c r="F2581" s="449">
        <f>D2575</f>
        <v>0</v>
      </c>
      <c r="G2581" s="410">
        <f t="shared" ref="G2581:G2589" si="274">IF(F2581=0,0,ROUND(E2581/F2581,2))</f>
        <v>0</v>
      </c>
    </row>
    <row r="2582" spans="1:7" x14ac:dyDescent="0.2">
      <c r="A2582" s="407"/>
      <c r="B2582" s="402">
        <f t="shared" si="273"/>
        <v>0</v>
      </c>
      <c r="C2582" s="412" t="s">
        <v>1631</v>
      </c>
      <c r="D2582" s="452"/>
      <c r="E2582" s="453"/>
      <c r="F2582" s="449">
        <f>D2575</f>
        <v>0</v>
      </c>
      <c r="G2582" s="410">
        <f t="shared" si="274"/>
        <v>0</v>
      </c>
    </row>
    <row r="2583" spans="1:7" x14ac:dyDescent="0.2">
      <c r="A2583" s="407"/>
      <c r="B2583" s="402">
        <f t="shared" si="273"/>
        <v>0</v>
      </c>
      <c r="C2583" s="412"/>
      <c r="D2583" s="452"/>
      <c r="E2583" s="453"/>
      <c r="F2583" s="449">
        <f>D2575</f>
        <v>0</v>
      </c>
      <c r="G2583" s="410">
        <f t="shared" si="274"/>
        <v>0</v>
      </c>
    </row>
    <row r="2584" spans="1:7" x14ac:dyDescent="0.2">
      <c r="A2584" s="407"/>
      <c r="B2584" s="402">
        <f t="shared" si="273"/>
        <v>0</v>
      </c>
      <c r="C2584" s="412"/>
      <c r="D2584" s="452"/>
      <c r="E2584" s="453"/>
      <c r="F2584" s="449">
        <f>D2575</f>
        <v>0</v>
      </c>
      <c r="G2584" s="410">
        <f t="shared" si="274"/>
        <v>0</v>
      </c>
    </row>
    <row r="2585" spans="1:7" x14ac:dyDescent="0.2">
      <c r="A2585" s="407"/>
      <c r="B2585" s="402">
        <f t="shared" si="273"/>
        <v>0</v>
      </c>
      <c r="C2585" s="412"/>
      <c r="D2585" s="452"/>
      <c r="E2585" s="414"/>
      <c r="F2585" s="449">
        <f>D2575</f>
        <v>0</v>
      </c>
      <c r="G2585" s="410">
        <f t="shared" si="274"/>
        <v>0</v>
      </c>
    </row>
    <row r="2586" spans="1:7" x14ac:dyDescent="0.2">
      <c r="A2586" s="407"/>
      <c r="B2586" s="402">
        <f t="shared" si="273"/>
        <v>0</v>
      </c>
      <c r="C2586" s="412"/>
      <c r="D2586" s="409"/>
      <c r="E2586" s="452"/>
      <c r="F2586" s="449">
        <f>D2575</f>
        <v>0</v>
      </c>
      <c r="G2586" s="410">
        <f t="shared" si="274"/>
        <v>0</v>
      </c>
    </row>
    <row r="2587" spans="1:7" x14ac:dyDescent="0.2">
      <c r="A2587" s="407"/>
      <c r="B2587" s="402">
        <f t="shared" si="273"/>
        <v>0</v>
      </c>
      <c r="C2587" s="412"/>
      <c r="D2587" s="409"/>
      <c r="E2587" s="452"/>
      <c r="F2587" s="449">
        <f>D2575</f>
        <v>0</v>
      </c>
      <c r="G2587" s="410">
        <f t="shared" si="274"/>
        <v>0</v>
      </c>
    </row>
    <row r="2588" spans="1:7" x14ac:dyDescent="0.2">
      <c r="A2588" s="407"/>
      <c r="B2588" s="402">
        <f t="shared" si="273"/>
        <v>0</v>
      </c>
      <c r="C2588" s="412"/>
      <c r="D2588" s="409"/>
      <c r="E2588" s="413"/>
      <c r="F2588" s="449">
        <f>D2575</f>
        <v>0</v>
      </c>
      <c r="G2588" s="410">
        <f t="shared" si="274"/>
        <v>0</v>
      </c>
    </row>
    <row r="2589" spans="1:7" x14ac:dyDescent="0.2">
      <c r="A2589" s="407"/>
      <c r="B2589" s="402">
        <f t="shared" si="273"/>
        <v>0</v>
      </c>
      <c r="C2589" s="408"/>
      <c r="D2589" s="409"/>
      <c r="E2589" s="413"/>
      <c r="F2589" s="449">
        <f>D2575</f>
        <v>0</v>
      </c>
      <c r="G2589" s="410">
        <f t="shared" si="274"/>
        <v>0</v>
      </c>
    </row>
    <row r="2590" spans="1:7" x14ac:dyDescent="0.2">
      <c r="A2590" s="152"/>
      <c r="B2590" s="139"/>
      <c r="C2590" s="143"/>
      <c r="D2590" s="139"/>
      <c r="E2590" s="140"/>
      <c r="F2590" s="149" t="s">
        <v>34</v>
      </c>
      <c r="G2590" s="415">
        <f>SUBTOTAL(9,G2580:G2589)</f>
        <v>0</v>
      </c>
    </row>
    <row r="2591" spans="1:7" x14ac:dyDescent="0.2">
      <c r="A2591" s="148"/>
      <c r="B2591" s="143"/>
      <c r="C2591" s="150" t="s">
        <v>728</v>
      </c>
      <c r="D2591" s="139"/>
      <c r="E2591" s="140"/>
      <c r="F2591" s="141"/>
      <c r="G2591" s="151"/>
    </row>
    <row r="2592" spans="1:7" x14ac:dyDescent="0.2">
      <c r="A2592" s="748" t="s">
        <v>589</v>
      </c>
      <c r="B2592" s="749"/>
      <c r="C2592" s="744" t="s">
        <v>0</v>
      </c>
      <c r="D2592" s="750" t="s">
        <v>31</v>
      </c>
      <c r="E2592" s="750" t="s">
        <v>1621</v>
      </c>
      <c r="F2592" s="752" t="s">
        <v>961</v>
      </c>
      <c r="G2592" s="746" t="s">
        <v>33</v>
      </c>
    </row>
    <row r="2593" spans="1:7" x14ac:dyDescent="0.2">
      <c r="A2593" s="146" t="s">
        <v>590</v>
      </c>
      <c r="B2593" s="147" t="s">
        <v>591</v>
      </c>
      <c r="C2593" s="745"/>
      <c r="D2593" s="751"/>
      <c r="E2593" s="751"/>
      <c r="F2593" s="753"/>
      <c r="G2593" s="747"/>
    </row>
    <row r="2594" spans="1:7" x14ac:dyDescent="0.2">
      <c r="A2594" s="407"/>
      <c r="B2594" s="402">
        <f t="shared" ref="B2594:B2600" si="275">IF(A2594=0,0,VLOOKUP(A2594,T_Indices,2,FALSE))</f>
        <v>0</v>
      </c>
      <c r="C2594" s="411" t="s">
        <v>1632</v>
      </c>
      <c r="D2594" s="409"/>
      <c r="E2594" s="413">
        <v>1374.84</v>
      </c>
      <c r="F2594" s="403">
        <f>D2575</f>
        <v>0</v>
      </c>
      <c r="G2594" s="416">
        <f>IF(F2594=0,0,ROUND(D2594*E2594/F2594,2))</f>
        <v>0</v>
      </c>
    </row>
    <row r="2595" spans="1:7" x14ac:dyDescent="0.2">
      <c r="A2595" s="407"/>
      <c r="B2595" s="402">
        <f t="shared" si="275"/>
        <v>0</v>
      </c>
      <c r="C2595" s="408" t="s">
        <v>1633</v>
      </c>
      <c r="D2595" s="409"/>
      <c r="E2595" s="413">
        <v>1174.99</v>
      </c>
      <c r="F2595" s="403">
        <f>D2575</f>
        <v>0</v>
      </c>
      <c r="G2595" s="416">
        <f t="shared" ref="G2595:G2600" si="276">IF(F2595=0,0,ROUND(D2595*E2595/F2595,2))</f>
        <v>0</v>
      </c>
    </row>
    <row r="2596" spans="1:7" x14ac:dyDescent="0.2">
      <c r="A2596" s="407"/>
      <c r="B2596" s="402">
        <f t="shared" si="275"/>
        <v>0</v>
      </c>
      <c r="C2596" s="408" t="s">
        <v>1634</v>
      </c>
      <c r="D2596" s="409"/>
      <c r="E2596" s="413">
        <v>1080</v>
      </c>
      <c r="F2596" s="403">
        <f>D2575</f>
        <v>0</v>
      </c>
      <c r="G2596" s="416">
        <f t="shared" si="276"/>
        <v>0</v>
      </c>
    </row>
    <row r="2597" spans="1:7" x14ac:dyDescent="0.2">
      <c r="A2597" s="407"/>
      <c r="B2597" s="402">
        <f t="shared" si="275"/>
        <v>0</v>
      </c>
      <c r="C2597" s="408" t="s">
        <v>732</v>
      </c>
      <c r="D2597" s="409"/>
      <c r="E2597" s="413">
        <v>994.52</v>
      </c>
      <c r="F2597" s="403">
        <f>D2575</f>
        <v>0</v>
      </c>
      <c r="G2597" s="416">
        <f t="shared" si="276"/>
        <v>0</v>
      </c>
    </row>
    <row r="2598" spans="1:7" x14ac:dyDescent="0.2">
      <c r="A2598" s="407"/>
      <c r="B2598" s="402">
        <f t="shared" si="275"/>
        <v>0</v>
      </c>
      <c r="C2598" s="408"/>
      <c r="D2598" s="409"/>
      <c r="E2598" s="413"/>
      <c r="F2598" s="403">
        <f>D2575</f>
        <v>0</v>
      </c>
      <c r="G2598" s="416">
        <f t="shared" si="276"/>
        <v>0</v>
      </c>
    </row>
    <row r="2599" spans="1:7" x14ac:dyDescent="0.2">
      <c r="A2599" s="407"/>
      <c r="B2599" s="402">
        <f t="shared" si="275"/>
        <v>0</v>
      </c>
      <c r="C2599" s="408" t="s">
        <v>1635</v>
      </c>
      <c r="D2599" s="417">
        <v>0.1</v>
      </c>
      <c r="E2599" s="538">
        <f>SUMPRODUCT(D2594:D2597,E2594:E2597)</f>
        <v>0</v>
      </c>
      <c r="F2599" s="403">
        <f>D2575</f>
        <v>0</v>
      </c>
      <c r="G2599" s="416">
        <f t="shared" si="276"/>
        <v>0</v>
      </c>
    </row>
    <row r="2600" spans="1:7" x14ac:dyDescent="0.2">
      <c r="A2600" s="407"/>
      <c r="B2600" s="402">
        <f t="shared" si="275"/>
        <v>0</v>
      </c>
      <c r="C2600" s="402"/>
      <c r="D2600" s="450"/>
      <c r="E2600" s="403"/>
      <c r="F2600" s="403">
        <f>D2575</f>
        <v>0</v>
      </c>
      <c r="G2600" s="416">
        <f t="shared" si="276"/>
        <v>0</v>
      </c>
    </row>
    <row r="2601" spans="1:7" x14ac:dyDescent="0.2">
      <c r="A2601" s="152"/>
      <c r="B2601" s="139"/>
      <c r="C2601" s="143"/>
      <c r="D2601" s="139"/>
      <c r="E2601" s="140"/>
      <c r="F2601" s="149" t="s">
        <v>35</v>
      </c>
      <c r="G2601" s="418">
        <f>SUBTOTAL(9,G2594:G2600)</f>
        <v>0</v>
      </c>
    </row>
    <row r="2602" spans="1:7" x14ac:dyDescent="0.2">
      <c r="A2602" s="148"/>
      <c r="B2602" s="143"/>
      <c r="C2602" s="150" t="s">
        <v>1612</v>
      </c>
      <c r="D2602" s="139"/>
      <c r="E2602" s="140"/>
      <c r="F2602" s="141"/>
      <c r="G2602" s="151"/>
    </row>
    <row r="2603" spans="1:7" x14ac:dyDescent="0.2">
      <c r="A2603" s="748" t="s">
        <v>589</v>
      </c>
      <c r="B2603" s="749"/>
      <c r="C2603" s="744" t="s">
        <v>0</v>
      </c>
      <c r="D2603" s="744" t="s">
        <v>30</v>
      </c>
      <c r="E2603" s="750" t="s">
        <v>31</v>
      </c>
      <c r="F2603" s="752" t="s">
        <v>32</v>
      </c>
      <c r="G2603" s="746" t="s">
        <v>33</v>
      </c>
    </row>
    <row r="2604" spans="1:7" x14ac:dyDescent="0.2">
      <c r="A2604" s="146" t="s">
        <v>590</v>
      </c>
      <c r="B2604" s="147" t="s">
        <v>591</v>
      </c>
      <c r="C2604" s="745"/>
      <c r="D2604" s="745"/>
      <c r="E2604" s="751"/>
      <c r="F2604" s="753"/>
      <c r="G2604" s="747"/>
    </row>
    <row r="2605" spans="1:7" x14ac:dyDescent="0.2">
      <c r="A2605" s="407"/>
      <c r="B2605" s="402">
        <f t="shared" ref="B2605:B2615" si="277">IF(A2605=0,0,VLOOKUP(A2605,T_Indices,2,FALSE))</f>
        <v>0</v>
      </c>
      <c r="C2605" s="408"/>
      <c r="D2605" s="409"/>
      <c r="E2605" s="413"/>
      <c r="F2605" s="414"/>
      <c r="G2605" s="416">
        <f>ROUND(E2605*F2605,2)</f>
        <v>0</v>
      </c>
    </row>
    <row r="2606" spans="1:7" x14ac:dyDescent="0.2">
      <c r="A2606" s="407"/>
      <c r="B2606" s="402">
        <f t="shared" si="277"/>
        <v>0</v>
      </c>
      <c r="C2606" s="408"/>
      <c r="D2606" s="409"/>
      <c r="E2606" s="413"/>
      <c r="F2606" s="414"/>
      <c r="G2606" s="416">
        <f t="shared" ref="G2606:G2615" si="278">ROUND(E2606*F2606,2)</f>
        <v>0</v>
      </c>
    </row>
    <row r="2607" spans="1:7" x14ac:dyDescent="0.2">
      <c r="A2607" s="407"/>
      <c r="B2607" s="402">
        <f t="shared" si="277"/>
        <v>0</v>
      </c>
      <c r="C2607" s="408"/>
      <c r="D2607" s="409"/>
      <c r="E2607" s="413"/>
      <c r="F2607" s="414"/>
      <c r="G2607" s="416">
        <f t="shared" si="278"/>
        <v>0</v>
      </c>
    </row>
    <row r="2608" spans="1:7" x14ac:dyDescent="0.2">
      <c r="A2608" s="407"/>
      <c r="B2608" s="402">
        <f t="shared" si="277"/>
        <v>0</v>
      </c>
      <c r="C2608" s="408"/>
      <c r="D2608" s="409"/>
      <c r="E2608" s="413"/>
      <c r="F2608" s="414"/>
      <c r="G2608" s="416">
        <f t="shared" si="278"/>
        <v>0</v>
      </c>
    </row>
    <row r="2609" spans="1:7" x14ac:dyDescent="0.2">
      <c r="A2609" s="407"/>
      <c r="B2609" s="402">
        <f t="shared" si="277"/>
        <v>0</v>
      </c>
      <c r="C2609" s="408"/>
      <c r="D2609" s="409"/>
      <c r="E2609" s="413"/>
      <c r="F2609" s="414"/>
      <c r="G2609" s="416">
        <f t="shared" si="278"/>
        <v>0</v>
      </c>
    </row>
    <row r="2610" spans="1:7" x14ac:dyDescent="0.2">
      <c r="A2610" s="407"/>
      <c r="B2610" s="402">
        <f t="shared" si="277"/>
        <v>0</v>
      </c>
      <c r="C2610" s="408"/>
      <c r="D2610" s="409"/>
      <c r="E2610" s="413"/>
      <c r="F2610" s="414"/>
      <c r="G2610" s="416">
        <f t="shared" si="278"/>
        <v>0</v>
      </c>
    </row>
    <row r="2611" spans="1:7" x14ac:dyDescent="0.2">
      <c r="A2611" s="407"/>
      <c r="B2611" s="402">
        <f t="shared" si="277"/>
        <v>0</v>
      </c>
      <c r="C2611" s="408"/>
      <c r="D2611" s="409"/>
      <c r="E2611" s="413"/>
      <c r="F2611" s="414"/>
      <c r="G2611" s="416">
        <f t="shared" si="278"/>
        <v>0</v>
      </c>
    </row>
    <row r="2612" spans="1:7" x14ac:dyDescent="0.2">
      <c r="A2612" s="407"/>
      <c r="B2612" s="402">
        <f t="shared" si="277"/>
        <v>0</v>
      </c>
      <c r="C2612" s="408"/>
      <c r="D2612" s="409"/>
      <c r="E2612" s="413"/>
      <c r="F2612" s="414"/>
      <c r="G2612" s="416">
        <f t="shared" si="278"/>
        <v>0</v>
      </c>
    </row>
    <row r="2613" spans="1:7" x14ac:dyDescent="0.2">
      <c r="A2613" s="407"/>
      <c r="B2613" s="402">
        <f t="shared" si="277"/>
        <v>0</v>
      </c>
      <c r="C2613" s="408"/>
      <c r="D2613" s="409"/>
      <c r="E2613" s="413"/>
      <c r="F2613" s="414"/>
      <c r="G2613" s="416">
        <f t="shared" si="278"/>
        <v>0</v>
      </c>
    </row>
    <row r="2614" spans="1:7" x14ac:dyDescent="0.2">
      <c r="A2614" s="407"/>
      <c r="B2614" s="402">
        <f t="shared" si="277"/>
        <v>0</v>
      </c>
      <c r="C2614" s="408"/>
      <c r="D2614" s="409"/>
      <c r="E2614" s="413"/>
      <c r="F2614" s="414"/>
      <c r="G2614" s="416">
        <f t="shared" si="278"/>
        <v>0</v>
      </c>
    </row>
    <row r="2615" spans="1:7" x14ac:dyDescent="0.2">
      <c r="A2615" s="407"/>
      <c r="B2615" s="402">
        <f t="shared" si="277"/>
        <v>0</v>
      </c>
      <c r="C2615" s="408"/>
      <c r="D2615" s="409"/>
      <c r="E2615" s="413"/>
      <c r="F2615" s="414"/>
      <c r="G2615" s="416">
        <f t="shared" si="278"/>
        <v>0</v>
      </c>
    </row>
    <row r="2616" spans="1:7" x14ac:dyDescent="0.2">
      <c r="A2616" s="148"/>
      <c r="B2616" s="143"/>
      <c r="C2616" s="143"/>
      <c r="D2616" s="139"/>
      <c r="E2616" s="140"/>
      <c r="F2616" s="149" t="s">
        <v>36</v>
      </c>
      <c r="G2616" s="420">
        <f>SUBTOTAL(9,G2605:G2615)</f>
        <v>0</v>
      </c>
    </row>
    <row r="2617" spans="1:7" x14ac:dyDescent="0.2">
      <c r="A2617" s="148"/>
      <c r="B2617" s="143"/>
      <c r="C2617" s="150" t="s">
        <v>1613</v>
      </c>
      <c r="D2617" s="139"/>
      <c r="E2617" s="140"/>
      <c r="F2617" s="141"/>
      <c r="G2617" s="151"/>
    </row>
    <row r="2618" spans="1:7" x14ac:dyDescent="0.2">
      <c r="A2618" s="748" t="s">
        <v>589</v>
      </c>
      <c r="B2618" s="749"/>
      <c r="C2618" s="744" t="s">
        <v>0</v>
      </c>
      <c r="D2618" s="744" t="s">
        <v>30</v>
      </c>
      <c r="E2618" s="750" t="s">
        <v>31</v>
      </c>
      <c r="F2618" s="752" t="s">
        <v>32</v>
      </c>
      <c r="G2618" s="746" t="s">
        <v>33</v>
      </c>
    </row>
    <row r="2619" spans="1:7" x14ac:dyDescent="0.2">
      <c r="A2619" s="146" t="s">
        <v>590</v>
      </c>
      <c r="B2619" s="147" t="s">
        <v>591</v>
      </c>
      <c r="C2619" s="745"/>
      <c r="D2619" s="745"/>
      <c r="E2619" s="751"/>
      <c r="F2619" s="753"/>
      <c r="G2619" s="747"/>
    </row>
    <row r="2620" spans="1:7" x14ac:dyDescent="0.2">
      <c r="A2620" s="407"/>
      <c r="B2620" s="402">
        <f>IF(A2620=0,0,VLOOKUP(A2620,T_Indices,2,FALSE))</f>
        <v>0</v>
      </c>
      <c r="C2620" s="408"/>
      <c r="D2620" s="409"/>
      <c r="E2620" s="413"/>
      <c r="F2620" s="414"/>
      <c r="G2620" s="416">
        <f>ROUND(E2620*F2620,2)</f>
        <v>0</v>
      </c>
    </row>
    <row r="2621" spans="1:7" x14ac:dyDescent="0.2">
      <c r="A2621" s="407"/>
      <c r="B2621" s="402">
        <f>IF(A2621=0,0,VLOOKUP(A2621,T_Indices,2,FALSE))</f>
        <v>0</v>
      </c>
      <c r="C2621" s="408"/>
      <c r="D2621" s="409"/>
      <c r="E2621" s="419"/>
      <c r="F2621" s="414"/>
      <c r="G2621" s="416">
        <f t="shared" ref="G2621" si="279">ROUND(E2621*F2621,2)</f>
        <v>0</v>
      </c>
    </row>
    <row r="2622" spans="1:7" x14ac:dyDescent="0.2">
      <c r="A2622" s="148"/>
      <c r="B2622" s="143"/>
      <c r="C2622" s="143"/>
      <c r="D2622" s="139"/>
      <c r="E2622" s="140"/>
      <c r="F2622" s="149" t="s">
        <v>1614</v>
      </c>
      <c r="G2622" s="420">
        <f>SUBTOTAL(9,G2620:G2621)</f>
        <v>0</v>
      </c>
    </row>
    <row r="2623" spans="1:7" ht="13.5" thickBot="1" x14ac:dyDescent="0.25">
      <c r="A2623" s="153"/>
      <c r="B2623" s="154"/>
      <c r="C2623" s="155"/>
      <c r="D2623" s="154"/>
      <c r="E2623" s="156"/>
      <c r="F2623" s="157"/>
      <c r="G2623" s="158"/>
    </row>
    <row r="2624" spans="1:7" ht="13.5" thickBot="1" x14ac:dyDescent="0.25">
      <c r="A2624" s="187" t="str">
        <f>B2557</f>
        <v>41-12</v>
      </c>
      <c r="B2624" s="186" t="e">
        <f>C2557</f>
        <v>#NAME?</v>
      </c>
      <c r="C2624" s="209"/>
      <c r="D2624" s="209" t="s">
        <v>37</v>
      </c>
      <c r="E2624" s="210"/>
      <c r="F2624" s="421" t="e">
        <f>CONCATENATE("$/",G2557)</f>
        <v>#NAME?</v>
      </c>
      <c r="G2624" s="422">
        <f>SUBTOTAL(9,G2580:G2623)</f>
        <v>0</v>
      </c>
    </row>
    <row r="2625" spans="1:7" ht="14.25" thickTop="1" thickBot="1" x14ac:dyDescent="0.25">
      <c r="A2625" s="423"/>
      <c r="B2625" s="423"/>
      <c r="C2625" s="423"/>
      <c r="D2625" s="423"/>
      <c r="E2625" s="423"/>
      <c r="F2625" s="423"/>
      <c r="G2625" s="423"/>
    </row>
    <row r="2626" spans="1:7" ht="13.5" thickTop="1" x14ac:dyDescent="0.2">
      <c r="A2626" s="772" t="s">
        <v>39</v>
      </c>
      <c r="B2626" s="773"/>
      <c r="C2626" s="773"/>
      <c r="D2626" s="773"/>
      <c r="E2626" s="773"/>
      <c r="F2626" s="773"/>
      <c r="G2626" s="774"/>
    </row>
    <row r="2627" spans="1:7" x14ac:dyDescent="0.2">
      <c r="A2627" s="129" t="s">
        <v>726</v>
      </c>
      <c r="B2627" s="130" t="str">
        <f>Comitente</f>
        <v>DIRECCIÓN PROVINCIAL DE VIALIDAD</v>
      </c>
      <c r="C2627" s="131"/>
      <c r="D2627" s="207"/>
      <c r="E2627" s="207"/>
      <c r="F2627" s="133"/>
      <c r="G2627" s="134"/>
    </row>
    <row r="2628" spans="1:7" x14ac:dyDescent="0.2">
      <c r="A2628" s="129" t="s">
        <v>727</v>
      </c>
      <c r="B2628" s="130">
        <f>Contratista</f>
        <v>0</v>
      </c>
      <c r="C2628" s="135"/>
      <c r="D2628" s="135"/>
      <c r="E2628" s="135"/>
      <c r="F2628" s="130"/>
      <c r="G2628" s="136"/>
    </row>
    <row r="2629" spans="1:7" x14ac:dyDescent="0.2">
      <c r="A2629" s="129" t="s">
        <v>27</v>
      </c>
      <c r="B2629" s="130" t="str">
        <f>Obra</f>
        <v>SEÑALIZACION HORIZONTAL - PROVISION Y COLOCACION DE TACHAS REFLECTIVAS Y SEÑALAMIENTO VERTICAL</v>
      </c>
      <c r="C2629" s="135"/>
      <c r="D2629" s="135"/>
      <c r="E2629" s="135"/>
      <c r="F2629" s="130" t="s">
        <v>40</v>
      </c>
      <c r="G2629" s="136">
        <f>Fecha_Base</f>
        <v>43145</v>
      </c>
    </row>
    <row r="2630" spans="1:7" x14ac:dyDescent="0.2">
      <c r="A2630" s="137" t="s">
        <v>725</v>
      </c>
      <c r="B2630" s="138" t="str">
        <f>Ubicación</f>
        <v>DEPARTAMENTOS VARIOS</v>
      </c>
      <c r="C2630" s="138"/>
      <c r="D2630" s="139"/>
      <c r="E2630" s="140"/>
      <c r="F2630" s="141"/>
      <c r="G2630" s="142"/>
    </row>
    <row r="2631" spans="1:7" x14ac:dyDescent="0.2">
      <c r="A2631" s="137" t="s">
        <v>41</v>
      </c>
      <c r="B2631" s="537">
        <v>41</v>
      </c>
      <c r="C2631" s="143" t="e">
        <f>IF(B2631="","",VLOOKUP(B2631,Computo_Presupuesto,2,FALSE))</f>
        <v>#NAME?</v>
      </c>
      <c r="D2631" s="423"/>
      <c r="E2631" s="140"/>
      <c r="F2631" s="141"/>
      <c r="G2631" s="142"/>
    </row>
    <row r="2632" spans="1:7" x14ac:dyDescent="0.2">
      <c r="A2632" s="137" t="s">
        <v>28</v>
      </c>
      <c r="B2632" s="537" t="s">
        <v>1683</v>
      </c>
      <c r="C2632" s="143" t="e">
        <f>IF(B2632=0,"",VLOOKUP(B2632,Computo_Presupuesto,2,FALSE))</f>
        <v>#NAME?</v>
      </c>
      <c r="D2632" s="139"/>
      <c r="E2632" s="140"/>
      <c r="F2632" s="138" t="s">
        <v>29</v>
      </c>
      <c r="G2632" s="144" t="e">
        <f>IF(B2632=0,"",VLOOKUP(B2632,Computo_Presupuesto,4,FALSE))</f>
        <v>#NAME?</v>
      </c>
    </row>
    <row r="2633" spans="1:7" x14ac:dyDescent="0.2">
      <c r="A2633" s="137"/>
      <c r="B2633" s="138"/>
      <c r="C2633" s="143"/>
      <c r="D2633" s="139"/>
      <c r="E2633" s="140"/>
      <c r="F2633" s="143"/>
      <c r="G2633" s="145"/>
    </row>
    <row r="2634" spans="1:7" x14ac:dyDescent="0.2">
      <c r="A2634" s="396"/>
      <c r="B2634" s="132"/>
      <c r="C2634" s="397" t="s">
        <v>1602</v>
      </c>
      <c r="D2634" s="132"/>
      <c r="E2634" s="132"/>
      <c r="F2634" s="132"/>
      <c r="G2634" s="398"/>
    </row>
    <row r="2635" spans="1:7" x14ac:dyDescent="0.2">
      <c r="A2635" s="137"/>
      <c r="B2635" s="199"/>
      <c r="C2635" s="143"/>
      <c r="D2635" s="139"/>
      <c r="E2635" s="140"/>
      <c r="F2635" s="138"/>
      <c r="G2635" s="144"/>
    </row>
    <row r="2636" spans="1:7" x14ac:dyDescent="0.2">
      <c r="A2636" s="137"/>
      <c r="B2636" s="199"/>
      <c r="C2636" s="399" t="s">
        <v>1603</v>
      </c>
      <c r="D2636" s="400" t="s">
        <v>31</v>
      </c>
      <c r="E2636" s="400" t="s">
        <v>1604</v>
      </c>
      <c r="F2636" s="400" t="s">
        <v>1605</v>
      </c>
      <c r="G2636" s="401" t="s">
        <v>1606</v>
      </c>
    </row>
    <row r="2637" spans="1:7" x14ac:dyDescent="0.2">
      <c r="A2637" s="137"/>
      <c r="B2637" s="199"/>
      <c r="C2637" s="408"/>
      <c r="D2637" s="413"/>
      <c r="E2637" s="448"/>
      <c r="F2637" s="414"/>
      <c r="G2637" s="404">
        <f>ROUND(D2637*F2637,2)</f>
        <v>0</v>
      </c>
    </row>
    <row r="2638" spans="1:7" x14ac:dyDescent="0.2">
      <c r="A2638" s="137"/>
      <c r="B2638" s="199"/>
      <c r="C2638" s="408"/>
      <c r="D2638" s="413"/>
      <c r="E2638" s="448"/>
      <c r="F2638" s="414"/>
      <c r="G2638" s="404">
        <f>ROUND(D2638*F2638,2)</f>
        <v>0</v>
      </c>
    </row>
    <row r="2639" spans="1:7" x14ac:dyDescent="0.2">
      <c r="A2639" s="137"/>
      <c r="B2639" s="199"/>
      <c r="C2639" s="408"/>
      <c r="D2639" s="413"/>
      <c r="E2639" s="448"/>
      <c r="F2639" s="414"/>
      <c r="G2639" s="404">
        <f>ROUND(D2639*F2639,2)</f>
        <v>0</v>
      </c>
    </row>
    <row r="2640" spans="1:7" x14ac:dyDescent="0.2">
      <c r="A2640" s="137"/>
      <c r="B2640" s="199"/>
      <c r="C2640" s="408"/>
      <c r="D2640" s="413"/>
      <c r="E2640" s="448"/>
      <c r="F2640" s="414"/>
      <c r="G2640" s="404">
        <f>ROUND(D2640*F2640,2)</f>
        <v>0</v>
      </c>
    </row>
    <row r="2641" spans="1:7" x14ac:dyDescent="0.2">
      <c r="A2641" s="137"/>
      <c r="B2641" s="199"/>
      <c r="C2641" s="408"/>
      <c r="D2641" s="413"/>
      <c r="E2641" s="448"/>
      <c r="F2641" s="414"/>
      <c r="G2641" s="404">
        <f t="shared" ref="G2641:G2646" si="280">ROUND(D2641*F2641,2)</f>
        <v>0</v>
      </c>
    </row>
    <row r="2642" spans="1:7" x14ac:dyDescent="0.2">
      <c r="A2642" s="137"/>
      <c r="B2642" s="199"/>
      <c r="C2642" s="408"/>
      <c r="D2642" s="413"/>
      <c r="E2642" s="448"/>
      <c r="F2642" s="414"/>
      <c r="G2642" s="404">
        <f t="shared" si="280"/>
        <v>0</v>
      </c>
    </row>
    <row r="2643" spans="1:7" x14ac:dyDescent="0.2">
      <c r="A2643" s="137"/>
      <c r="B2643" s="199"/>
      <c r="C2643" s="408"/>
      <c r="D2643" s="413"/>
      <c r="E2643" s="448"/>
      <c r="F2643" s="414"/>
      <c r="G2643" s="404">
        <f t="shared" si="280"/>
        <v>0</v>
      </c>
    </row>
    <row r="2644" spans="1:7" x14ac:dyDescent="0.2">
      <c r="A2644" s="137"/>
      <c r="B2644" s="199"/>
      <c r="C2644" s="408"/>
      <c r="D2644" s="413"/>
      <c r="E2644" s="448"/>
      <c r="F2644" s="414"/>
      <c r="G2644" s="404">
        <f t="shared" si="280"/>
        <v>0</v>
      </c>
    </row>
    <row r="2645" spans="1:7" x14ac:dyDescent="0.2">
      <c r="A2645" s="137"/>
      <c r="B2645" s="199"/>
      <c r="C2645" s="408"/>
      <c r="D2645" s="413"/>
      <c r="E2645" s="448"/>
      <c r="F2645" s="414"/>
      <c r="G2645" s="404">
        <f t="shared" si="280"/>
        <v>0</v>
      </c>
    </row>
    <row r="2646" spans="1:7" x14ac:dyDescent="0.2">
      <c r="A2646" s="137"/>
      <c r="B2646" s="199"/>
      <c r="C2646" s="408"/>
      <c r="D2646" s="413"/>
      <c r="E2646" s="448"/>
      <c r="F2646" s="414"/>
      <c r="G2646" s="404">
        <f t="shared" si="280"/>
        <v>0</v>
      </c>
    </row>
    <row r="2647" spans="1:7" ht="13.5" thickBot="1" x14ac:dyDescent="0.25">
      <c r="A2647" s="137"/>
      <c r="B2647" s="199"/>
      <c r="C2647" s="143"/>
      <c r="D2647" s="423"/>
      <c r="E2647" s="206"/>
      <c r="F2647" s="138"/>
      <c r="G2647" s="144"/>
    </row>
    <row r="2648" spans="1:7" ht="13.5" thickBot="1" x14ac:dyDescent="0.25">
      <c r="A2648" s="137"/>
      <c r="B2648" s="199"/>
      <c r="C2648" s="405" t="s">
        <v>1607</v>
      </c>
      <c r="D2648" s="423"/>
      <c r="E2648" s="206">
        <f>SUMPRODUCT(D2637:D2646,E2637:E2646)</f>
        <v>0</v>
      </c>
      <c r="F2648" s="138" t="s">
        <v>1608</v>
      </c>
      <c r="G2648" s="406">
        <f>SUM(G2637:G2646)</f>
        <v>0</v>
      </c>
    </row>
    <row r="2649" spans="1:7" x14ac:dyDescent="0.2">
      <c r="A2649" s="137"/>
      <c r="B2649" s="199"/>
      <c r="C2649" s="405"/>
      <c r="D2649" s="206"/>
      <c r="E2649" s="140"/>
      <c r="F2649" s="138"/>
      <c r="G2649" s="208"/>
    </row>
    <row r="2650" spans="1:7" x14ac:dyDescent="0.2">
      <c r="A2650" s="137"/>
      <c r="B2650" s="199"/>
      <c r="C2650" s="138" t="s">
        <v>1609</v>
      </c>
      <c r="D2650" s="451"/>
      <c r="E2650" s="534" t="e">
        <f>CONCATENATE(G2632,"/día")</f>
        <v>#NAME?</v>
      </c>
      <c r="F2650" s="138"/>
      <c r="G2650" s="144"/>
    </row>
    <row r="2651" spans="1:7" x14ac:dyDescent="0.2">
      <c r="A2651" s="137"/>
      <c r="B2651" s="199"/>
      <c r="C2651" s="143"/>
      <c r="D2651" s="139"/>
      <c r="E2651" s="140"/>
      <c r="F2651" s="138"/>
      <c r="G2651" s="144"/>
    </row>
    <row r="2652" spans="1:7" x14ac:dyDescent="0.2">
      <c r="A2652" s="748" t="s">
        <v>589</v>
      </c>
      <c r="B2652" s="749"/>
      <c r="C2652" s="744" t="s">
        <v>0</v>
      </c>
      <c r="D2652" s="750" t="s">
        <v>1610</v>
      </c>
      <c r="E2652" s="750" t="s">
        <v>1621</v>
      </c>
      <c r="F2652" s="752" t="s">
        <v>961</v>
      </c>
      <c r="G2652" s="746" t="s">
        <v>33</v>
      </c>
    </row>
    <row r="2653" spans="1:7" x14ac:dyDescent="0.2">
      <c r="A2653" s="146" t="s">
        <v>590</v>
      </c>
      <c r="B2653" s="147" t="s">
        <v>591</v>
      </c>
      <c r="C2653" s="745"/>
      <c r="D2653" s="751"/>
      <c r="E2653" s="751"/>
      <c r="F2653" s="753"/>
      <c r="G2653" s="747"/>
    </row>
    <row r="2654" spans="1:7" x14ac:dyDescent="0.2">
      <c r="A2654" s="148"/>
      <c r="B2654" s="143"/>
      <c r="C2654" s="150" t="s">
        <v>1611</v>
      </c>
      <c r="D2654" s="140"/>
      <c r="E2654" s="140"/>
      <c r="F2654" s="143"/>
      <c r="G2654" s="151"/>
    </row>
    <row r="2655" spans="1:7" x14ac:dyDescent="0.2">
      <c r="A2655" s="407"/>
      <c r="B2655" s="402">
        <f t="shared" ref="B2655:B2664" si="281">IF(A2655=0,0,VLOOKUP(A2655,T_Indices,2,FALSE))</f>
        <v>0</v>
      </c>
      <c r="C2655" s="408" t="s">
        <v>1629</v>
      </c>
      <c r="D2655" s="452"/>
      <c r="E2655" s="453"/>
      <c r="F2655" s="449">
        <f>D2650</f>
        <v>0</v>
      </c>
      <c r="G2655" s="410">
        <f>IF(F2655=0,0,ROUND(E2655/F2655,2))</f>
        <v>0</v>
      </c>
    </row>
    <row r="2656" spans="1:7" x14ac:dyDescent="0.2">
      <c r="A2656" s="407"/>
      <c r="B2656" s="402">
        <f t="shared" si="281"/>
        <v>0</v>
      </c>
      <c r="C2656" s="412" t="s">
        <v>1630</v>
      </c>
      <c r="D2656" s="452"/>
      <c r="E2656" s="453"/>
      <c r="F2656" s="449">
        <f>D2650</f>
        <v>0</v>
      </c>
      <c r="G2656" s="410">
        <f t="shared" ref="G2656:G2664" si="282">IF(F2656=0,0,ROUND(E2656/F2656,2))</f>
        <v>0</v>
      </c>
    </row>
    <row r="2657" spans="1:7" x14ac:dyDescent="0.2">
      <c r="A2657" s="407"/>
      <c r="B2657" s="402">
        <f t="shared" si="281"/>
        <v>0</v>
      </c>
      <c r="C2657" s="412" t="s">
        <v>1631</v>
      </c>
      <c r="D2657" s="452"/>
      <c r="E2657" s="453"/>
      <c r="F2657" s="449">
        <f>D2650</f>
        <v>0</v>
      </c>
      <c r="G2657" s="410">
        <f t="shared" si="282"/>
        <v>0</v>
      </c>
    </row>
    <row r="2658" spans="1:7" x14ac:dyDescent="0.2">
      <c r="A2658" s="407"/>
      <c r="B2658" s="402">
        <f t="shared" si="281"/>
        <v>0</v>
      </c>
      <c r="C2658" s="412"/>
      <c r="D2658" s="452"/>
      <c r="E2658" s="453"/>
      <c r="F2658" s="449">
        <f>D2650</f>
        <v>0</v>
      </c>
      <c r="G2658" s="410">
        <f t="shared" si="282"/>
        <v>0</v>
      </c>
    </row>
    <row r="2659" spans="1:7" x14ac:dyDescent="0.2">
      <c r="A2659" s="407"/>
      <c r="B2659" s="402">
        <f t="shared" si="281"/>
        <v>0</v>
      </c>
      <c r="C2659" s="412"/>
      <c r="D2659" s="452"/>
      <c r="E2659" s="453"/>
      <c r="F2659" s="449">
        <f>D2650</f>
        <v>0</v>
      </c>
      <c r="G2659" s="410">
        <f t="shared" si="282"/>
        <v>0</v>
      </c>
    </row>
    <row r="2660" spans="1:7" x14ac:dyDescent="0.2">
      <c r="A2660" s="407"/>
      <c r="B2660" s="402">
        <f t="shared" si="281"/>
        <v>0</v>
      </c>
      <c r="C2660" s="412"/>
      <c r="D2660" s="452"/>
      <c r="E2660" s="414"/>
      <c r="F2660" s="449">
        <f>D2650</f>
        <v>0</v>
      </c>
      <c r="G2660" s="410">
        <f t="shared" si="282"/>
        <v>0</v>
      </c>
    </row>
    <row r="2661" spans="1:7" x14ac:dyDescent="0.2">
      <c r="A2661" s="407"/>
      <c r="B2661" s="402">
        <f t="shared" si="281"/>
        <v>0</v>
      </c>
      <c r="C2661" s="412"/>
      <c r="D2661" s="409"/>
      <c r="E2661" s="452"/>
      <c r="F2661" s="449">
        <f>D2650</f>
        <v>0</v>
      </c>
      <c r="G2661" s="410">
        <f t="shared" si="282"/>
        <v>0</v>
      </c>
    </row>
    <row r="2662" spans="1:7" x14ac:dyDescent="0.2">
      <c r="A2662" s="407"/>
      <c r="B2662" s="402">
        <f t="shared" si="281"/>
        <v>0</v>
      </c>
      <c r="C2662" s="412"/>
      <c r="D2662" s="409"/>
      <c r="E2662" s="452"/>
      <c r="F2662" s="449">
        <f>D2650</f>
        <v>0</v>
      </c>
      <c r="G2662" s="410">
        <f t="shared" si="282"/>
        <v>0</v>
      </c>
    </row>
    <row r="2663" spans="1:7" x14ac:dyDescent="0.2">
      <c r="A2663" s="407"/>
      <c r="B2663" s="402">
        <f t="shared" si="281"/>
        <v>0</v>
      </c>
      <c r="C2663" s="412"/>
      <c r="D2663" s="409"/>
      <c r="E2663" s="413"/>
      <c r="F2663" s="449">
        <f>D2650</f>
        <v>0</v>
      </c>
      <c r="G2663" s="410">
        <f t="shared" si="282"/>
        <v>0</v>
      </c>
    </row>
    <row r="2664" spans="1:7" x14ac:dyDescent="0.2">
      <c r="A2664" s="407"/>
      <c r="B2664" s="402">
        <f t="shared" si="281"/>
        <v>0</v>
      </c>
      <c r="C2664" s="408"/>
      <c r="D2664" s="409"/>
      <c r="E2664" s="413"/>
      <c r="F2664" s="449">
        <f>D2650</f>
        <v>0</v>
      </c>
      <c r="G2664" s="410">
        <f t="shared" si="282"/>
        <v>0</v>
      </c>
    </row>
    <row r="2665" spans="1:7" x14ac:dyDescent="0.2">
      <c r="A2665" s="152"/>
      <c r="B2665" s="139"/>
      <c r="C2665" s="143"/>
      <c r="D2665" s="139"/>
      <c r="E2665" s="140"/>
      <c r="F2665" s="149" t="s">
        <v>34</v>
      </c>
      <c r="G2665" s="415">
        <f>SUBTOTAL(9,G2655:G2664)</f>
        <v>0</v>
      </c>
    </row>
    <row r="2666" spans="1:7" x14ac:dyDescent="0.2">
      <c r="A2666" s="148"/>
      <c r="B2666" s="143"/>
      <c r="C2666" s="150" t="s">
        <v>728</v>
      </c>
      <c r="D2666" s="139"/>
      <c r="E2666" s="140"/>
      <c r="F2666" s="141"/>
      <c r="G2666" s="151"/>
    </row>
    <row r="2667" spans="1:7" x14ac:dyDescent="0.2">
      <c r="A2667" s="748" t="s">
        <v>589</v>
      </c>
      <c r="B2667" s="749"/>
      <c r="C2667" s="744" t="s">
        <v>0</v>
      </c>
      <c r="D2667" s="750" t="s">
        <v>31</v>
      </c>
      <c r="E2667" s="750" t="s">
        <v>1621</v>
      </c>
      <c r="F2667" s="752" t="s">
        <v>961</v>
      </c>
      <c r="G2667" s="746" t="s">
        <v>33</v>
      </c>
    </row>
    <row r="2668" spans="1:7" x14ac:dyDescent="0.2">
      <c r="A2668" s="146" t="s">
        <v>590</v>
      </c>
      <c r="B2668" s="147" t="s">
        <v>591</v>
      </c>
      <c r="C2668" s="745"/>
      <c r="D2668" s="751"/>
      <c r="E2668" s="751"/>
      <c r="F2668" s="753"/>
      <c r="G2668" s="747"/>
    </row>
    <row r="2669" spans="1:7" x14ac:dyDescent="0.2">
      <c r="A2669" s="407"/>
      <c r="B2669" s="402">
        <f t="shared" ref="B2669:B2675" si="283">IF(A2669=0,0,VLOOKUP(A2669,T_Indices,2,FALSE))</f>
        <v>0</v>
      </c>
      <c r="C2669" s="411" t="s">
        <v>1632</v>
      </c>
      <c r="D2669" s="409"/>
      <c r="E2669" s="413">
        <v>1374.84</v>
      </c>
      <c r="F2669" s="403">
        <f>D2650</f>
        <v>0</v>
      </c>
      <c r="G2669" s="416">
        <f>IF(F2669=0,0,ROUND(D2669*E2669/F2669,2))</f>
        <v>0</v>
      </c>
    </row>
    <row r="2670" spans="1:7" x14ac:dyDescent="0.2">
      <c r="A2670" s="407"/>
      <c r="B2670" s="402">
        <f t="shared" si="283"/>
        <v>0</v>
      </c>
      <c r="C2670" s="408" t="s">
        <v>1633</v>
      </c>
      <c r="D2670" s="409"/>
      <c r="E2670" s="413">
        <v>1174.99</v>
      </c>
      <c r="F2670" s="403">
        <f>D2650</f>
        <v>0</v>
      </c>
      <c r="G2670" s="416">
        <f t="shared" ref="G2670:G2675" si="284">IF(F2670=0,0,ROUND(D2670*E2670/F2670,2))</f>
        <v>0</v>
      </c>
    </row>
    <row r="2671" spans="1:7" x14ac:dyDescent="0.2">
      <c r="A2671" s="407"/>
      <c r="B2671" s="402">
        <f t="shared" si="283"/>
        <v>0</v>
      </c>
      <c r="C2671" s="408" t="s">
        <v>1634</v>
      </c>
      <c r="D2671" s="409"/>
      <c r="E2671" s="413">
        <v>1080</v>
      </c>
      <c r="F2671" s="403">
        <f>D2650</f>
        <v>0</v>
      </c>
      <c r="G2671" s="416">
        <f t="shared" si="284"/>
        <v>0</v>
      </c>
    </row>
    <row r="2672" spans="1:7" x14ac:dyDescent="0.2">
      <c r="A2672" s="407"/>
      <c r="B2672" s="402">
        <f t="shared" si="283"/>
        <v>0</v>
      </c>
      <c r="C2672" s="408" t="s">
        <v>732</v>
      </c>
      <c r="D2672" s="409"/>
      <c r="E2672" s="413">
        <v>994.52</v>
      </c>
      <c r="F2672" s="403">
        <f>D2650</f>
        <v>0</v>
      </c>
      <c r="G2672" s="416">
        <f t="shared" si="284"/>
        <v>0</v>
      </c>
    </row>
    <row r="2673" spans="1:7" x14ac:dyDescent="0.2">
      <c r="A2673" s="407"/>
      <c r="B2673" s="402">
        <f t="shared" si="283"/>
        <v>0</v>
      </c>
      <c r="C2673" s="408"/>
      <c r="D2673" s="409"/>
      <c r="E2673" s="413"/>
      <c r="F2673" s="403">
        <f>D2650</f>
        <v>0</v>
      </c>
      <c r="G2673" s="416">
        <f t="shared" si="284"/>
        <v>0</v>
      </c>
    </row>
    <row r="2674" spans="1:7" x14ac:dyDescent="0.2">
      <c r="A2674" s="407"/>
      <c r="B2674" s="402">
        <f t="shared" si="283"/>
        <v>0</v>
      </c>
      <c r="C2674" s="408" t="s">
        <v>1635</v>
      </c>
      <c r="D2674" s="417">
        <v>0.1</v>
      </c>
      <c r="E2674" s="538">
        <f>SUMPRODUCT(D2669:D2672,E2669:E2672)</f>
        <v>0</v>
      </c>
      <c r="F2674" s="403">
        <f>D2650</f>
        <v>0</v>
      </c>
      <c r="G2674" s="416">
        <f t="shared" si="284"/>
        <v>0</v>
      </c>
    </row>
    <row r="2675" spans="1:7" x14ac:dyDescent="0.2">
      <c r="A2675" s="407"/>
      <c r="B2675" s="402">
        <f t="shared" si="283"/>
        <v>0</v>
      </c>
      <c r="C2675" s="402"/>
      <c r="D2675" s="450"/>
      <c r="E2675" s="403"/>
      <c r="F2675" s="403">
        <f>D2650</f>
        <v>0</v>
      </c>
      <c r="G2675" s="416">
        <f t="shared" si="284"/>
        <v>0</v>
      </c>
    </row>
    <row r="2676" spans="1:7" x14ac:dyDescent="0.2">
      <c r="A2676" s="152"/>
      <c r="B2676" s="139"/>
      <c r="C2676" s="143"/>
      <c r="D2676" s="139"/>
      <c r="E2676" s="140"/>
      <c r="F2676" s="149" t="s">
        <v>35</v>
      </c>
      <c r="G2676" s="418">
        <f>SUBTOTAL(9,G2669:G2675)</f>
        <v>0</v>
      </c>
    </row>
    <row r="2677" spans="1:7" x14ac:dyDescent="0.2">
      <c r="A2677" s="148"/>
      <c r="B2677" s="143"/>
      <c r="C2677" s="150" t="s">
        <v>1612</v>
      </c>
      <c r="D2677" s="139"/>
      <c r="E2677" s="140"/>
      <c r="F2677" s="141"/>
      <c r="G2677" s="151"/>
    </row>
    <row r="2678" spans="1:7" x14ac:dyDescent="0.2">
      <c r="A2678" s="748" t="s">
        <v>589</v>
      </c>
      <c r="B2678" s="749"/>
      <c r="C2678" s="744" t="s">
        <v>0</v>
      </c>
      <c r="D2678" s="744" t="s">
        <v>30</v>
      </c>
      <c r="E2678" s="750" t="s">
        <v>31</v>
      </c>
      <c r="F2678" s="752" t="s">
        <v>32</v>
      </c>
      <c r="G2678" s="746" t="s">
        <v>33</v>
      </c>
    </row>
    <row r="2679" spans="1:7" x14ac:dyDescent="0.2">
      <c r="A2679" s="146" t="s">
        <v>590</v>
      </c>
      <c r="B2679" s="147" t="s">
        <v>591</v>
      </c>
      <c r="C2679" s="745"/>
      <c r="D2679" s="745"/>
      <c r="E2679" s="751"/>
      <c r="F2679" s="753"/>
      <c r="G2679" s="747"/>
    </row>
    <row r="2680" spans="1:7" x14ac:dyDescent="0.2">
      <c r="A2680" s="407"/>
      <c r="B2680" s="402">
        <f t="shared" ref="B2680:B2690" si="285">IF(A2680=0,0,VLOOKUP(A2680,T_Indices,2,FALSE))</f>
        <v>0</v>
      </c>
      <c r="C2680" s="408"/>
      <c r="D2680" s="409"/>
      <c r="E2680" s="413"/>
      <c r="F2680" s="414"/>
      <c r="G2680" s="416">
        <f>ROUND(E2680*F2680,2)</f>
        <v>0</v>
      </c>
    </row>
    <row r="2681" spans="1:7" x14ac:dyDescent="0.2">
      <c r="A2681" s="407"/>
      <c r="B2681" s="402">
        <f t="shared" si="285"/>
        <v>0</v>
      </c>
      <c r="C2681" s="408"/>
      <c r="D2681" s="409"/>
      <c r="E2681" s="413"/>
      <c r="F2681" s="414"/>
      <c r="G2681" s="416">
        <f t="shared" ref="G2681:G2690" si="286">ROUND(E2681*F2681,2)</f>
        <v>0</v>
      </c>
    </row>
    <row r="2682" spans="1:7" x14ac:dyDescent="0.2">
      <c r="A2682" s="407"/>
      <c r="B2682" s="402">
        <f t="shared" si="285"/>
        <v>0</v>
      </c>
      <c r="C2682" s="408"/>
      <c r="D2682" s="409"/>
      <c r="E2682" s="413"/>
      <c r="F2682" s="414"/>
      <c r="G2682" s="416">
        <f t="shared" si="286"/>
        <v>0</v>
      </c>
    </row>
    <row r="2683" spans="1:7" x14ac:dyDescent="0.2">
      <c r="A2683" s="407"/>
      <c r="B2683" s="402">
        <f t="shared" si="285"/>
        <v>0</v>
      </c>
      <c r="C2683" s="408"/>
      <c r="D2683" s="409"/>
      <c r="E2683" s="413"/>
      <c r="F2683" s="414"/>
      <c r="G2683" s="416">
        <f t="shared" si="286"/>
        <v>0</v>
      </c>
    </row>
    <row r="2684" spans="1:7" x14ac:dyDescent="0.2">
      <c r="A2684" s="407"/>
      <c r="B2684" s="402">
        <f t="shared" si="285"/>
        <v>0</v>
      </c>
      <c r="C2684" s="408"/>
      <c r="D2684" s="409"/>
      <c r="E2684" s="413"/>
      <c r="F2684" s="414"/>
      <c r="G2684" s="416">
        <f t="shared" si="286"/>
        <v>0</v>
      </c>
    </row>
    <row r="2685" spans="1:7" x14ac:dyDescent="0.2">
      <c r="A2685" s="407"/>
      <c r="B2685" s="402">
        <f t="shared" si="285"/>
        <v>0</v>
      </c>
      <c r="C2685" s="408"/>
      <c r="D2685" s="409"/>
      <c r="E2685" s="413"/>
      <c r="F2685" s="414"/>
      <c r="G2685" s="416">
        <f t="shared" si="286"/>
        <v>0</v>
      </c>
    </row>
    <row r="2686" spans="1:7" x14ac:dyDescent="0.2">
      <c r="A2686" s="407"/>
      <c r="B2686" s="402">
        <f t="shared" si="285"/>
        <v>0</v>
      </c>
      <c r="C2686" s="408"/>
      <c r="D2686" s="409"/>
      <c r="E2686" s="413"/>
      <c r="F2686" s="414"/>
      <c r="G2686" s="416">
        <f t="shared" si="286"/>
        <v>0</v>
      </c>
    </row>
    <row r="2687" spans="1:7" x14ac:dyDescent="0.2">
      <c r="A2687" s="407"/>
      <c r="B2687" s="402">
        <f t="shared" si="285"/>
        <v>0</v>
      </c>
      <c r="C2687" s="408"/>
      <c r="D2687" s="409"/>
      <c r="E2687" s="413"/>
      <c r="F2687" s="414"/>
      <c r="G2687" s="416">
        <f t="shared" si="286"/>
        <v>0</v>
      </c>
    </row>
    <row r="2688" spans="1:7" x14ac:dyDescent="0.2">
      <c r="A2688" s="407"/>
      <c r="B2688" s="402">
        <f t="shared" si="285"/>
        <v>0</v>
      </c>
      <c r="C2688" s="408"/>
      <c r="D2688" s="409"/>
      <c r="E2688" s="413"/>
      <c r="F2688" s="414"/>
      <c r="G2688" s="416">
        <f t="shared" si="286"/>
        <v>0</v>
      </c>
    </row>
    <row r="2689" spans="1:7" x14ac:dyDescent="0.2">
      <c r="A2689" s="407"/>
      <c r="B2689" s="402">
        <f t="shared" si="285"/>
        <v>0</v>
      </c>
      <c r="C2689" s="408"/>
      <c r="D2689" s="409"/>
      <c r="E2689" s="413"/>
      <c r="F2689" s="414"/>
      <c r="G2689" s="416">
        <f t="shared" si="286"/>
        <v>0</v>
      </c>
    </row>
    <row r="2690" spans="1:7" x14ac:dyDescent="0.2">
      <c r="A2690" s="407"/>
      <c r="B2690" s="402">
        <f t="shared" si="285"/>
        <v>0</v>
      </c>
      <c r="C2690" s="408"/>
      <c r="D2690" s="409"/>
      <c r="E2690" s="413"/>
      <c r="F2690" s="414"/>
      <c r="G2690" s="416">
        <f t="shared" si="286"/>
        <v>0</v>
      </c>
    </row>
    <row r="2691" spans="1:7" x14ac:dyDescent="0.2">
      <c r="A2691" s="148"/>
      <c r="B2691" s="143"/>
      <c r="C2691" s="143"/>
      <c r="D2691" s="139"/>
      <c r="E2691" s="140"/>
      <c r="F2691" s="149" t="s">
        <v>36</v>
      </c>
      <c r="G2691" s="420">
        <f>SUBTOTAL(9,G2680:G2690)</f>
        <v>0</v>
      </c>
    </row>
    <row r="2692" spans="1:7" x14ac:dyDescent="0.2">
      <c r="A2692" s="148"/>
      <c r="B2692" s="143"/>
      <c r="C2692" s="150" t="s">
        <v>1613</v>
      </c>
      <c r="D2692" s="139"/>
      <c r="E2692" s="140"/>
      <c r="F2692" s="141"/>
      <c r="G2692" s="151"/>
    </row>
    <row r="2693" spans="1:7" x14ac:dyDescent="0.2">
      <c r="A2693" s="748" t="s">
        <v>589</v>
      </c>
      <c r="B2693" s="749"/>
      <c r="C2693" s="744" t="s">
        <v>0</v>
      </c>
      <c r="D2693" s="744" t="s">
        <v>30</v>
      </c>
      <c r="E2693" s="750" t="s">
        <v>31</v>
      </c>
      <c r="F2693" s="752" t="s">
        <v>32</v>
      </c>
      <c r="G2693" s="746" t="s">
        <v>33</v>
      </c>
    </row>
    <row r="2694" spans="1:7" x14ac:dyDescent="0.2">
      <c r="A2694" s="146" t="s">
        <v>590</v>
      </c>
      <c r="B2694" s="147" t="s">
        <v>591</v>
      </c>
      <c r="C2694" s="745"/>
      <c r="D2694" s="745"/>
      <c r="E2694" s="751"/>
      <c r="F2694" s="753"/>
      <c r="G2694" s="747"/>
    </row>
    <row r="2695" spans="1:7" x14ac:dyDescent="0.2">
      <c r="A2695" s="407"/>
      <c r="B2695" s="402">
        <f>IF(A2695=0,0,VLOOKUP(A2695,T_Indices,2,FALSE))</f>
        <v>0</v>
      </c>
      <c r="C2695" s="408"/>
      <c r="D2695" s="409"/>
      <c r="E2695" s="413"/>
      <c r="F2695" s="414"/>
      <c r="G2695" s="416">
        <f>ROUND(E2695*F2695,2)</f>
        <v>0</v>
      </c>
    </row>
    <row r="2696" spans="1:7" x14ac:dyDescent="0.2">
      <c r="A2696" s="407"/>
      <c r="B2696" s="402">
        <f>IF(A2696=0,0,VLOOKUP(A2696,T_Indices,2,FALSE))</f>
        <v>0</v>
      </c>
      <c r="C2696" s="408"/>
      <c r="D2696" s="409"/>
      <c r="E2696" s="419"/>
      <c r="F2696" s="414"/>
      <c r="G2696" s="416">
        <f t="shared" ref="G2696" si="287">ROUND(E2696*F2696,2)</f>
        <v>0</v>
      </c>
    </row>
    <row r="2697" spans="1:7" x14ac:dyDescent="0.2">
      <c r="A2697" s="148"/>
      <c r="B2697" s="143"/>
      <c r="C2697" s="143"/>
      <c r="D2697" s="139"/>
      <c r="E2697" s="140"/>
      <c r="F2697" s="149" t="s">
        <v>1614</v>
      </c>
      <c r="G2697" s="420">
        <f>SUBTOTAL(9,G2695:G2696)</f>
        <v>0</v>
      </c>
    </row>
    <row r="2698" spans="1:7" ht="13.5" thickBot="1" x14ac:dyDescent="0.25">
      <c r="A2698" s="153"/>
      <c r="B2698" s="154"/>
      <c r="C2698" s="155"/>
      <c r="D2698" s="154"/>
      <c r="E2698" s="156"/>
      <c r="F2698" s="157"/>
      <c r="G2698" s="158"/>
    </row>
    <row r="2699" spans="1:7" ht="13.5" thickBot="1" x14ac:dyDescent="0.25">
      <c r="A2699" s="187" t="str">
        <f>B2632</f>
        <v>41-13</v>
      </c>
      <c r="B2699" s="186" t="e">
        <f>C2632</f>
        <v>#NAME?</v>
      </c>
      <c r="C2699" s="209"/>
      <c r="D2699" s="209" t="s">
        <v>37</v>
      </c>
      <c r="E2699" s="210"/>
      <c r="F2699" s="421" t="e">
        <f>CONCATENATE("$/",G2632)</f>
        <v>#NAME?</v>
      </c>
      <c r="G2699" s="422">
        <f>SUBTOTAL(9,G2655:G2698)</f>
        <v>0</v>
      </c>
    </row>
    <row r="2700" spans="1:7" ht="14.25" thickTop="1" thickBot="1" x14ac:dyDescent="0.25">
      <c r="A2700" s="423"/>
      <c r="B2700" s="423"/>
      <c r="C2700" s="423"/>
      <c r="D2700" s="423"/>
      <c r="E2700" s="423"/>
      <c r="F2700" s="423"/>
      <c r="G2700" s="423"/>
    </row>
    <row r="2701" spans="1:7" ht="13.5" thickTop="1" x14ac:dyDescent="0.2">
      <c r="A2701" s="772" t="s">
        <v>39</v>
      </c>
      <c r="B2701" s="773"/>
      <c r="C2701" s="773"/>
      <c r="D2701" s="773"/>
      <c r="E2701" s="773"/>
      <c r="F2701" s="773"/>
      <c r="G2701" s="774"/>
    </row>
    <row r="2702" spans="1:7" x14ac:dyDescent="0.2">
      <c r="A2702" s="129" t="s">
        <v>726</v>
      </c>
      <c r="B2702" s="130" t="str">
        <f>Comitente</f>
        <v>DIRECCIÓN PROVINCIAL DE VIALIDAD</v>
      </c>
      <c r="C2702" s="131"/>
      <c r="D2702" s="207"/>
      <c r="E2702" s="207"/>
      <c r="F2702" s="133"/>
      <c r="G2702" s="134"/>
    </row>
    <row r="2703" spans="1:7" x14ac:dyDescent="0.2">
      <c r="A2703" s="129" t="s">
        <v>727</v>
      </c>
      <c r="B2703" s="130">
        <f>Contratista</f>
        <v>0</v>
      </c>
      <c r="C2703" s="135"/>
      <c r="D2703" s="135"/>
      <c r="E2703" s="135"/>
      <c r="F2703" s="130"/>
      <c r="G2703" s="136"/>
    </row>
    <row r="2704" spans="1:7" x14ac:dyDescent="0.2">
      <c r="A2704" s="129" t="s">
        <v>27</v>
      </c>
      <c r="B2704" s="130" t="str">
        <f>Obra</f>
        <v>SEÑALIZACION HORIZONTAL - PROVISION Y COLOCACION DE TACHAS REFLECTIVAS Y SEÑALAMIENTO VERTICAL</v>
      </c>
      <c r="C2704" s="135"/>
      <c r="D2704" s="135"/>
      <c r="E2704" s="135"/>
      <c r="F2704" s="130" t="s">
        <v>40</v>
      </c>
      <c r="G2704" s="136">
        <f>Fecha_Base</f>
        <v>43145</v>
      </c>
    </row>
    <row r="2705" spans="1:7" x14ac:dyDescent="0.2">
      <c r="A2705" s="137" t="s">
        <v>725</v>
      </c>
      <c r="B2705" s="138" t="str">
        <f>Ubicación</f>
        <v>DEPARTAMENTOS VARIOS</v>
      </c>
      <c r="C2705" s="138"/>
      <c r="D2705" s="139"/>
      <c r="E2705" s="140"/>
      <c r="F2705" s="141"/>
      <c r="G2705" s="142"/>
    </row>
    <row r="2706" spans="1:7" x14ac:dyDescent="0.2">
      <c r="A2706" s="137" t="s">
        <v>41</v>
      </c>
      <c r="B2706" s="537">
        <v>41</v>
      </c>
      <c r="C2706" s="143" t="e">
        <f>IF(B2706="","",VLOOKUP(B2706,Computo_Presupuesto,2,FALSE))</f>
        <v>#NAME?</v>
      </c>
      <c r="D2706" s="423"/>
      <c r="E2706" s="140"/>
      <c r="F2706" s="141"/>
      <c r="G2706" s="142"/>
    </row>
    <row r="2707" spans="1:7" x14ac:dyDescent="0.2">
      <c r="A2707" s="137" t="s">
        <v>28</v>
      </c>
      <c r="B2707" s="537" t="s">
        <v>1684</v>
      </c>
      <c r="C2707" s="143" t="e">
        <f>IF(B2707=0,"",VLOOKUP(B2707,Computo_Presupuesto,2,FALSE))</f>
        <v>#NAME?</v>
      </c>
      <c r="D2707" s="139"/>
      <c r="E2707" s="140"/>
      <c r="F2707" s="138" t="s">
        <v>29</v>
      </c>
      <c r="G2707" s="144" t="e">
        <f>IF(B2707=0,"",VLOOKUP(B2707,Computo_Presupuesto,4,FALSE))</f>
        <v>#NAME?</v>
      </c>
    </row>
    <row r="2708" spans="1:7" x14ac:dyDescent="0.2">
      <c r="A2708" s="137"/>
      <c r="B2708" s="138"/>
      <c r="C2708" s="143"/>
      <c r="D2708" s="139"/>
      <c r="E2708" s="140"/>
      <c r="F2708" s="143"/>
      <c r="G2708" s="145"/>
    </row>
    <row r="2709" spans="1:7" x14ac:dyDescent="0.2">
      <c r="A2709" s="396"/>
      <c r="B2709" s="132"/>
      <c r="C2709" s="397" t="s">
        <v>1602</v>
      </c>
      <c r="D2709" s="132"/>
      <c r="E2709" s="132"/>
      <c r="F2709" s="132"/>
      <c r="G2709" s="398"/>
    </row>
    <row r="2710" spans="1:7" x14ac:dyDescent="0.2">
      <c r="A2710" s="137"/>
      <c r="B2710" s="199"/>
      <c r="C2710" s="143"/>
      <c r="D2710" s="139"/>
      <c r="E2710" s="140"/>
      <c r="F2710" s="138"/>
      <c r="G2710" s="144"/>
    </row>
    <row r="2711" spans="1:7" x14ac:dyDescent="0.2">
      <c r="A2711" s="137"/>
      <c r="B2711" s="199"/>
      <c r="C2711" s="399" t="s">
        <v>1603</v>
      </c>
      <c r="D2711" s="400" t="s">
        <v>31</v>
      </c>
      <c r="E2711" s="400" t="s">
        <v>1604</v>
      </c>
      <c r="F2711" s="400" t="s">
        <v>1605</v>
      </c>
      <c r="G2711" s="401" t="s">
        <v>1606</v>
      </c>
    </row>
    <row r="2712" spans="1:7" x14ac:dyDescent="0.2">
      <c r="A2712" s="137"/>
      <c r="B2712" s="199"/>
      <c r="C2712" s="408"/>
      <c r="D2712" s="413"/>
      <c r="E2712" s="448"/>
      <c r="F2712" s="414"/>
      <c r="G2712" s="404">
        <f>ROUND(D2712*F2712,2)</f>
        <v>0</v>
      </c>
    </row>
    <row r="2713" spans="1:7" x14ac:dyDescent="0.2">
      <c r="A2713" s="137"/>
      <c r="B2713" s="199"/>
      <c r="C2713" s="408"/>
      <c r="D2713" s="413"/>
      <c r="E2713" s="448"/>
      <c r="F2713" s="414"/>
      <c r="G2713" s="404">
        <f>ROUND(D2713*F2713,2)</f>
        <v>0</v>
      </c>
    </row>
    <row r="2714" spans="1:7" x14ac:dyDescent="0.2">
      <c r="A2714" s="137"/>
      <c r="B2714" s="199"/>
      <c r="C2714" s="408"/>
      <c r="D2714" s="413"/>
      <c r="E2714" s="448"/>
      <c r="F2714" s="414"/>
      <c r="G2714" s="404">
        <f>ROUND(D2714*F2714,2)</f>
        <v>0</v>
      </c>
    </row>
    <row r="2715" spans="1:7" x14ac:dyDescent="0.2">
      <c r="A2715" s="137"/>
      <c r="B2715" s="199"/>
      <c r="C2715" s="408"/>
      <c r="D2715" s="413"/>
      <c r="E2715" s="448"/>
      <c r="F2715" s="414"/>
      <c r="G2715" s="404">
        <f>ROUND(D2715*F2715,2)</f>
        <v>0</v>
      </c>
    </row>
    <row r="2716" spans="1:7" x14ac:dyDescent="0.2">
      <c r="A2716" s="137"/>
      <c r="B2716" s="199"/>
      <c r="C2716" s="408"/>
      <c r="D2716" s="413"/>
      <c r="E2716" s="448"/>
      <c r="F2716" s="414"/>
      <c r="G2716" s="404">
        <f t="shared" ref="G2716:G2721" si="288">ROUND(D2716*F2716,2)</f>
        <v>0</v>
      </c>
    </row>
    <row r="2717" spans="1:7" x14ac:dyDescent="0.2">
      <c r="A2717" s="137"/>
      <c r="B2717" s="199"/>
      <c r="C2717" s="408"/>
      <c r="D2717" s="413"/>
      <c r="E2717" s="448"/>
      <c r="F2717" s="414"/>
      <c r="G2717" s="404">
        <f t="shared" si="288"/>
        <v>0</v>
      </c>
    </row>
    <row r="2718" spans="1:7" x14ac:dyDescent="0.2">
      <c r="A2718" s="137"/>
      <c r="B2718" s="199"/>
      <c r="C2718" s="408"/>
      <c r="D2718" s="413"/>
      <c r="E2718" s="448"/>
      <c r="F2718" s="414"/>
      <c r="G2718" s="404">
        <f t="shared" si="288"/>
        <v>0</v>
      </c>
    </row>
    <row r="2719" spans="1:7" x14ac:dyDescent="0.2">
      <c r="A2719" s="137"/>
      <c r="B2719" s="199"/>
      <c r="C2719" s="408"/>
      <c r="D2719" s="413"/>
      <c r="E2719" s="448"/>
      <c r="F2719" s="414"/>
      <c r="G2719" s="404">
        <f t="shared" si="288"/>
        <v>0</v>
      </c>
    </row>
    <row r="2720" spans="1:7" x14ac:dyDescent="0.2">
      <c r="A2720" s="137"/>
      <c r="B2720" s="199"/>
      <c r="C2720" s="408"/>
      <c r="D2720" s="413"/>
      <c r="E2720" s="448"/>
      <c r="F2720" s="414"/>
      <c r="G2720" s="404">
        <f t="shared" si="288"/>
        <v>0</v>
      </c>
    </row>
    <row r="2721" spans="1:7" x14ac:dyDescent="0.2">
      <c r="A2721" s="137"/>
      <c r="B2721" s="199"/>
      <c r="C2721" s="408"/>
      <c r="D2721" s="413"/>
      <c r="E2721" s="448"/>
      <c r="F2721" s="414"/>
      <c r="G2721" s="404">
        <f t="shared" si="288"/>
        <v>0</v>
      </c>
    </row>
    <row r="2722" spans="1:7" ht="13.5" thickBot="1" x14ac:dyDescent="0.25">
      <c r="A2722" s="137"/>
      <c r="B2722" s="199"/>
      <c r="C2722" s="143"/>
      <c r="D2722" s="423"/>
      <c r="E2722" s="206"/>
      <c r="F2722" s="138"/>
      <c r="G2722" s="144"/>
    </row>
    <row r="2723" spans="1:7" ht="13.5" thickBot="1" x14ac:dyDescent="0.25">
      <c r="A2723" s="137"/>
      <c r="B2723" s="199"/>
      <c r="C2723" s="405" t="s">
        <v>1607</v>
      </c>
      <c r="D2723" s="423"/>
      <c r="E2723" s="206">
        <f>SUMPRODUCT(D2712:D2721,E2712:E2721)</f>
        <v>0</v>
      </c>
      <c r="F2723" s="138" t="s">
        <v>1608</v>
      </c>
      <c r="G2723" s="406">
        <f>SUM(G2712:G2721)</f>
        <v>0</v>
      </c>
    </row>
    <row r="2724" spans="1:7" x14ac:dyDescent="0.2">
      <c r="A2724" s="137"/>
      <c r="B2724" s="199"/>
      <c r="C2724" s="405"/>
      <c r="D2724" s="206"/>
      <c r="E2724" s="140"/>
      <c r="F2724" s="138"/>
      <c r="G2724" s="208"/>
    </row>
    <row r="2725" spans="1:7" x14ac:dyDescent="0.2">
      <c r="A2725" s="137"/>
      <c r="B2725" s="199"/>
      <c r="C2725" s="138" t="s">
        <v>1609</v>
      </c>
      <c r="D2725" s="451"/>
      <c r="E2725" s="534" t="e">
        <f>CONCATENATE(G2707,"/día")</f>
        <v>#NAME?</v>
      </c>
      <c r="F2725" s="138"/>
      <c r="G2725" s="144"/>
    </row>
    <row r="2726" spans="1:7" x14ac:dyDescent="0.2">
      <c r="A2726" s="137"/>
      <c r="B2726" s="199"/>
      <c r="C2726" s="143"/>
      <c r="D2726" s="139"/>
      <c r="E2726" s="140"/>
      <c r="F2726" s="138"/>
      <c r="G2726" s="144"/>
    </row>
    <row r="2727" spans="1:7" x14ac:dyDescent="0.2">
      <c r="A2727" s="748" t="s">
        <v>589</v>
      </c>
      <c r="B2727" s="749"/>
      <c r="C2727" s="744" t="s">
        <v>0</v>
      </c>
      <c r="D2727" s="750" t="s">
        <v>1610</v>
      </c>
      <c r="E2727" s="750" t="s">
        <v>1621</v>
      </c>
      <c r="F2727" s="752" t="s">
        <v>961</v>
      </c>
      <c r="G2727" s="746" t="s">
        <v>33</v>
      </c>
    </row>
    <row r="2728" spans="1:7" x14ac:dyDescent="0.2">
      <c r="A2728" s="146" t="s">
        <v>590</v>
      </c>
      <c r="B2728" s="147" t="s">
        <v>591</v>
      </c>
      <c r="C2728" s="745"/>
      <c r="D2728" s="751"/>
      <c r="E2728" s="751"/>
      <c r="F2728" s="753"/>
      <c r="G2728" s="747"/>
    </row>
    <row r="2729" spans="1:7" x14ac:dyDescent="0.2">
      <c r="A2729" s="148"/>
      <c r="B2729" s="143"/>
      <c r="C2729" s="150" t="s">
        <v>1611</v>
      </c>
      <c r="D2729" s="140"/>
      <c r="E2729" s="140"/>
      <c r="F2729" s="143"/>
      <c r="G2729" s="151"/>
    </row>
    <row r="2730" spans="1:7" x14ac:dyDescent="0.2">
      <c r="A2730" s="407"/>
      <c r="B2730" s="402">
        <f t="shared" ref="B2730:B2739" si="289">IF(A2730=0,0,VLOOKUP(A2730,T_Indices,2,FALSE))</f>
        <v>0</v>
      </c>
      <c r="C2730" s="408" t="s">
        <v>1629</v>
      </c>
      <c r="D2730" s="452"/>
      <c r="E2730" s="453"/>
      <c r="F2730" s="449">
        <f>D2725</f>
        <v>0</v>
      </c>
      <c r="G2730" s="410">
        <f>IF(F2730=0,0,ROUND(E2730/F2730,2))</f>
        <v>0</v>
      </c>
    </row>
    <row r="2731" spans="1:7" x14ac:dyDescent="0.2">
      <c r="A2731" s="407"/>
      <c r="B2731" s="402">
        <f t="shared" si="289"/>
        <v>0</v>
      </c>
      <c r="C2731" s="412" t="s">
        <v>1630</v>
      </c>
      <c r="D2731" s="452"/>
      <c r="E2731" s="453"/>
      <c r="F2731" s="449">
        <f>D2725</f>
        <v>0</v>
      </c>
      <c r="G2731" s="410">
        <f t="shared" ref="G2731:G2739" si="290">IF(F2731=0,0,ROUND(E2731/F2731,2))</f>
        <v>0</v>
      </c>
    </row>
    <row r="2732" spans="1:7" x14ac:dyDescent="0.2">
      <c r="A2732" s="407"/>
      <c r="B2732" s="402">
        <f t="shared" si="289"/>
        <v>0</v>
      </c>
      <c r="C2732" s="412" t="s">
        <v>1631</v>
      </c>
      <c r="D2732" s="452"/>
      <c r="E2732" s="453"/>
      <c r="F2732" s="449">
        <f>D2725</f>
        <v>0</v>
      </c>
      <c r="G2732" s="410">
        <f t="shared" si="290"/>
        <v>0</v>
      </c>
    </row>
    <row r="2733" spans="1:7" x14ac:dyDescent="0.2">
      <c r="A2733" s="407"/>
      <c r="B2733" s="402">
        <f t="shared" si="289"/>
        <v>0</v>
      </c>
      <c r="C2733" s="412"/>
      <c r="D2733" s="452"/>
      <c r="E2733" s="453"/>
      <c r="F2733" s="449">
        <f>D2725</f>
        <v>0</v>
      </c>
      <c r="G2733" s="410">
        <f t="shared" si="290"/>
        <v>0</v>
      </c>
    </row>
    <row r="2734" spans="1:7" x14ac:dyDescent="0.2">
      <c r="A2734" s="407"/>
      <c r="B2734" s="402">
        <f t="shared" si="289"/>
        <v>0</v>
      </c>
      <c r="C2734" s="412"/>
      <c r="D2734" s="452"/>
      <c r="E2734" s="453"/>
      <c r="F2734" s="449">
        <f>D2725</f>
        <v>0</v>
      </c>
      <c r="G2734" s="410">
        <f t="shared" si="290"/>
        <v>0</v>
      </c>
    </row>
    <row r="2735" spans="1:7" x14ac:dyDescent="0.2">
      <c r="A2735" s="407"/>
      <c r="B2735" s="402">
        <f t="shared" si="289"/>
        <v>0</v>
      </c>
      <c r="C2735" s="412"/>
      <c r="D2735" s="452"/>
      <c r="E2735" s="414"/>
      <c r="F2735" s="449">
        <f>D2725</f>
        <v>0</v>
      </c>
      <c r="G2735" s="410">
        <f t="shared" si="290"/>
        <v>0</v>
      </c>
    </row>
    <row r="2736" spans="1:7" x14ac:dyDescent="0.2">
      <c r="A2736" s="407"/>
      <c r="B2736" s="402">
        <f t="shared" si="289"/>
        <v>0</v>
      </c>
      <c r="C2736" s="412"/>
      <c r="D2736" s="409"/>
      <c r="E2736" s="452"/>
      <c r="F2736" s="449">
        <f>D2725</f>
        <v>0</v>
      </c>
      <c r="G2736" s="410">
        <f t="shared" si="290"/>
        <v>0</v>
      </c>
    </row>
    <row r="2737" spans="1:7" x14ac:dyDescent="0.2">
      <c r="A2737" s="407"/>
      <c r="B2737" s="402">
        <f t="shared" si="289"/>
        <v>0</v>
      </c>
      <c r="C2737" s="412"/>
      <c r="D2737" s="409"/>
      <c r="E2737" s="452"/>
      <c r="F2737" s="449">
        <f>D2725</f>
        <v>0</v>
      </c>
      <c r="G2737" s="410">
        <f t="shared" si="290"/>
        <v>0</v>
      </c>
    </row>
    <row r="2738" spans="1:7" x14ac:dyDescent="0.2">
      <c r="A2738" s="407"/>
      <c r="B2738" s="402">
        <f t="shared" si="289"/>
        <v>0</v>
      </c>
      <c r="C2738" s="412"/>
      <c r="D2738" s="409"/>
      <c r="E2738" s="413"/>
      <c r="F2738" s="449">
        <f>D2725</f>
        <v>0</v>
      </c>
      <c r="G2738" s="410">
        <f t="shared" si="290"/>
        <v>0</v>
      </c>
    </row>
    <row r="2739" spans="1:7" x14ac:dyDescent="0.2">
      <c r="A2739" s="407"/>
      <c r="B2739" s="402">
        <f t="shared" si="289"/>
        <v>0</v>
      </c>
      <c r="C2739" s="408"/>
      <c r="D2739" s="409"/>
      <c r="E2739" s="413"/>
      <c r="F2739" s="449">
        <f>D2725</f>
        <v>0</v>
      </c>
      <c r="G2739" s="410">
        <f t="shared" si="290"/>
        <v>0</v>
      </c>
    </row>
    <row r="2740" spans="1:7" x14ac:dyDescent="0.2">
      <c r="A2740" s="152"/>
      <c r="B2740" s="139"/>
      <c r="C2740" s="143"/>
      <c r="D2740" s="139"/>
      <c r="E2740" s="140"/>
      <c r="F2740" s="149" t="s">
        <v>34</v>
      </c>
      <c r="G2740" s="415">
        <f>SUBTOTAL(9,G2730:G2739)</f>
        <v>0</v>
      </c>
    </row>
    <row r="2741" spans="1:7" x14ac:dyDescent="0.2">
      <c r="A2741" s="148"/>
      <c r="B2741" s="143"/>
      <c r="C2741" s="150" t="s">
        <v>728</v>
      </c>
      <c r="D2741" s="139"/>
      <c r="E2741" s="140"/>
      <c r="F2741" s="141"/>
      <c r="G2741" s="151"/>
    </row>
    <row r="2742" spans="1:7" x14ac:dyDescent="0.2">
      <c r="A2742" s="748" t="s">
        <v>589</v>
      </c>
      <c r="B2742" s="749"/>
      <c r="C2742" s="744" t="s">
        <v>0</v>
      </c>
      <c r="D2742" s="750" t="s">
        <v>31</v>
      </c>
      <c r="E2742" s="750" t="s">
        <v>1621</v>
      </c>
      <c r="F2742" s="752" t="s">
        <v>961</v>
      </c>
      <c r="G2742" s="746" t="s">
        <v>33</v>
      </c>
    </row>
    <row r="2743" spans="1:7" x14ac:dyDescent="0.2">
      <c r="A2743" s="146" t="s">
        <v>590</v>
      </c>
      <c r="B2743" s="147" t="s">
        <v>591</v>
      </c>
      <c r="C2743" s="745"/>
      <c r="D2743" s="751"/>
      <c r="E2743" s="751"/>
      <c r="F2743" s="753"/>
      <c r="G2743" s="747"/>
    </row>
    <row r="2744" spans="1:7" x14ac:dyDescent="0.2">
      <c r="A2744" s="407"/>
      <c r="B2744" s="402">
        <f t="shared" ref="B2744:B2750" si="291">IF(A2744=0,0,VLOOKUP(A2744,T_Indices,2,FALSE))</f>
        <v>0</v>
      </c>
      <c r="C2744" s="411" t="s">
        <v>1632</v>
      </c>
      <c r="D2744" s="409"/>
      <c r="E2744" s="413">
        <v>1374.84</v>
      </c>
      <c r="F2744" s="403">
        <f>D2725</f>
        <v>0</v>
      </c>
      <c r="G2744" s="416">
        <f>IF(F2744=0,0,ROUND(D2744*E2744/F2744,2))</f>
        <v>0</v>
      </c>
    </row>
    <row r="2745" spans="1:7" x14ac:dyDescent="0.2">
      <c r="A2745" s="407"/>
      <c r="B2745" s="402">
        <f t="shared" si="291"/>
        <v>0</v>
      </c>
      <c r="C2745" s="408" t="s">
        <v>1633</v>
      </c>
      <c r="D2745" s="409"/>
      <c r="E2745" s="413">
        <v>1174.99</v>
      </c>
      <c r="F2745" s="403">
        <f>D2725</f>
        <v>0</v>
      </c>
      <c r="G2745" s="416">
        <f t="shared" ref="G2745:G2750" si="292">IF(F2745=0,0,ROUND(D2745*E2745/F2745,2))</f>
        <v>0</v>
      </c>
    </row>
    <row r="2746" spans="1:7" x14ac:dyDescent="0.2">
      <c r="A2746" s="407"/>
      <c r="B2746" s="402">
        <f t="shared" si="291"/>
        <v>0</v>
      </c>
      <c r="C2746" s="408" t="s">
        <v>1634</v>
      </c>
      <c r="D2746" s="409"/>
      <c r="E2746" s="413">
        <v>1080</v>
      </c>
      <c r="F2746" s="403">
        <f>D2725</f>
        <v>0</v>
      </c>
      <c r="G2746" s="416">
        <f t="shared" si="292"/>
        <v>0</v>
      </c>
    </row>
    <row r="2747" spans="1:7" x14ac:dyDescent="0.2">
      <c r="A2747" s="407"/>
      <c r="B2747" s="402">
        <f t="shared" si="291"/>
        <v>0</v>
      </c>
      <c r="C2747" s="408" t="s">
        <v>732</v>
      </c>
      <c r="D2747" s="409"/>
      <c r="E2747" s="413">
        <v>994.52</v>
      </c>
      <c r="F2747" s="403">
        <f>D2725</f>
        <v>0</v>
      </c>
      <c r="G2747" s="416">
        <f t="shared" si="292"/>
        <v>0</v>
      </c>
    </row>
    <row r="2748" spans="1:7" x14ac:dyDescent="0.2">
      <c r="A2748" s="407"/>
      <c r="B2748" s="402">
        <f t="shared" si="291"/>
        <v>0</v>
      </c>
      <c r="C2748" s="408"/>
      <c r="D2748" s="409"/>
      <c r="E2748" s="413"/>
      <c r="F2748" s="403">
        <f>D2725</f>
        <v>0</v>
      </c>
      <c r="G2748" s="416">
        <f t="shared" si="292"/>
        <v>0</v>
      </c>
    </row>
    <row r="2749" spans="1:7" x14ac:dyDescent="0.2">
      <c r="A2749" s="407"/>
      <c r="B2749" s="402">
        <f t="shared" si="291"/>
        <v>0</v>
      </c>
      <c r="C2749" s="408" t="s">
        <v>1635</v>
      </c>
      <c r="D2749" s="417">
        <v>0.1</v>
      </c>
      <c r="E2749" s="538">
        <f>SUMPRODUCT(D2744:D2747,E2744:E2747)</f>
        <v>0</v>
      </c>
      <c r="F2749" s="403">
        <f>D2725</f>
        <v>0</v>
      </c>
      <c r="G2749" s="416">
        <f t="shared" si="292"/>
        <v>0</v>
      </c>
    </row>
    <row r="2750" spans="1:7" x14ac:dyDescent="0.2">
      <c r="A2750" s="407"/>
      <c r="B2750" s="402">
        <f t="shared" si="291"/>
        <v>0</v>
      </c>
      <c r="C2750" s="402"/>
      <c r="D2750" s="450"/>
      <c r="E2750" s="403"/>
      <c r="F2750" s="403">
        <f>D2725</f>
        <v>0</v>
      </c>
      <c r="G2750" s="416">
        <f t="shared" si="292"/>
        <v>0</v>
      </c>
    </row>
    <row r="2751" spans="1:7" x14ac:dyDescent="0.2">
      <c r="A2751" s="152"/>
      <c r="B2751" s="139"/>
      <c r="C2751" s="143"/>
      <c r="D2751" s="139"/>
      <c r="E2751" s="140"/>
      <c r="F2751" s="149" t="s">
        <v>35</v>
      </c>
      <c r="G2751" s="418">
        <f>SUBTOTAL(9,G2744:G2750)</f>
        <v>0</v>
      </c>
    </row>
    <row r="2752" spans="1:7" x14ac:dyDescent="0.2">
      <c r="A2752" s="148"/>
      <c r="B2752" s="143"/>
      <c r="C2752" s="150" t="s">
        <v>1612</v>
      </c>
      <c r="D2752" s="139"/>
      <c r="E2752" s="140"/>
      <c r="F2752" s="141"/>
      <c r="G2752" s="151"/>
    </row>
    <row r="2753" spans="1:7" x14ac:dyDescent="0.2">
      <c r="A2753" s="748" t="s">
        <v>589</v>
      </c>
      <c r="B2753" s="749"/>
      <c r="C2753" s="744" t="s">
        <v>0</v>
      </c>
      <c r="D2753" s="744" t="s">
        <v>30</v>
      </c>
      <c r="E2753" s="750" t="s">
        <v>31</v>
      </c>
      <c r="F2753" s="752" t="s">
        <v>32</v>
      </c>
      <c r="G2753" s="746" t="s">
        <v>33</v>
      </c>
    </row>
    <row r="2754" spans="1:7" x14ac:dyDescent="0.2">
      <c r="A2754" s="146" t="s">
        <v>590</v>
      </c>
      <c r="B2754" s="147" t="s">
        <v>591</v>
      </c>
      <c r="C2754" s="745"/>
      <c r="D2754" s="745"/>
      <c r="E2754" s="751"/>
      <c r="F2754" s="753"/>
      <c r="G2754" s="747"/>
    </row>
    <row r="2755" spans="1:7" x14ac:dyDescent="0.2">
      <c r="A2755" s="407"/>
      <c r="B2755" s="402">
        <f t="shared" ref="B2755:B2765" si="293">IF(A2755=0,0,VLOOKUP(A2755,T_Indices,2,FALSE))</f>
        <v>0</v>
      </c>
      <c r="C2755" s="408"/>
      <c r="D2755" s="409"/>
      <c r="E2755" s="413"/>
      <c r="F2755" s="414"/>
      <c r="G2755" s="416">
        <f>ROUND(E2755*F2755,2)</f>
        <v>0</v>
      </c>
    </row>
    <row r="2756" spans="1:7" x14ac:dyDescent="0.2">
      <c r="A2756" s="407"/>
      <c r="B2756" s="402">
        <f t="shared" si="293"/>
        <v>0</v>
      </c>
      <c r="C2756" s="408"/>
      <c r="D2756" s="409"/>
      <c r="E2756" s="413"/>
      <c r="F2756" s="414"/>
      <c r="G2756" s="416">
        <f t="shared" ref="G2756:G2765" si="294">ROUND(E2756*F2756,2)</f>
        <v>0</v>
      </c>
    </row>
    <row r="2757" spans="1:7" x14ac:dyDescent="0.2">
      <c r="A2757" s="407"/>
      <c r="B2757" s="402">
        <f t="shared" si="293"/>
        <v>0</v>
      </c>
      <c r="C2757" s="408"/>
      <c r="D2757" s="409"/>
      <c r="E2757" s="413"/>
      <c r="F2757" s="414"/>
      <c r="G2757" s="416">
        <f t="shared" si="294"/>
        <v>0</v>
      </c>
    </row>
    <row r="2758" spans="1:7" x14ac:dyDescent="0.2">
      <c r="A2758" s="407"/>
      <c r="B2758" s="402">
        <f t="shared" si="293"/>
        <v>0</v>
      </c>
      <c r="C2758" s="408"/>
      <c r="D2758" s="409"/>
      <c r="E2758" s="413"/>
      <c r="F2758" s="414"/>
      <c r="G2758" s="416">
        <f t="shared" si="294"/>
        <v>0</v>
      </c>
    </row>
    <row r="2759" spans="1:7" x14ac:dyDescent="0.2">
      <c r="A2759" s="407"/>
      <c r="B2759" s="402">
        <f t="shared" si="293"/>
        <v>0</v>
      </c>
      <c r="C2759" s="408"/>
      <c r="D2759" s="409"/>
      <c r="E2759" s="413"/>
      <c r="F2759" s="414"/>
      <c r="G2759" s="416">
        <f t="shared" si="294"/>
        <v>0</v>
      </c>
    </row>
    <row r="2760" spans="1:7" x14ac:dyDescent="0.2">
      <c r="A2760" s="407"/>
      <c r="B2760" s="402">
        <f t="shared" si="293"/>
        <v>0</v>
      </c>
      <c r="C2760" s="408"/>
      <c r="D2760" s="409"/>
      <c r="E2760" s="413"/>
      <c r="F2760" s="414"/>
      <c r="G2760" s="416">
        <f t="shared" si="294"/>
        <v>0</v>
      </c>
    </row>
    <row r="2761" spans="1:7" x14ac:dyDescent="0.2">
      <c r="A2761" s="407"/>
      <c r="B2761" s="402">
        <f t="shared" si="293"/>
        <v>0</v>
      </c>
      <c r="C2761" s="408"/>
      <c r="D2761" s="409"/>
      <c r="E2761" s="413"/>
      <c r="F2761" s="414"/>
      <c r="G2761" s="416">
        <f t="shared" si="294"/>
        <v>0</v>
      </c>
    </row>
    <row r="2762" spans="1:7" x14ac:dyDescent="0.2">
      <c r="A2762" s="407"/>
      <c r="B2762" s="402">
        <f t="shared" si="293"/>
        <v>0</v>
      </c>
      <c r="C2762" s="408"/>
      <c r="D2762" s="409"/>
      <c r="E2762" s="413"/>
      <c r="F2762" s="414"/>
      <c r="G2762" s="416">
        <f t="shared" si="294"/>
        <v>0</v>
      </c>
    </row>
    <row r="2763" spans="1:7" x14ac:dyDescent="0.2">
      <c r="A2763" s="407"/>
      <c r="B2763" s="402">
        <f t="shared" si="293"/>
        <v>0</v>
      </c>
      <c r="C2763" s="408"/>
      <c r="D2763" s="409"/>
      <c r="E2763" s="413"/>
      <c r="F2763" s="414"/>
      <c r="G2763" s="416">
        <f t="shared" si="294"/>
        <v>0</v>
      </c>
    </row>
    <row r="2764" spans="1:7" x14ac:dyDescent="0.2">
      <c r="A2764" s="407"/>
      <c r="B2764" s="402">
        <f t="shared" si="293"/>
        <v>0</v>
      </c>
      <c r="C2764" s="408"/>
      <c r="D2764" s="409"/>
      <c r="E2764" s="413"/>
      <c r="F2764" s="414"/>
      <c r="G2764" s="416">
        <f t="shared" si="294"/>
        <v>0</v>
      </c>
    </row>
    <row r="2765" spans="1:7" x14ac:dyDescent="0.2">
      <c r="A2765" s="407"/>
      <c r="B2765" s="402">
        <f t="shared" si="293"/>
        <v>0</v>
      </c>
      <c r="C2765" s="408"/>
      <c r="D2765" s="409"/>
      <c r="E2765" s="413"/>
      <c r="F2765" s="414"/>
      <c r="G2765" s="416">
        <f t="shared" si="294"/>
        <v>0</v>
      </c>
    </row>
    <row r="2766" spans="1:7" x14ac:dyDescent="0.2">
      <c r="A2766" s="148"/>
      <c r="B2766" s="143"/>
      <c r="C2766" s="143"/>
      <c r="D2766" s="139"/>
      <c r="E2766" s="140"/>
      <c r="F2766" s="149" t="s">
        <v>36</v>
      </c>
      <c r="G2766" s="420">
        <f>SUBTOTAL(9,G2755:G2765)</f>
        <v>0</v>
      </c>
    </row>
    <row r="2767" spans="1:7" x14ac:dyDescent="0.2">
      <c r="A2767" s="148"/>
      <c r="B2767" s="143"/>
      <c r="C2767" s="150" t="s">
        <v>1613</v>
      </c>
      <c r="D2767" s="139"/>
      <c r="E2767" s="140"/>
      <c r="F2767" s="141"/>
      <c r="G2767" s="151"/>
    </row>
    <row r="2768" spans="1:7" x14ac:dyDescent="0.2">
      <c r="A2768" s="748" t="s">
        <v>589</v>
      </c>
      <c r="B2768" s="749"/>
      <c r="C2768" s="744" t="s">
        <v>0</v>
      </c>
      <c r="D2768" s="744" t="s">
        <v>30</v>
      </c>
      <c r="E2768" s="750" t="s">
        <v>31</v>
      </c>
      <c r="F2768" s="752" t="s">
        <v>32</v>
      </c>
      <c r="G2768" s="746" t="s">
        <v>33</v>
      </c>
    </row>
    <row r="2769" spans="1:7" x14ac:dyDescent="0.2">
      <c r="A2769" s="146" t="s">
        <v>590</v>
      </c>
      <c r="B2769" s="147" t="s">
        <v>591</v>
      </c>
      <c r="C2769" s="745"/>
      <c r="D2769" s="745"/>
      <c r="E2769" s="751"/>
      <c r="F2769" s="753"/>
      <c r="G2769" s="747"/>
    </row>
    <row r="2770" spans="1:7" x14ac:dyDescent="0.2">
      <c r="A2770" s="407"/>
      <c r="B2770" s="402">
        <f>IF(A2770=0,0,VLOOKUP(A2770,T_Indices,2,FALSE))</f>
        <v>0</v>
      </c>
      <c r="C2770" s="408"/>
      <c r="D2770" s="409"/>
      <c r="E2770" s="413"/>
      <c r="F2770" s="414"/>
      <c r="G2770" s="416">
        <f>ROUND(E2770*F2770,2)</f>
        <v>0</v>
      </c>
    </row>
    <row r="2771" spans="1:7" x14ac:dyDescent="0.2">
      <c r="A2771" s="407"/>
      <c r="B2771" s="402">
        <f>IF(A2771=0,0,VLOOKUP(A2771,T_Indices,2,FALSE))</f>
        <v>0</v>
      </c>
      <c r="C2771" s="408"/>
      <c r="D2771" s="409"/>
      <c r="E2771" s="419"/>
      <c r="F2771" s="414"/>
      <c r="G2771" s="416">
        <f t="shared" ref="G2771" si="295">ROUND(E2771*F2771,2)</f>
        <v>0</v>
      </c>
    </row>
    <row r="2772" spans="1:7" x14ac:dyDescent="0.2">
      <c r="A2772" s="148"/>
      <c r="B2772" s="143"/>
      <c r="C2772" s="143"/>
      <c r="D2772" s="139"/>
      <c r="E2772" s="140"/>
      <c r="F2772" s="149" t="s">
        <v>1614</v>
      </c>
      <c r="G2772" s="420">
        <f>SUBTOTAL(9,G2770:G2771)</f>
        <v>0</v>
      </c>
    </row>
    <row r="2773" spans="1:7" ht="13.5" thickBot="1" x14ac:dyDescent="0.25">
      <c r="A2773" s="153"/>
      <c r="B2773" s="154"/>
      <c r="C2773" s="155"/>
      <c r="D2773" s="154"/>
      <c r="E2773" s="156"/>
      <c r="F2773" s="157"/>
      <c r="G2773" s="158"/>
    </row>
    <row r="2774" spans="1:7" ht="13.5" thickBot="1" x14ac:dyDescent="0.25">
      <c r="A2774" s="187" t="str">
        <f>B2707</f>
        <v>41-14</v>
      </c>
      <c r="B2774" s="186" t="e">
        <f>C2707</f>
        <v>#NAME?</v>
      </c>
      <c r="C2774" s="209"/>
      <c r="D2774" s="209" t="s">
        <v>37</v>
      </c>
      <c r="E2774" s="210"/>
      <c r="F2774" s="421" t="e">
        <f>CONCATENATE("$/",G2707)</f>
        <v>#NAME?</v>
      </c>
      <c r="G2774" s="422">
        <f>SUBTOTAL(9,G2730:G2773)</f>
        <v>0</v>
      </c>
    </row>
    <row r="2775" spans="1:7" ht="14.25" thickTop="1" thickBot="1" x14ac:dyDescent="0.25">
      <c r="A2775" s="423"/>
      <c r="B2775" s="423"/>
      <c r="C2775" s="423"/>
      <c r="D2775" s="423"/>
      <c r="E2775" s="423"/>
      <c r="F2775" s="423"/>
      <c r="G2775" s="423"/>
    </row>
    <row r="2776" spans="1:7" ht="13.5" thickTop="1" x14ac:dyDescent="0.2">
      <c r="A2776" s="772" t="s">
        <v>39</v>
      </c>
      <c r="B2776" s="773"/>
      <c r="C2776" s="773"/>
      <c r="D2776" s="773"/>
      <c r="E2776" s="773"/>
      <c r="F2776" s="773"/>
      <c r="G2776" s="774"/>
    </row>
    <row r="2777" spans="1:7" x14ac:dyDescent="0.2">
      <c r="A2777" s="129" t="s">
        <v>726</v>
      </c>
      <c r="B2777" s="130" t="str">
        <f>Comitente</f>
        <v>DIRECCIÓN PROVINCIAL DE VIALIDAD</v>
      </c>
      <c r="C2777" s="131"/>
      <c r="D2777" s="207"/>
      <c r="E2777" s="207"/>
      <c r="F2777" s="133"/>
      <c r="G2777" s="134"/>
    </row>
    <row r="2778" spans="1:7" x14ac:dyDescent="0.2">
      <c r="A2778" s="129" t="s">
        <v>727</v>
      </c>
      <c r="B2778" s="130">
        <f>Contratista</f>
        <v>0</v>
      </c>
      <c r="C2778" s="135"/>
      <c r="D2778" s="135"/>
      <c r="E2778" s="135"/>
      <c r="F2778" s="130"/>
      <c r="G2778" s="136"/>
    </row>
    <row r="2779" spans="1:7" x14ac:dyDescent="0.2">
      <c r="A2779" s="129" t="s">
        <v>27</v>
      </c>
      <c r="B2779" s="130" t="str">
        <f>Obra</f>
        <v>SEÑALIZACION HORIZONTAL - PROVISION Y COLOCACION DE TACHAS REFLECTIVAS Y SEÑALAMIENTO VERTICAL</v>
      </c>
      <c r="C2779" s="135"/>
      <c r="D2779" s="135"/>
      <c r="E2779" s="135"/>
      <c r="F2779" s="130" t="s">
        <v>40</v>
      </c>
      <c r="G2779" s="136">
        <f>Fecha_Base</f>
        <v>43145</v>
      </c>
    </row>
    <row r="2780" spans="1:7" x14ac:dyDescent="0.2">
      <c r="A2780" s="137" t="s">
        <v>725</v>
      </c>
      <c r="B2780" s="138" t="str">
        <f>Ubicación</f>
        <v>DEPARTAMENTOS VARIOS</v>
      </c>
      <c r="C2780" s="138"/>
      <c r="D2780" s="139"/>
      <c r="E2780" s="140"/>
      <c r="F2780" s="141"/>
      <c r="G2780" s="142"/>
    </row>
    <row r="2781" spans="1:7" x14ac:dyDescent="0.2">
      <c r="A2781" s="137" t="s">
        <v>41</v>
      </c>
      <c r="B2781" s="540">
        <v>42</v>
      </c>
      <c r="C2781" s="143" t="e">
        <f>IF(B2781="","",VLOOKUP(B2781,Computo_Presupuesto,2,FALSE))</f>
        <v>#NAME?</v>
      </c>
      <c r="D2781" s="423"/>
      <c r="E2781" s="140"/>
      <c r="F2781" s="141"/>
      <c r="G2781" s="142"/>
    </row>
    <row r="2782" spans="1:7" x14ac:dyDescent="0.2">
      <c r="A2782" s="137" t="s">
        <v>28</v>
      </c>
      <c r="B2782" s="540" t="s">
        <v>1685</v>
      </c>
      <c r="C2782" s="143" t="e">
        <f>IF(B2782=0,"",VLOOKUP(B2782,Computo_Presupuesto,2,FALSE))</f>
        <v>#NAME?</v>
      </c>
      <c r="D2782" s="139"/>
      <c r="E2782" s="140"/>
      <c r="F2782" s="138" t="s">
        <v>29</v>
      </c>
      <c r="G2782" s="144" t="e">
        <f>IF(B2782=0,"",VLOOKUP(B2782,Computo_Presupuesto,4,FALSE))</f>
        <v>#NAME?</v>
      </c>
    </row>
    <row r="2783" spans="1:7" x14ac:dyDescent="0.2">
      <c r="A2783" s="137"/>
      <c r="B2783" s="138"/>
      <c r="C2783" s="143"/>
      <c r="D2783" s="139"/>
      <c r="E2783" s="140"/>
      <c r="F2783" s="143"/>
      <c r="G2783" s="145"/>
    </row>
    <row r="2784" spans="1:7" x14ac:dyDescent="0.2">
      <c r="A2784" s="396"/>
      <c r="B2784" s="132"/>
      <c r="C2784" s="397" t="s">
        <v>1602</v>
      </c>
      <c r="D2784" s="132"/>
      <c r="E2784" s="132"/>
      <c r="F2784" s="132"/>
      <c r="G2784" s="398"/>
    </row>
    <row r="2785" spans="1:7" x14ac:dyDescent="0.2">
      <c r="A2785" s="137"/>
      <c r="B2785" s="199"/>
      <c r="C2785" s="143"/>
      <c r="D2785" s="139"/>
      <c r="E2785" s="140"/>
      <c r="F2785" s="138"/>
      <c r="G2785" s="144"/>
    </row>
    <row r="2786" spans="1:7" x14ac:dyDescent="0.2">
      <c r="A2786" s="137"/>
      <c r="B2786" s="199"/>
      <c r="C2786" s="399" t="s">
        <v>1603</v>
      </c>
      <c r="D2786" s="400" t="s">
        <v>31</v>
      </c>
      <c r="E2786" s="400" t="s">
        <v>1604</v>
      </c>
      <c r="F2786" s="400" t="s">
        <v>1605</v>
      </c>
      <c r="G2786" s="401" t="s">
        <v>1606</v>
      </c>
    </row>
    <row r="2787" spans="1:7" x14ac:dyDescent="0.2">
      <c r="A2787" s="137"/>
      <c r="B2787" s="199"/>
      <c r="C2787" s="408"/>
      <c r="D2787" s="413"/>
      <c r="E2787" s="448"/>
      <c r="F2787" s="414"/>
      <c r="G2787" s="404">
        <f>ROUND(D2787*F2787,2)</f>
        <v>0</v>
      </c>
    </row>
    <row r="2788" spans="1:7" x14ac:dyDescent="0.2">
      <c r="A2788" s="137"/>
      <c r="B2788" s="199"/>
      <c r="C2788" s="408"/>
      <c r="D2788" s="413"/>
      <c r="E2788" s="448"/>
      <c r="F2788" s="414"/>
      <c r="G2788" s="404">
        <f>ROUND(D2788*F2788,2)</f>
        <v>0</v>
      </c>
    </row>
    <row r="2789" spans="1:7" x14ac:dyDescent="0.2">
      <c r="A2789" s="137"/>
      <c r="B2789" s="199"/>
      <c r="C2789" s="408"/>
      <c r="D2789" s="413"/>
      <c r="E2789" s="448"/>
      <c r="F2789" s="414"/>
      <c r="G2789" s="404">
        <f>ROUND(D2789*F2789,2)</f>
        <v>0</v>
      </c>
    </row>
    <row r="2790" spans="1:7" x14ac:dyDescent="0.2">
      <c r="A2790" s="137"/>
      <c r="B2790" s="199"/>
      <c r="C2790" s="408"/>
      <c r="D2790" s="413"/>
      <c r="E2790" s="448"/>
      <c r="F2790" s="414"/>
      <c r="G2790" s="404">
        <f>ROUND(D2790*F2790,2)</f>
        <v>0</v>
      </c>
    </row>
    <row r="2791" spans="1:7" x14ac:dyDescent="0.2">
      <c r="A2791" s="137"/>
      <c r="B2791" s="199"/>
      <c r="C2791" s="408"/>
      <c r="D2791" s="413"/>
      <c r="E2791" s="448"/>
      <c r="F2791" s="414"/>
      <c r="G2791" s="404">
        <f t="shared" ref="G2791:G2796" si="296">ROUND(D2791*F2791,2)</f>
        <v>0</v>
      </c>
    </row>
    <row r="2792" spans="1:7" x14ac:dyDescent="0.2">
      <c r="A2792" s="137"/>
      <c r="B2792" s="199"/>
      <c r="C2792" s="408"/>
      <c r="D2792" s="413"/>
      <c r="E2792" s="448"/>
      <c r="F2792" s="414"/>
      <c r="G2792" s="404">
        <f t="shared" si="296"/>
        <v>0</v>
      </c>
    </row>
    <row r="2793" spans="1:7" x14ac:dyDescent="0.2">
      <c r="A2793" s="137"/>
      <c r="B2793" s="199"/>
      <c r="C2793" s="408"/>
      <c r="D2793" s="413"/>
      <c r="E2793" s="448"/>
      <c r="F2793" s="414"/>
      <c r="G2793" s="404">
        <f t="shared" si="296"/>
        <v>0</v>
      </c>
    </row>
    <row r="2794" spans="1:7" x14ac:dyDescent="0.2">
      <c r="A2794" s="137"/>
      <c r="B2794" s="199"/>
      <c r="C2794" s="408"/>
      <c r="D2794" s="413"/>
      <c r="E2794" s="448"/>
      <c r="F2794" s="414"/>
      <c r="G2794" s="404">
        <f t="shared" si="296"/>
        <v>0</v>
      </c>
    </row>
    <row r="2795" spans="1:7" x14ac:dyDescent="0.2">
      <c r="A2795" s="137"/>
      <c r="B2795" s="199"/>
      <c r="C2795" s="408"/>
      <c r="D2795" s="413"/>
      <c r="E2795" s="448"/>
      <c r="F2795" s="414"/>
      <c r="G2795" s="404">
        <f t="shared" si="296"/>
        <v>0</v>
      </c>
    </row>
    <row r="2796" spans="1:7" x14ac:dyDescent="0.2">
      <c r="A2796" s="137"/>
      <c r="B2796" s="199"/>
      <c r="C2796" s="408"/>
      <c r="D2796" s="413"/>
      <c r="E2796" s="448"/>
      <c r="F2796" s="414"/>
      <c r="G2796" s="404">
        <f t="shared" si="296"/>
        <v>0</v>
      </c>
    </row>
    <row r="2797" spans="1:7" ht="13.5" thickBot="1" x14ac:dyDescent="0.25">
      <c r="A2797" s="137"/>
      <c r="B2797" s="199"/>
      <c r="C2797" s="143"/>
      <c r="D2797" s="423"/>
      <c r="E2797" s="206"/>
      <c r="F2797" s="138"/>
      <c r="G2797" s="144"/>
    </row>
    <row r="2798" spans="1:7" ht="13.5" thickBot="1" x14ac:dyDescent="0.25">
      <c r="A2798" s="137"/>
      <c r="B2798" s="199"/>
      <c r="C2798" s="405" t="s">
        <v>1607</v>
      </c>
      <c r="D2798" s="423"/>
      <c r="E2798" s="206">
        <f>SUMPRODUCT(D2787:D2796,E2787:E2796)</f>
        <v>0</v>
      </c>
      <c r="F2798" s="138" t="s">
        <v>1608</v>
      </c>
      <c r="G2798" s="406">
        <f>SUM(G2787:G2796)</f>
        <v>0</v>
      </c>
    </row>
    <row r="2799" spans="1:7" x14ac:dyDescent="0.2">
      <c r="A2799" s="137"/>
      <c r="B2799" s="199"/>
      <c r="C2799" s="405"/>
      <c r="D2799" s="206"/>
      <c r="E2799" s="140"/>
      <c r="F2799" s="138"/>
      <c r="G2799" s="208"/>
    </row>
    <row r="2800" spans="1:7" x14ac:dyDescent="0.2">
      <c r="A2800" s="137"/>
      <c r="B2800" s="199"/>
      <c r="C2800" s="138" t="s">
        <v>1609</v>
      </c>
      <c r="D2800" s="451"/>
      <c r="E2800" s="534" t="e">
        <f>CONCATENATE(G2782,"/día")</f>
        <v>#NAME?</v>
      </c>
      <c r="F2800" s="138"/>
      <c r="G2800" s="144"/>
    </row>
    <row r="2801" spans="1:7" x14ac:dyDescent="0.2">
      <c r="A2801" s="137"/>
      <c r="B2801" s="199"/>
      <c r="C2801" s="143"/>
      <c r="D2801" s="139"/>
      <c r="E2801" s="140"/>
      <c r="F2801" s="138"/>
      <c r="G2801" s="144"/>
    </row>
    <row r="2802" spans="1:7" x14ac:dyDescent="0.2">
      <c r="A2802" s="748" t="s">
        <v>589</v>
      </c>
      <c r="B2802" s="749"/>
      <c r="C2802" s="744" t="s">
        <v>0</v>
      </c>
      <c r="D2802" s="750" t="s">
        <v>1610</v>
      </c>
      <c r="E2802" s="750" t="s">
        <v>1621</v>
      </c>
      <c r="F2802" s="752" t="s">
        <v>961</v>
      </c>
      <c r="G2802" s="746" t="s">
        <v>33</v>
      </c>
    </row>
    <row r="2803" spans="1:7" x14ac:dyDescent="0.2">
      <c r="A2803" s="146" t="s">
        <v>590</v>
      </c>
      <c r="B2803" s="147" t="s">
        <v>591</v>
      </c>
      <c r="C2803" s="745"/>
      <c r="D2803" s="751"/>
      <c r="E2803" s="751"/>
      <c r="F2803" s="753"/>
      <c r="G2803" s="747"/>
    </row>
    <row r="2804" spans="1:7" x14ac:dyDescent="0.2">
      <c r="A2804" s="148"/>
      <c r="B2804" s="143"/>
      <c r="C2804" s="150" t="s">
        <v>1611</v>
      </c>
      <c r="D2804" s="140"/>
      <c r="E2804" s="140"/>
      <c r="F2804" s="143"/>
      <c r="G2804" s="151"/>
    </row>
    <row r="2805" spans="1:7" x14ac:dyDescent="0.2">
      <c r="A2805" s="407"/>
      <c r="B2805" s="402">
        <f t="shared" ref="B2805:B2814" si="297">IF(A2805=0,0,VLOOKUP(A2805,T_Indices,2,FALSE))</f>
        <v>0</v>
      </c>
      <c r="C2805" s="408" t="s">
        <v>1629</v>
      </c>
      <c r="D2805" s="452"/>
      <c r="E2805" s="453"/>
      <c r="F2805" s="449">
        <f>D2800</f>
        <v>0</v>
      </c>
      <c r="G2805" s="410">
        <f>IF(F2805=0,0,ROUND(E2805/F2805,2))</f>
        <v>0</v>
      </c>
    </row>
    <row r="2806" spans="1:7" x14ac:dyDescent="0.2">
      <c r="A2806" s="407"/>
      <c r="B2806" s="402">
        <f t="shared" si="297"/>
        <v>0</v>
      </c>
      <c r="C2806" s="412" t="s">
        <v>1630</v>
      </c>
      <c r="D2806" s="452"/>
      <c r="E2806" s="453"/>
      <c r="F2806" s="449">
        <f>D2800</f>
        <v>0</v>
      </c>
      <c r="G2806" s="410">
        <f t="shared" ref="G2806:G2814" si="298">IF(F2806=0,0,ROUND(E2806/F2806,2))</f>
        <v>0</v>
      </c>
    </row>
    <row r="2807" spans="1:7" x14ac:dyDescent="0.2">
      <c r="A2807" s="407"/>
      <c r="B2807" s="402">
        <f t="shared" si="297"/>
        <v>0</v>
      </c>
      <c r="C2807" s="412" t="s">
        <v>1631</v>
      </c>
      <c r="D2807" s="452"/>
      <c r="E2807" s="453"/>
      <c r="F2807" s="449">
        <f>D2800</f>
        <v>0</v>
      </c>
      <c r="G2807" s="410">
        <f t="shared" si="298"/>
        <v>0</v>
      </c>
    </row>
    <row r="2808" spans="1:7" x14ac:dyDescent="0.2">
      <c r="A2808" s="407"/>
      <c r="B2808" s="402">
        <f t="shared" si="297"/>
        <v>0</v>
      </c>
      <c r="C2808" s="412"/>
      <c r="D2808" s="452"/>
      <c r="E2808" s="453"/>
      <c r="F2808" s="449">
        <f>D2800</f>
        <v>0</v>
      </c>
      <c r="G2808" s="410">
        <f t="shared" si="298"/>
        <v>0</v>
      </c>
    </row>
    <row r="2809" spans="1:7" x14ac:dyDescent="0.2">
      <c r="A2809" s="407"/>
      <c r="B2809" s="402">
        <f t="shared" si="297"/>
        <v>0</v>
      </c>
      <c r="C2809" s="412"/>
      <c r="D2809" s="452"/>
      <c r="E2809" s="453"/>
      <c r="F2809" s="449">
        <f>D2800</f>
        <v>0</v>
      </c>
      <c r="G2809" s="410">
        <f t="shared" si="298"/>
        <v>0</v>
      </c>
    </row>
    <row r="2810" spans="1:7" x14ac:dyDescent="0.2">
      <c r="A2810" s="407"/>
      <c r="B2810" s="402">
        <f t="shared" si="297"/>
        <v>0</v>
      </c>
      <c r="C2810" s="412"/>
      <c r="D2810" s="452"/>
      <c r="E2810" s="414"/>
      <c r="F2810" s="449">
        <f>D2800</f>
        <v>0</v>
      </c>
      <c r="G2810" s="410">
        <f t="shared" si="298"/>
        <v>0</v>
      </c>
    </row>
    <row r="2811" spans="1:7" x14ac:dyDescent="0.2">
      <c r="A2811" s="407"/>
      <c r="B2811" s="402">
        <f t="shared" si="297"/>
        <v>0</v>
      </c>
      <c r="C2811" s="412"/>
      <c r="D2811" s="409"/>
      <c r="E2811" s="452"/>
      <c r="F2811" s="449">
        <f>D2800</f>
        <v>0</v>
      </c>
      <c r="G2811" s="410">
        <f t="shared" si="298"/>
        <v>0</v>
      </c>
    </row>
    <row r="2812" spans="1:7" x14ac:dyDescent="0.2">
      <c r="A2812" s="407"/>
      <c r="B2812" s="402">
        <f t="shared" si="297"/>
        <v>0</v>
      </c>
      <c r="C2812" s="412"/>
      <c r="D2812" s="409"/>
      <c r="E2812" s="452"/>
      <c r="F2812" s="449">
        <f>D2800</f>
        <v>0</v>
      </c>
      <c r="G2812" s="410">
        <f t="shared" si="298"/>
        <v>0</v>
      </c>
    </row>
    <row r="2813" spans="1:7" x14ac:dyDescent="0.2">
      <c r="A2813" s="407"/>
      <c r="B2813" s="402">
        <f t="shared" si="297"/>
        <v>0</v>
      </c>
      <c r="C2813" s="412"/>
      <c r="D2813" s="409"/>
      <c r="E2813" s="413"/>
      <c r="F2813" s="449">
        <f>D2800</f>
        <v>0</v>
      </c>
      <c r="G2813" s="410">
        <f t="shared" si="298"/>
        <v>0</v>
      </c>
    </row>
    <row r="2814" spans="1:7" x14ac:dyDescent="0.2">
      <c r="A2814" s="407"/>
      <c r="B2814" s="402">
        <f t="shared" si="297"/>
        <v>0</v>
      </c>
      <c r="C2814" s="408"/>
      <c r="D2814" s="409"/>
      <c r="E2814" s="413"/>
      <c r="F2814" s="449">
        <f>D2800</f>
        <v>0</v>
      </c>
      <c r="G2814" s="410">
        <f t="shared" si="298"/>
        <v>0</v>
      </c>
    </row>
    <row r="2815" spans="1:7" x14ac:dyDescent="0.2">
      <c r="A2815" s="152"/>
      <c r="B2815" s="139"/>
      <c r="C2815" s="143"/>
      <c r="D2815" s="139"/>
      <c r="E2815" s="140"/>
      <c r="F2815" s="149" t="s">
        <v>34</v>
      </c>
      <c r="G2815" s="415">
        <f>SUBTOTAL(9,G2805:G2814)</f>
        <v>0</v>
      </c>
    </row>
    <row r="2816" spans="1:7" x14ac:dyDescent="0.2">
      <c r="A2816" s="148"/>
      <c r="B2816" s="143"/>
      <c r="C2816" s="150" t="s">
        <v>728</v>
      </c>
      <c r="D2816" s="139"/>
      <c r="E2816" s="140"/>
      <c r="F2816" s="141"/>
      <c r="G2816" s="151"/>
    </row>
    <row r="2817" spans="1:7" x14ac:dyDescent="0.2">
      <c r="A2817" s="748" t="s">
        <v>589</v>
      </c>
      <c r="B2817" s="749"/>
      <c r="C2817" s="744" t="s">
        <v>0</v>
      </c>
      <c r="D2817" s="750" t="s">
        <v>31</v>
      </c>
      <c r="E2817" s="750" t="s">
        <v>1621</v>
      </c>
      <c r="F2817" s="752" t="s">
        <v>961</v>
      </c>
      <c r="G2817" s="746" t="s">
        <v>33</v>
      </c>
    </row>
    <row r="2818" spans="1:7" x14ac:dyDescent="0.2">
      <c r="A2818" s="146" t="s">
        <v>590</v>
      </c>
      <c r="B2818" s="147" t="s">
        <v>591</v>
      </c>
      <c r="C2818" s="745"/>
      <c r="D2818" s="751"/>
      <c r="E2818" s="751"/>
      <c r="F2818" s="753"/>
      <c r="G2818" s="747"/>
    </row>
    <row r="2819" spans="1:7" x14ac:dyDescent="0.2">
      <c r="A2819" s="407"/>
      <c r="B2819" s="402">
        <f t="shared" ref="B2819:B2825" si="299">IF(A2819=0,0,VLOOKUP(A2819,T_Indices,2,FALSE))</f>
        <v>0</v>
      </c>
      <c r="C2819" s="411" t="s">
        <v>1632</v>
      </c>
      <c r="D2819" s="409"/>
      <c r="E2819" s="413">
        <v>1374.84</v>
      </c>
      <c r="F2819" s="403">
        <f>D2800</f>
        <v>0</v>
      </c>
      <c r="G2819" s="416">
        <f>IF(F2819=0,0,ROUND(D2819*E2819/F2819,2))</f>
        <v>0</v>
      </c>
    </row>
    <row r="2820" spans="1:7" x14ac:dyDescent="0.2">
      <c r="A2820" s="407"/>
      <c r="B2820" s="402">
        <f t="shared" si="299"/>
        <v>0</v>
      </c>
      <c r="C2820" s="408" t="s">
        <v>1633</v>
      </c>
      <c r="D2820" s="409"/>
      <c r="E2820" s="413">
        <v>1174.99</v>
      </c>
      <c r="F2820" s="403">
        <f>D2800</f>
        <v>0</v>
      </c>
      <c r="G2820" s="416">
        <f t="shared" ref="G2820:G2825" si="300">IF(F2820=0,0,ROUND(D2820*E2820/F2820,2))</f>
        <v>0</v>
      </c>
    </row>
    <row r="2821" spans="1:7" x14ac:dyDescent="0.2">
      <c r="A2821" s="407"/>
      <c r="B2821" s="402">
        <f t="shared" si="299"/>
        <v>0</v>
      </c>
      <c r="C2821" s="408" t="s">
        <v>1634</v>
      </c>
      <c r="D2821" s="409"/>
      <c r="E2821" s="413">
        <v>1080</v>
      </c>
      <c r="F2821" s="403">
        <f>D2800</f>
        <v>0</v>
      </c>
      <c r="G2821" s="416">
        <f t="shared" si="300"/>
        <v>0</v>
      </c>
    </row>
    <row r="2822" spans="1:7" x14ac:dyDescent="0.2">
      <c r="A2822" s="407"/>
      <c r="B2822" s="402">
        <f t="shared" si="299"/>
        <v>0</v>
      </c>
      <c r="C2822" s="408" t="s">
        <v>732</v>
      </c>
      <c r="D2822" s="409"/>
      <c r="E2822" s="413">
        <v>994.52</v>
      </c>
      <c r="F2822" s="403">
        <f>D2800</f>
        <v>0</v>
      </c>
      <c r="G2822" s="416">
        <f t="shared" si="300"/>
        <v>0</v>
      </c>
    </row>
    <row r="2823" spans="1:7" x14ac:dyDescent="0.2">
      <c r="A2823" s="407"/>
      <c r="B2823" s="402">
        <f t="shared" si="299"/>
        <v>0</v>
      </c>
      <c r="C2823" s="408"/>
      <c r="D2823" s="409"/>
      <c r="E2823" s="413"/>
      <c r="F2823" s="403">
        <f>D2800</f>
        <v>0</v>
      </c>
      <c r="G2823" s="416">
        <f t="shared" si="300"/>
        <v>0</v>
      </c>
    </row>
    <row r="2824" spans="1:7" x14ac:dyDescent="0.2">
      <c r="A2824" s="407"/>
      <c r="B2824" s="402">
        <f t="shared" si="299"/>
        <v>0</v>
      </c>
      <c r="C2824" s="408" t="s">
        <v>1635</v>
      </c>
      <c r="D2824" s="417">
        <v>0.1</v>
      </c>
      <c r="E2824" s="538">
        <f>SUMPRODUCT(D2819:D2822,E2819:E2822)</f>
        <v>0</v>
      </c>
      <c r="F2824" s="403">
        <f>D2800</f>
        <v>0</v>
      </c>
      <c r="G2824" s="416">
        <f t="shared" si="300"/>
        <v>0</v>
      </c>
    </row>
    <row r="2825" spans="1:7" x14ac:dyDescent="0.2">
      <c r="A2825" s="407"/>
      <c r="B2825" s="402">
        <f t="shared" si="299"/>
        <v>0</v>
      </c>
      <c r="C2825" s="402"/>
      <c r="D2825" s="450"/>
      <c r="E2825" s="403"/>
      <c r="F2825" s="403">
        <f>D2800</f>
        <v>0</v>
      </c>
      <c r="G2825" s="416">
        <f t="shared" si="300"/>
        <v>0</v>
      </c>
    </row>
    <row r="2826" spans="1:7" x14ac:dyDescent="0.2">
      <c r="A2826" s="152"/>
      <c r="B2826" s="139"/>
      <c r="C2826" s="143"/>
      <c r="D2826" s="139"/>
      <c r="E2826" s="140"/>
      <c r="F2826" s="149" t="s">
        <v>35</v>
      </c>
      <c r="G2826" s="418">
        <f>SUBTOTAL(9,G2819:G2825)</f>
        <v>0</v>
      </c>
    </row>
    <row r="2827" spans="1:7" x14ac:dyDescent="0.2">
      <c r="A2827" s="148"/>
      <c r="B2827" s="143"/>
      <c r="C2827" s="150" t="s">
        <v>1612</v>
      </c>
      <c r="D2827" s="139"/>
      <c r="E2827" s="140"/>
      <c r="F2827" s="141"/>
      <c r="G2827" s="151"/>
    </row>
    <row r="2828" spans="1:7" x14ac:dyDescent="0.2">
      <c r="A2828" s="748" t="s">
        <v>589</v>
      </c>
      <c r="B2828" s="749"/>
      <c r="C2828" s="744" t="s">
        <v>0</v>
      </c>
      <c r="D2828" s="744" t="s">
        <v>30</v>
      </c>
      <c r="E2828" s="750" t="s">
        <v>31</v>
      </c>
      <c r="F2828" s="752" t="s">
        <v>32</v>
      </c>
      <c r="G2828" s="746" t="s">
        <v>33</v>
      </c>
    </row>
    <row r="2829" spans="1:7" x14ac:dyDescent="0.2">
      <c r="A2829" s="146" t="s">
        <v>590</v>
      </c>
      <c r="B2829" s="147" t="s">
        <v>591</v>
      </c>
      <c r="C2829" s="745"/>
      <c r="D2829" s="745"/>
      <c r="E2829" s="751"/>
      <c r="F2829" s="753"/>
      <c r="G2829" s="747"/>
    </row>
    <row r="2830" spans="1:7" x14ac:dyDescent="0.2">
      <c r="A2830" s="407"/>
      <c r="B2830" s="402">
        <f t="shared" ref="B2830:B2840" si="301">IF(A2830=0,0,VLOOKUP(A2830,T_Indices,2,FALSE))</f>
        <v>0</v>
      </c>
      <c r="C2830" s="408"/>
      <c r="D2830" s="409"/>
      <c r="E2830" s="413"/>
      <c r="F2830" s="414"/>
      <c r="G2830" s="416">
        <f>ROUND(E2830*F2830,2)</f>
        <v>0</v>
      </c>
    </row>
    <row r="2831" spans="1:7" x14ac:dyDescent="0.2">
      <c r="A2831" s="407"/>
      <c r="B2831" s="402">
        <f t="shared" si="301"/>
        <v>0</v>
      </c>
      <c r="C2831" s="408"/>
      <c r="D2831" s="409"/>
      <c r="E2831" s="413"/>
      <c r="F2831" s="414"/>
      <c r="G2831" s="416">
        <f t="shared" ref="G2831:G2840" si="302">ROUND(E2831*F2831,2)</f>
        <v>0</v>
      </c>
    </row>
    <row r="2832" spans="1:7" x14ac:dyDescent="0.2">
      <c r="A2832" s="407"/>
      <c r="B2832" s="402">
        <f t="shared" si="301"/>
        <v>0</v>
      </c>
      <c r="C2832" s="408"/>
      <c r="D2832" s="409"/>
      <c r="E2832" s="413"/>
      <c r="F2832" s="414"/>
      <c r="G2832" s="416">
        <f t="shared" si="302"/>
        <v>0</v>
      </c>
    </row>
    <row r="2833" spans="1:7" x14ac:dyDescent="0.2">
      <c r="A2833" s="407"/>
      <c r="B2833" s="402">
        <f t="shared" si="301"/>
        <v>0</v>
      </c>
      <c r="C2833" s="408"/>
      <c r="D2833" s="409"/>
      <c r="E2833" s="413"/>
      <c r="F2833" s="414"/>
      <c r="G2833" s="416">
        <f t="shared" si="302"/>
        <v>0</v>
      </c>
    </row>
    <row r="2834" spans="1:7" x14ac:dyDescent="0.2">
      <c r="A2834" s="407"/>
      <c r="B2834" s="402">
        <f t="shared" si="301"/>
        <v>0</v>
      </c>
      <c r="C2834" s="408"/>
      <c r="D2834" s="409"/>
      <c r="E2834" s="413"/>
      <c r="F2834" s="414"/>
      <c r="G2834" s="416">
        <f t="shared" si="302"/>
        <v>0</v>
      </c>
    </row>
    <row r="2835" spans="1:7" x14ac:dyDescent="0.2">
      <c r="A2835" s="407"/>
      <c r="B2835" s="402">
        <f t="shared" si="301"/>
        <v>0</v>
      </c>
      <c r="C2835" s="408"/>
      <c r="D2835" s="409"/>
      <c r="E2835" s="413"/>
      <c r="F2835" s="414"/>
      <c r="G2835" s="416">
        <f t="shared" si="302"/>
        <v>0</v>
      </c>
    </row>
    <row r="2836" spans="1:7" x14ac:dyDescent="0.2">
      <c r="A2836" s="407"/>
      <c r="B2836" s="402">
        <f t="shared" si="301"/>
        <v>0</v>
      </c>
      <c r="C2836" s="408"/>
      <c r="D2836" s="409"/>
      <c r="E2836" s="413"/>
      <c r="F2836" s="414"/>
      <c r="G2836" s="416">
        <f t="shared" si="302"/>
        <v>0</v>
      </c>
    </row>
    <row r="2837" spans="1:7" x14ac:dyDescent="0.2">
      <c r="A2837" s="407"/>
      <c r="B2837" s="402">
        <f t="shared" si="301"/>
        <v>0</v>
      </c>
      <c r="C2837" s="408"/>
      <c r="D2837" s="409"/>
      <c r="E2837" s="413"/>
      <c r="F2837" s="414"/>
      <c r="G2837" s="416">
        <f t="shared" si="302"/>
        <v>0</v>
      </c>
    </row>
    <row r="2838" spans="1:7" x14ac:dyDescent="0.2">
      <c r="A2838" s="407"/>
      <c r="B2838" s="402">
        <f t="shared" si="301"/>
        <v>0</v>
      </c>
      <c r="C2838" s="408"/>
      <c r="D2838" s="409"/>
      <c r="E2838" s="413"/>
      <c r="F2838" s="414"/>
      <c r="G2838" s="416">
        <f t="shared" si="302"/>
        <v>0</v>
      </c>
    </row>
    <row r="2839" spans="1:7" x14ac:dyDescent="0.2">
      <c r="A2839" s="407"/>
      <c r="B2839" s="402">
        <f t="shared" si="301"/>
        <v>0</v>
      </c>
      <c r="C2839" s="408"/>
      <c r="D2839" s="409"/>
      <c r="E2839" s="413"/>
      <c r="F2839" s="414"/>
      <c r="G2839" s="416">
        <f t="shared" si="302"/>
        <v>0</v>
      </c>
    </row>
    <row r="2840" spans="1:7" x14ac:dyDescent="0.2">
      <c r="A2840" s="407"/>
      <c r="B2840" s="402">
        <f t="shared" si="301"/>
        <v>0</v>
      </c>
      <c r="C2840" s="408"/>
      <c r="D2840" s="409"/>
      <c r="E2840" s="413"/>
      <c r="F2840" s="414"/>
      <c r="G2840" s="416">
        <f t="shared" si="302"/>
        <v>0</v>
      </c>
    </row>
    <row r="2841" spans="1:7" x14ac:dyDescent="0.2">
      <c r="A2841" s="148"/>
      <c r="B2841" s="143"/>
      <c r="C2841" s="143"/>
      <c r="D2841" s="139"/>
      <c r="E2841" s="140"/>
      <c r="F2841" s="149" t="s">
        <v>36</v>
      </c>
      <c r="G2841" s="420">
        <f>SUBTOTAL(9,G2830:G2840)</f>
        <v>0</v>
      </c>
    </row>
    <row r="2842" spans="1:7" x14ac:dyDescent="0.2">
      <c r="A2842" s="148"/>
      <c r="B2842" s="143"/>
      <c r="C2842" s="150" t="s">
        <v>1613</v>
      </c>
      <c r="D2842" s="139"/>
      <c r="E2842" s="140"/>
      <c r="F2842" s="141"/>
      <c r="G2842" s="151"/>
    </row>
    <row r="2843" spans="1:7" x14ac:dyDescent="0.2">
      <c r="A2843" s="748" t="s">
        <v>589</v>
      </c>
      <c r="B2843" s="749"/>
      <c r="C2843" s="744" t="s">
        <v>0</v>
      </c>
      <c r="D2843" s="744" t="s">
        <v>30</v>
      </c>
      <c r="E2843" s="750" t="s">
        <v>31</v>
      </c>
      <c r="F2843" s="752" t="s">
        <v>32</v>
      </c>
      <c r="G2843" s="746" t="s">
        <v>33</v>
      </c>
    </row>
    <row r="2844" spans="1:7" x14ac:dyDescent="0.2">
      <c r="A2844" s="146" t="s">
        <v>590</v>
      </c>
      <c r="B2844" s="147" t="s">
        <v>591</v>
      </c>
      <c r="C2844" s="745"/>
      <c r="D2844" s="745"/>
      <c r="E2844" s="751"/>
      <c r="F2844" s="753"/>
      <c r="G2844" s="747"/>
    </row>
    <row r="2845" spans="1:7" x14ac:dyDescent="0.2">
      <c r="A2845" s="407"/>
      <c r="B2845" s="402">
        <f>IF(A2845=0,0,VLOOKUP(A2845,T_Indices,2,FALSE))</f>
        <v>0</v>
      </c>
      <c r="C2845" s="408"/>
      <c r="D2845" s="409"/>
      <c r="E2845" s="413"/>
      <c r="F2845" s="414"/>
      <c r="G2845" s="416">
        <f>ROUND(E2845*F2845,2)</f>
        <v>0</v>
      </c>
    </row>
    <row r="2846" spans="1:7" x14ac:dyDescent="0.2">
      <c r="A2846" s="407"/>
      <c r="B2846" s="402">
        <f>IF(A2846=0,0,VLOOKUP(A2846,T_Indices,2,FALSE))</f>
        <v>0</v>
      </c>
      <c r="C2846" s="408"/>
      <c r="D2846" s="409"/>
      <c r="E2846" s="419"/>
      <c r="F2846" s="414"/>
      <c r="G2846" s="416">
        <f t="shared" ref="G2846" si="303">ROUND(E2846*F2846,2)</f>
        <v>0</v>
      </c>
    </row>
    <row r="2847" spans="1:7" x14ac:dyDescent="0.2">
      <c r="A2847" s="148"/>
      <c r="B2847" s="143"/>
      <c r="C2847" s="143"/>
      <c r="D2847" s="139"/>
      <c r="E2847" s="140"/>
      <c r="F2847" s="149" t="s">
        <v>1614</v>
      </c>
      <c r="G2847" s="420">
        <f>SUBTOTAL(9,G2845:G2846)</f>
        <v>0</v>
      </c>
    </row>
    <row r="2848" spans="1:7" ht="13.5" thickBot="1" x14ac:dyDescent="0.25">
      <c r="A2848" s="153"/>
      <c r="B2848" s="154"/>
      <c r="C2848" s="155"/>
      <c r="D2848" s="154"/>
      <c r="E2848" s="156"/>
      <c r="F2848" s="157"/>
      <c r="G2848" s="158"/>
    </row>
    <row r="2849" spans="1:7" ht="13.5" thickBot="1" x14ac:dyDescent="0.25">
      <c r="A2849" s="187" t="str">
        <f>B2782</f>
        <v>42-1</v>
      </c>
      <c r="B2849" s="186" t="e">
        <f>C2782</f>
        <v>#NAME?</v>
      </c>
      <c r="C2849" s="209"/>
      <c r="D2849" s="209" t="s">
        <v>37</v>
      </c>
      <c r="E2849" s="210"/>
      <c r="F2849" s="421" t="e">
        <f>CONCATENATE("$/",G2782)</f>
        <v>#NAME?</v>
      </c>
      <c r="G2849" s="422">
        <f>SUBTOTAL(9,G2805:G2848)</f>
        <v>0</v>
      </c>
    </row>
    <row r="2850" spans="1:7" ht="14.25" thickTop="1" thickBot="1" x14ac:dyDescent="0.25">
      <c r="A2850" s="423"/>
      <c r="B2850" s="423"/>
      <c r="C2850" s="423"/>
      <c r="D2850" s="423"/>
      <c r="E2850" s="423"/>
      <c r="F2850" s="423"/>
      <c r="G2850" s="423"/>
    </row>
    <row r="2851" spans="1:7" ht="13.5" thickTop="1" x14ac:dyDescent="0.2">
      <c r="A2851" s="772" t="s">
        <v>39</v>
      </c>
      <c r="B2851" s="773"/>
      <c r="C2851" s="773"/>
      <c r="D2851" s="773"/>
      <c r="E2851" s="773"/>
      <c r="F2851" s="773"/>
      <c r="G2851" s="774"/>
    </row>
    <row r="2852" spans="1:7" x14ac:dyDescent="0.2">
      <c r="A2852" s="129" t="s">
        <v>726</v>
      </c>
      <c r="B2852" s="130" t="str">
        <f>Comitente</f>
        <v>DIRECCIÓN PROVINCIAL DE VIALIDAD</v>
      </c>
      <c r="C2852" s="131"/>
      <c r="D2852" s="207"/>
      <c r="E2852" s="207"/>
      <c r="F2852" s="133"/>
      <c r="G2852" s="134"/>
    </row>
    <row r="2853" spans="1:7" x14ac:dyDescent="0.2">
      <c r="A2853" s="129" t="s">
        <v>727</v>
      </c>
      <c r="B2853" s="130">
        <f>Contratista</f>
        <v>0</v>
      </c>
      <c r="C2853" s="135"/>
      <c r="D2853" s="135"/>
      <c r="E2853" s="135"/>
      <c r="F2853" s="130"/>
      <c r="G2853" s="136"/>
    </row>
    <row r="2854" spans="1:7" x14ac:dyDescent="0.2">
      <c r="A2854" s="129" t="s">
        <v>27</v>
      </c>
      <c r="B2854" s="130" t="str">
        <f>Obra</f>
        <v>SEÑALIZACION HORIZONTAL - PROVISION Y COLOCACION DE TACHAS REFLECTIVAS Y SEÑALAMIENTO VERTICAL</v>
      </c>
      <c r="C2854" s="135"/>
      <c r="D2854" s="135"/>
      <c r="E2854" s="135"/>
      <c r="F2854" s="130" t="s">
        <v>40</v>
      </c>
      <c r="G2854" s="136">
        <f>Fecha_Base</f>
        <v>43145</v>
      </c>
    </row>
    <row r="2855" spans="1:7" x14ac:dyDescent="0.2">
      <c r="A2855" s="137" t="s">
        <v>725</v>
      </c>
      <c r="B2855" s="138" t="str">
        <f>Ubicación</f>
        <v>DEPARTAMENTOS VARIOS</v>
      </c>
      <c r="C2855" s="138"/>
      <c r="D2855" s="139"/>
      <c r="E2855" s="140"/>
      <c r="F2855" s="141"/>
      <c r="G2855" s="142"/>
    </row>
    <row r="2856" spans="1:7" x14ac:dyDescent="0.2">
      <c r="A2856" s="137" t="s">
        <v>41</v>
      </c>
      <c r="B2856" s="537">
        <v>42</v>
      </c>
      <c r="C2856" s="143" t="e">
        <f>IF(B2856="","",VLOOKUP(B2856,Computo_Presupuesto,2,FALSE))</f>
        <v>#NAME?</v>
      </c>
      <c r="D2856" s="423"/>
      <c r="E2856" s="140"/>
      <c r="F2856" s="141"/>
      <c r="G2856" s="142"/>
    </row>
    <row r="2857" spans="1:7" x14ac:dyDescent="0.2">
      <c r="A2857" s="137" t="s">
        <v>28</v>
      </c>
      <c r="B2857" s="537" t="s">
        <v>1686</v>
      </c>
      <c r="C2857" s="143" t="e">
        <f>IF(B2857=0,"",VLOOKUP(B2857,Computo_Presupuesto,2,FALSE))</f>
        <v>#NAME?</v>
      </c>
      <c r="D2857" s="139"/>
      <c r="E2857" s="140"/>
      <c r="F2857" s="138" t="s">
        <v>29</v>
      </c>
      <c r="G2857" s="144" t="e">
        <f>IF(B2857=0,"",VLOOKUP(B2857,Computo_Presupuesto,4,FALSE))</f>
        <v>#NAME?</v>
      </c>
    </row>
    <row r="2858" spans="1:7" x14ac:dyDescent="0.2">
      <c r="A2858" s="137"/>
      <c r="B2858" s="138"/>
      <c r="C2858" s="143"/>
      <c r="D2858" s="139"/>
      <c r="E2858" s="140"/>
      <c r="F2858" s="143"/>
      <c r="G2858" s="145"/>
    </row>
    <row r="2859" spans="1:7" x14ac:dyDescent="0.2">
      <c r="A2859" s="396"/>
      <c r="B2859" s="132"/>
      <c r="C2859" s="397" t="s">
        <v>1602</v>
      </c>
      <c r="D2859" s="132"/>
      <c r="E2859" s="132"/>
      <c r="F2859" s="132"/>
      <c r="G2859" s="398"/>
    </row>
    <row r="2860" spans="1:7" x14ac:dyDescent="0.2">
      <c r="A2860" s="137"/>
      <c r="B2860" s="199"/>
      <c r="C2860" s="143"/>
      <c r="D2860" s="139"/>
      <c r="E2860" s="140"/>
      <c r="F2860" s="138"/>
      <c r="G2860" s="144"/>
    </row>
    <row r="2861" spans="1:7" x14ac:dyDescent="0.2">
      <c r="A2861" s="137"/>
      <c r="B2861" s="199"/>
      <c r="C2861" s="399" t="s">
        <v>1603</v>
      </c>
      <c r="D2861" s="400" t="s">
        <v>31</v>
      </c>
      <c r="E2861" s="400" t="s">
        <v>1604</v>
      </c>
      <c r="F2861" s="400" t="s">
        <v>1605</v>
      </c>
      <c r="G2861" s="401" t="s">
        <v>1606</v>
      </c>
    </row>
    <row r="2862" spans="1:7" x14ac:dyDescent="0.2">
      <c r="A2862" s="137"/>
      <c r="B2862" s="199"/>
      <c r="C2862" s="408"/>
      <c r="D2862" s="413"/>
      <c r="E2862" s="448"/>
      <c r="F2862" s="414"/>
      <c r="G2862" s="404">
        <f>ROUND(D2862*F2862,2)</f>
        <v>0</v>
      </c>
    </row>
    <row r="2863" spans="1:7" x14ac:dyDescent="0.2">
      <c r="A2863" s="137"/>
      <c r="B2863" s="199"/>
      <c r="C2863" s="408"/>
      <c r="D2863" s="413"/>
      <c r="E2863" s="448"/>
      <c r="F2863" s="414"/>
      <c r="G2863" s="404">
        <f>ROUND(D2863*F2863,2)</f>
        <v>0</v>
      </c>
    </row>
    <row r="2864" spans="1:7" x14ac:dyDescent="0.2">
      <c r="A2864" s="137"/>
      <c r="B2864" s="199"/>
      <c r="C2864" s="408"/>
      <c r="D2864" s="413"/>
      <c r="E2864" s="448"/>
      <c r="F2864" s="414"/>
      <c r="G2864" s="404">
        <f>ROUND(D2864*F2864,2)</f>
        <v>0</v>
      </c>
    </row>
    <row r="2865" spans="1:7" x14ac:dyDescent="0.2">
      <c r="A2865" s="137"/>
      <c r="B2865" s="199"/>
      <c r="C2865" s="408"/>
      <c r="D2865" s="413"/>
      <c r="E2865" s="448"/>
      <c r="F2865" s="414"/>
      <c r="G2865" s="404">
        <f>ROUND(D2865*F2865,2)</f>
        <v>0</v>
      </c>
    </row>
    <row r="2866" spans="1:7" x14ac:dyDescent="0.2">
      <c r="A2866" s="137"/>
      <c r="B2866" s="199"/>
      <c r="C2866" s="408"/>
      <c r="D2866" s="413"/>
      <c r="E2866" s="448"/>
      <c r="F2866" s="414"/>
      <c r="G2866" s="404">
        <f t="shared" ref="G2866:G2871" si="304">ROUND(D2866*F2866,2)</f>
        <v>0</v>
      </c>
    </row>
    <row r="2867" spans="1:7" x14ac:dyDescent="0.2">
      <c r="A2867" s="137"/>
      <c r="B2867" s="199"/>
      <c r="C2867" s="408"/>
      <c r="D2867" s="413"/>
      <c r="E2867" s="448"/>
      <c r="F2867" s="414"/>
      <c r="G2867" s="404">
        <f t="shared" si="304"/>
        <v>0</v>
      </c>
    </row>
    <row r="2868" spans="1:7" x14ac:dyDescent="0.2">
      <c r="A2868" s="137"/>
      <c r="B2868" s="199"/>
      <c r="C2868" s="408"/>
      <c r="D2868" s="413"/>
      <c r="E2868" s="448"/>
      <c r="F2868" s="414"/>
      <c r="G2868" s="404">
        <f t="shared" si="304"/>
        <v>0</v>
      </c>
    </row>
    <row r="2869" spans="1:7" x14ac:dyDescent="0.2">
      <c r="A2869" s="137"/>
      <c r="B2869" s="199"/>
      <c r="C2869" s="408"/>
      <c r="D2869" s="413"/>
      <c r="E2869" s="448"/>
      <c r="F2869" s="414"/>
      <c r="G2869" s="404">
        <f t="shared" si="304"/>
        <v>0</v>
      </c>
    </row>
    <row r="2870" spans="1:7" x14ac:dyDescent="0.2">
      <c r="A2870" s="137"/>
      <c r="B2870" s="199"/>
      <c r="C2870" s="408"/>
      <c r="D2870" s="413"/>
      <c r="E2870" s="448"/>
      <c r="F2870" s="414"/>
      <c r="G2870" s="404">
        <f t="shared" si="304"/>
        <v>0</v>
      </c>
    </row>
    <row r="2871" spans="1:7" x14ac:dyDescent="0.2">
      <c r="A2871" s="137"/>
      <c r="B2871" s="199"/>
      <c r="C2871" s="408"/>
      <c r="D2871" s="413"/>
      <c r="E2871" s="448"/>
      <c r="F2871" s="414"/>
      <c r="G2871" s="404">
        <f t="shared" si="304"/>
        <v>0</v>
      </c>
    </row>
    <row r="2872" spans="1:7" ht="13.5" thickBot="1" x14ac:dyDescent="0.25">
      <c r="A2872" s="137"/>
      <c r="B2872" s="199"/>
      <c r="C2872" s="143"/>
      <c r="D2872" s="423"/>
      <c r="E2872" s="206"/>
      <c r="F2872" s="138"/>
      <c r="G2872" s="144"/>
    </row>
    <row r="2873" spans="1:7" ht="13.5" thickBot="1" x14ac:dyDescent="0.25">
      <c r="A2873" s="137"/>
      <c r="B2873" s="199"/>
      <c r="C2873" s="405" t="s">
        <v>1607</v>
      </c>
      <c r="D2873" s="423"/>
      <c r="E2873" s="206">
        <f>SUMPRODUCT(D2862:D2871,E2862:E2871)</f>
        <v>0</v>
      </c>
      <c r="F2873" s="138" t="s">
        <v>1608</v>
      </c>
      <c r="G2873" s="406">
        <f>SUM(G2862:G2871)</f>
        <v>0</v>
      </c>
    </row>
    <row r="2874" spans="1:7" x14ac:dyDescent="0.2">
      <c r="A2874" s="137"/>
      <c r="B2874" s="199"/>
      <c r="C2874" s="405"/>
      <c r="D2874" s="206"/>
      <c r="E2874" s="140"/>
      <c r="F2874" s="138"/>
      <c r="G2874" s="208"/>
    </row>
    <row r="2875" spans="1:7" x14ac:dyDescent="0.2">
      <c r="A2875" s="137"/>
      <c r="B2875" s="199"/>
      <c r="C2875" s="138" t="s">
        <v>1609</v>
      </c>
      <c r="D2875" s="451"/>
      <c r="E2875" s="534" t="e">
        <f>CONCATENATE(G2857,"/día")</f>
        <v>#NAME?</v>
      </c>
      <c r="F2875" s="138"/>
      <c r="G2875" s="144"/>
    </row>
    <row r="2876" spans="1:7" x14ac:dyDescent="0.2">
      <c r="A2876" s="137"/>
      <c r="B2876" s="199"/>
      <c r="C2876" s="143"/>
      <c r="D2876" s="139"/>
      <c r="E2876" s="140"/>
      <c r="F2876" s="138"/>
      <c r="G2876" s="144"/>
    </row>
    <row r="2877" spans="1:7" x14ac:dyDescent="0.2">
      <c r="A2877" s="748" t="s">
        <v>589</v>
      </c>
      <c r="B2877" s="749"/>
      <c r="C2877" s="744" t="s">
        <v>0</v>
      </c>
      <c r="D2877" s="750" t="s">
        <v>1610</v>
      </c>
      <c r="E2877" s="750" t="s">
        <v>1621</v>
      </c>
      <c r="F2877" s="752" t="s">
        <v>961</v>
      </c>
      <c r="G2877" s="746" t="s">
        <v>33</v>
      </c>
    </row>
    <row r="2878" spans="1:7" x14ac:dyDescent="0.2">
      <c r="A2878" s="146" t="s">
        <v>590</v>
      </c>
      <c r="B2878" s="147" t="s">
        <v>591</v>
      </c>
      <c r="C2878" s="745"/>
      <c r="D2878" s="751"/>
      <c r="E2878" s="751"/>
      <c r="F2878" s="753"/>
      <c r="G2878" s="747"/>
    </row>
    <row r="2879" spans="1:7" x14ac:dyDescent="0.2">
      <c r="A2879" s="148"/>
      <c r="B2879" s="143"/>
      <c r="C2879" s="150" t="s">
        <v>1611</v>
      </c>
      <c r="D2879" s="140"/>
      <c r="E2879" s="140"/>
      <c r="F2879" s="143"/>
      <c r="G2879" s="151"/>
    </row>
    <row r="2880" spans="1:7" x14ac:dyDescent="0.2">
      <c r="A2880" s="407"/>
      <c r="B2880" s="402">
        <f t="shared" ref="B2880:B2889" si="305">IF(A2880=0,0,VLOOKUP(A2880,T_Indices,2,FALSE))</f>
        <v>0</v>
      </c>
      <c r="C2880" s="408" t="s">
        <v>1629</v>
      </c>
      <c r="D2880" s="452"/>
      <c r="E2880" s="453"/>
      <c r="F2880" s="449">
        <f>D2875</f>
        <v>0</v>
      </c>
      <c r="G2880" s="410">
        <f>IF(F2880=0,0,ROUND(E2880/F2880,2))</f>
        <v>0</v>
      </c>
    </row>
    <row r="2881" spans="1:7" x14ac:dyDescent="0.2">
      <c r="A2881" s="407"/>
      <c r="B2881" s="402">
        <f t="shared" si="305"/>
        <v>0</v>
      </c>
      <c r="C2881" s="412" t="s">
        <v>1630</v>
      </c>
      <c r="D2881" s="452"/>
      <c r="E2881" s="453"/>
      <c r="F2881" s="449">
        <f>D2875</f>
        <v>0</v>
      </c>
      <c r="G2881" s="410">
        <f t="shared" ref="G2881:G2889" si="306">IF(F2881=0,0,ROUND(E2881/F2881,2))</f>
        <v>0</v>
      </c>
    </row>
    <row r="2882" spans="1:7" x14ac:dyDescent="0.2">
      <c r="A2882" s="407"/>
      <c r="B2882" s="402">
        <f t="shared" si="305"/>
        <v>0</v>
      </c>
      <c r="C2882" s="412" t="s">
        <v>1631</v>
      </c>
      <c r="D2882" s="452"/>
      <c r="E2882" s="453"/>
      <c r="F2882" s="449">
        <f>D2875</f>
        <v>0</v>
      </c>
      <c r="G2882" s="410">
        <f t="shared" si="306"/>
        <v>0</v>
      </c>
    </row>
    <row r="2883" spans="1:7" x14ac:dyDescent="0.2">
      <c r="A2883" s="407"/>
      <c r="B2883" s="402">
        <f t="shared" si="305"/>
        <v>0</v>
      </c>
      <c r="C2883" s="412"/>
      <c r="D2883" s="452"/>
      <c r="E2883" s="453"/>
      <c r="F2883" s="449">
        <f>D2875</f>
        <v>0</v>
      </c>
      <c r="G2883" s="410">
        <f t="shared" si="306"/>
        <v>0</v>
      </c>
    </row>
    <row r="2884" spans="1:7" x14ac:dyDescent="0.2">
      <c r="A2884" s="407"/>
      <c r="B2884" s="402">
        <f t="shared" si="305"/>
        <v>0</v>
      </c>
      <c r="C2884" s="412"/>
      <c r="D2884" s="452"/>
      <c r="E2884" s="453"/>
      <c r="F2884" s="449">
        <f>D2875</f>
        <v>0</v>
      </c>
      <c r="G2884" s="410">
        <f t="shared" si="306"/>
        <v>0</v>
      </c>
    </row>
    <row r="2885" spans="1:7" x14ac:dyDescent="0.2">
      <c r="A2885" s="407"/>
      <c r="B2885" s="402">
        <f t="shared" si="305"/>
        <v>0</v>
      </c>
      <c r="C2885" s="412"/>
      <c r="D2885" s="452"/>
      <c r="E2885" s="414"/>
      <c r="F2885" s="449">
        <f>D2875</f>
        <v>0</v>
      </c>
      <c r="G2885" s="410">
        <f t="shared" si="306"/>
        <v>0</v>
      </c>
    </row>
    <row r="2886" spans="1:7" x14ac:dyDescent="0.2">
      <c r="A2886" s="407"/>
      <c r="B2886" s="402">
        <f t="shared" si="305"/>
        <v>0</v>
      </c>
      <c r="C2886" s="412"/>
      <c r="D2886" s="409"/>
      <c r="E2886" s="452"/>
      <c r="F2886" s="449">
        <f>D2875</f>
        <v>0</v>
      </c>
      <c r="G2886" s="410">
        <f t="shared" si="306"/>
        <v>0</v>
      </c>
    </row>
    <row r="2887" spans="1:7" x14ac:dyDescent="0.2">
      <c r="A2887" s="407"/>
      <c r="B2887" s="402">
        <f t="shared" si="305"/>
        <v>0</v>
      </c>
      <c r="C2887" s="412"/>
      <c r="D2887" s="409"/>
      <c r="E2887" s="452"/>
      <c r="F2887" s="449">
        <f>D2875</f>
        <v>0</v>
      </c>
      <c r="G2887" s="410">
        <f t="shared" si="306"/>
        <v>0</v>
      </c>
    </row>
    <row r="2888" spans="1:7" x14ac:dyDescent="0.2">
      <c r="A2888" s="407"/>
      <c r="B2888" s="402">
        <f t="shared" si="305"/>
        <v>0</v>
      </c>
      <c r="C2888" s="412"/>
      <c r="D2888" s="409"/>
      <c r="E2888" s="413"/>
      <c r="F2888" s="449">
        <f>D2875</f>
        <v>0</v>
      </c>
      <c r="G2888" s="410">
        <f t="shared" si="306"/>
        <v>0</v>
      </c>
    </row>
    <row r="2889" spans="1:7" x14ac:dyDescent="0.2">
      <c r="A2889" s="407"/>
      <c r="B2889" s="402">
        <f t="shared" si="305"/>
        <v>0</v>
      </c>
      <c r="C2889" s="408"/>
      <c r="D2889" s="409"/>
      <c r="E2889" s="413"/>
      <c r="F2889" s="449">
        <f>D2875</f>
        <v>0</v>
      </c>
      <c r="G2889" s="410">
        <f t="shared" si="306"/>
        <v>0</v>
      </c>
    </row>
    <row r="2890" spans="1:7" x14ac:dyDescent="0.2">
      <c r="A2890" s="152"/>
      <c r="B2890" s="139"/>
      <c r="C2890" s="143"/>
      <c r="D2890" s="139"/>
      <c r="E2890" s="140"/>
      <c r="F2890" s="149" t="s">
        <v>34</v>
      </c>
      <c r="G2890" s="415">
        <f>SUBTOTAL(9,G2880:G2889)</f>
        <v>0</v>
      </c>
    </row>
    <row r="2891" spans="1:7" x14ac:dyDescent="0.2">
      <c r="A2891" s="148"/>
      <c r="B2891" s="143"/>
      <c r="C2891" s="150" t="s">
        <v>728</v>
      </c>
      <c r="D2891" s="139"/>
      <c r="E2891" s="140"/>
      <c r="F2891" s="141"/>
      <c r="G2891" s="151"/>
    </row>
    <row r="2892" spans="1:7" x14ac:dyDescent="0.2">
      <c r="A2892" s="748" t="s">
        <v>589</v>
      </c>
      <c r="B2892" s="749"/>
      <c r="C2892" s="744" t="s">
        <v>0</v>
      </c>
      <c r="D2892" s="750" t="s">
        <v>31</v>
      </c>
      <c r="E2892" s="750" t="s">
        <v>1621</v>
      </c>
      <c r="F2892" s="752" t="s">
        <v>961</v>
      </c>
      <c r="G2892" s="746" t="s">
        <v>33</v>
      </c>
    </row>
    <row r="2893" spans="1:7" x14ac:dyDescent="0.2">
      <c r="A2893" s="146" t="s">
        <v>590</v>
      </c>
      <c r="B2893" s="147" t="s">
        <v>591</v>
      </c>
      <c r="C2893" s="745"/>
      <c r="D2893" s="751"/>
      <c r="E2893" s="751"/>
      <c r="F2893" s="753"/>
      <c r="G2893" s="747"/>
    </row>
    <row r="2894" spans="1:7" x14ac:dyDescent="0.2">
      <c r="A2894" s="407"/>
      <c r="B2894" s="402">
        <f t="shared" ref="B2894:B2900" si="307">IF(A2894=0,0,VLOOKUP(A2894,T_Indices,2,FALSE))</f>
        <v>0</v>
      </c>
      <c r="C2894" s="411" t="s">
        <v>1632</v>
      </c>
      <c r="D2894" s="409"/>
      <c r="E2894" s="413">
        <v>1374.84</v>
      </c>
      <c r="F2894" s="403">
        <f>D2875</f>
        <v>0</v>
      </c>
      <c r="G2894" s="416">
        <f>IF(F2894=0,0,ROUND(D2894*E2894/F2894,2))</f>
        <v>0</v>
      </c>
    </row>
    <row r="2895" spans="1:7" x14ac:dyDescent="0.2">
      <c r="A2895" s="407"/>
      <c r="B2895" s="402">
        <f t="shared" si="307"/>
        <v>0</v>
      </c>
      <c r="C2895" s="408" t="s">
        <v>1633</v>
      </c>
      <c r="D2895" s="409"/>
      <c r="E2895" s="413">
        <v>1174.99</v>
      </c>
      <c r="F2895" s="403">
        <f>D2875</f>
        <v>0</v>
      </c>
      <c r="G2895" s="416">
        <f t="shared" ref="G2895:G2900" si="308">IF(F2895=0,0,ROUND(D2895*E2895/F2895,2))</f>
        <v>0</v>
      </c>
    </row>
    <row r="2896" spans="1:7" x14ac:dyDescent="0.2">
      <c r="A2896" s="407"/>
      <c r="B2896" s="402">
        <f t="shared" si="307"/>
        <v>0</v>
      </c>
      <c r="C2896" s="408" t="s">
        <v>1634</v>
      </c>
      <c r="D2896" s="409"/>
      <c r="E2896" s="413">
        <v>1080</v>
      </c>
      <c r="F2896" s="403">
        <f>D2875</f>
        <v>0</v>
      </c>
      <c r="G2896" s="416">
        <f t="shared" si="308"/>
        <v>0</v>
      </c>
    </row>
    <row r="2897" spans="1:7" x14ac:dyDescent="0.2">
      <c r="A2897" s="407"/>
      <c r="B2897" s="402">
        <f t="shared" si="307"/>
        <v>0</v>
      </c>
      <c r="C2897" s="408" t="s">
        <v>732</v>
      </c>
      <c r="D2897" s="409"/>
      <c r="E2897" s="413">
        <v>994.52</v>
      </c>
      <c r="F2897" s="403">
        <f>D2875</f>
        <v>0</v>
      </c>
      <c r="G2897" s="416">
        <f t="shared" si="308"/>
        <v>0</v>
      </c>
    </row>
    <row r="2898" spans="1:7" x14ac:dyDescent="0.2">
      <c r="A2898" s="407"/>
      <c r="B2898" s="402">
        <f t="shared" si="307"/>
        <v>0</v>
      </c>
      <c r="C2898" s="408"/>
      <c r="D2898" s="409"/>
      <c r="E2898" s="413"/>
      <c r="F2898" s="403">
        <f>D2875</f>
        <v>0</v>
      </c>
      <c r="G2898" s="416">
        <f t="shared" si="308"/>
        <v>0</v>
      </c>
    </row>
    <row r="2899" spans="1:7" x14ac:dyDescent="0.2">
      <c r="A2899" s="407"/>
      <c r="B2899" s="402">
        <f t="shared" si="307"/>
        <v>0</v>
      </c>
      <c r="C2899" s="408" t="s">
        <v>1635</v>
      </c>
      <c r="D2899" s="417">
        <v>0.1</v>
      </c>
      <c r="E2899" s="538">
        <f>SUMPRODUCT(D2894:D2897,E2894:E2897)</f>
        <v>0</v>
      </c>
      <c r="F2899" s="403">
        <f>D2875</f>
        <v>0</v>
      </c>
      <c r="G2899" s="416">
        <f t="shared" si="308"/>
        <v>0</v>
      </c>
    </row>
    <row r="2900" spans="1:7" x14ac:dyDescent="0.2">
      <c r="A2900" s="407"/>
      <c r="B2900" s="402">
        <f t="shared" si="307"/>
        <v>0</v>
      </c>
      <c r="C2900" s="402"/>
      <c r="D2900" s="450"/>
      <c r="E2900" s="403"/>
      <c r="F2900" s="403">
        <f>D2875</f>
        <v>0</v>
      </c>
      <c r="G2900" s="416">
        <f t="shared" si="308"/>
        <v>0</v>
      </c>
    </row>
    <row r="2901" spans="1:7" x14ac:dyDescent="0.2">
      <c r="A2901" s="152"/>
      <c r="B2901" s="139"/>
      <c r="C2901" s="143"/>
      <c r="D2901" s="139"/>
      <c r="E2901" s="140"/>
      <c r="F2901" s="149" t="s">
        <v>35</v>
      </c>
      <c r="G2901" s="418">
        <f>SUBTOTAL(9,G2894:G2900)</f>
        <v>0</v>
      </c>
    </row>
    <row r="2902" spans="1:7" x14ac:dyDescent="0.2">
      <c r="A2902" s="148"/>
      <c r="B2902" s="143"/>
      <c r="C2902" s="150" t="s">
        <v>1612</v>
      </c>
      <c r="D2902" s="139"/>
      <c r="E2902" s="140"/>
      <c r="F2902" s="141"/>
      <c r="G2902" s="151"/>
    </row>
    <row r="2903" spans="1:7" x14ac:dyDescent="0.2">
      <c r="A2903" s="748" t="s">
        <v>589</v>
      </c>
      <c r="B2903" s="749"/>
      <c r="C2903" s="744" t="s">
        <v>0</v>
      </c>
      <c r="D2903" s="744" t="s">
        <v>30</v>
      </c>
      <c r="E2903" s="750" t="s">
        <v>31</v>
      </c>
      <c r="F2903" s="752" t="s">
        <v>32</v>
      </c>
      <c r="G2903" s="746" t="s">
        <v>33</v>
      </c>
    </row>
    <row r="2904" spans="1:7" x14ac:dyDescent="0.2">
      <c r="A2904" s="146" t="s">
        <v>590</v>
      </c>
      <c r="B2904" s="147" t="s">
        <v>591</v>
      </c>
      <c r="C2904" s="745"/>
      <c r="D2904" s="745"/>
      <c r="E2904" s="751"/>
      <c r="F2904" s="753"/>
      <c r="G2904" s="747"/>
    </row>
    <row r="2905" spans="1:7" x14ac:dyDescent="0.2">
      <c r="A2905" s="407"/>
      <c r="B2905" s="402">
        <f t="shared" ref="B2905:B2915" si="309">IF(A2905=0,0,VLOOKUP(A2905,T_Indices,2,FALSE))</f>
        <v>0</v>
      </c>
      <c r="C2905" s="408"/>
      <c r="D2905" s="409"/>
      <c r="E2905" s="413"/>
      <c r="F2905" s="414"/>
      <c r="G2905" s="416">
        <f>ROUND(E2905*F2905,2)</f>
        <v>0</v>
      </c>
    </row>
    <row r="2906" spans="1:7" x14ac:dyDescent="0.2">
      <c r="A2906" s="407"/>
      <c r="B2906" s="402">
        <f t="shared" si="309"/>
        <v>0</v>
      </c>
      <c r="C2906" s="408"/>
      <c r="D2906" s="409"/>
      <c r="E2906" s="413"/>
      <c r="F2906" s="414"/>
      <c r="G2906" s="416">
        <f t="shared" ref="G2906:G2915" si="310">ROUND(E2906*F2906,2)</f>
        <v>0</v>
      </c>
    </row>
    <row r="2907" spans="1:7" x14ac:dyDescent="0.2">
      <c r="A2907" s="407"/>
      <c r="B2907" s="402">
        <f t="shared" si="309"/>
        <v>0</v>
      </c>
      <c r="C2907" s="408"/>
      <c r="D2907" s="409"/>
      <c r="E2907" s="413"/>
      <c r="F2907" s="414"/>
      <c r="G2907" s="416">
        <f t="shared" si="310"/>
        <v>0</v>
      </c>
    </row>
    <row r="2908" spans="1:7" x14ac:dyDescent="0.2">
      <c r="A2908" s="407"/>
      <c r="B2908" s="402">
        <f t="shared" si="309"/>
        <v>0</v>
      </c>
      <c r="C2908" s="408"/>
      <c r="D2908" s="409"/>
      <c r="E2908" s="413"/>
      <c r="F2908" s="414"/>
      <c r="G2908" s="416">
        <f t="shared" si="310"/>
        <v>0</v>
      </c>
    </row>
    <row r="2909" spans="1:7" x14ac:dyDescent="0.2">
      <c r="A2909" s="407"/>
      <c r="B2909" s="402">
        <f t="shared" si="309"/>
        <v>0</v>
      </c>
      <c r="C2909" s="408"/>
      <c r="D2909" s="409"/>
      <c r="E2909" s="413"/>
      <c r="F2909" s="414"/>
      <c r="G2909" s="416">
        <f t="shared" si="310"/>
        <v>0</v>
      </c>
    </row>
    <row r="2910" spans="1:7" x14ac:dyDescent="0.2">
      <c r="A2910" s="407"/>
      <c r="B2910" s="402">
        <f t="shared" si="309"/>
        <v>0</v>
      </c>
      <c r="C2910" s="408"/>
      <c r="D2910" s="409"/>
      <c r="E2910" s="413"/>
      <c r="F2910" s="414"/>
      <c r="G2910" s="416">
        <f t="shared" si="310"/>
        <v>0</v>
      </c>
    </row>
    <row r="2911" spans="1:7" x14ac:dyDescent="0.2">
      <c r="A2911" s="407"/>
      <c r="B2911" s="402">
        <f t="shared" si="309"/>
        <v>0</v>
      </c>
      <c r="C2911" s="408"/>
      <c r="D2911" s="409"/>
      <c r="E2911" s="413"/>
      <c r="F2911" s="414"/>
      <c r="G2911" s="416">
        <f t="shared" si="310"/>
        <v>0</v>
      </c>
    </row>
    <row r="2912" spans="1:7" x14ac:dyDescent="0.2">
      <c r="A2912" s="407"/>
      <c r="B2912" s="402">
        <f t="shared" si="309"/>
        <v>0</v>
      </c>
      <c r="C2912" s="408"/>
      <c r="D2912" s="409"/>
      <c r="E2912" s="413"/>
      <c r="F2912" s="414"/>
      <c r="G2912" s="416">
        <f t="shared" si="310"/>
        <v>0</v>
      </c>
    </row>
    <row r="2913" spans="1:7" x14ac:dyDescent="0.2">
      <c r="A2913" s="407"/>
      <c r="B2913" s="402">
        <f t="shared" si="309"/>
        <v>0</v>
      </c>
      <c r="C2913" s="408"/>
      <c r="D2913" s="409"/>
      <c r="E2913" s="413"/>
      <c r="F2913" s="414"/>
      <c r="G2913" s="416">
        <f t="shared" si="310"/>
        <v>0</v>
      </c>
    </row>
    <row r="2914" spans="1:7" x14ac:dyDescent="0.2">
      <c r="A2914" s="407"/>
      <c r="B2914" s="402">
        <f t="shared" si="309"/>
        <v>0</v>
      </c>
      <c r="C2914" s="408"/>
      <c r="D2914" s="409"/>
      <c r="E2914" s="413"/>
      <c r="F2914" s="414"/>
      <c r="G2914" s="416">
        <f t="shared" si="310"/>
        <v>0</v>
      </c>
    </row>
    <row r="2915" spans="1:7" x14ac:dyDescent="0.2">
      <c r="A2915" s="407"/>
      <c r="B2915" s="402">
        <f t="shared" si="309"/>
        <v>0</v>
      </c>
      <c r="C2915" s="408"/>
      <c r="D2915" s="409"/>
      <c r="E2915" s="413"/>
      <c r="F2915" s="414"/>
      <c r="G2915" s="416">
        <f t="shared" si="310"/>
        <v>0</v>
      </c>
    </row>
    <row r="2916" spans="1:7" x14ac:dyDescent="0.2">
      <c r="A2916" s="148"/>
      <c r="B2916" s="143"/>
      <c r="C2916" s="143"/>
      <c r="D2916" s="139"/>
      <c r="E2916" s="140"/>
      <c r="F2916" s="149" t="s">
        <v>36</v>
      </c>
      <c r="G2916" s="420">
        <f>SUBTOTAL(9,G2905:G2915)</f>
        <v>0</v>
      </c>
    </row>
    <row r="2917" spans="1:7" x14ac:dyDescent="0.2">
      <c r="A2917" s="148"/>
      <c r="B2917" s="143"/>
      <c r="C2917" s="150" t="s">
        <v>1613</v>
      </c>
      <c r="D2917" s="139"/>
      <c r="E2917" s="140"/>
      <c r="F2917" s="141"/>
      <c r="G2917" s="151"/>
    </row>
    <row r="2918" spans="1:7" x14ac:dyDescent="0.2">
      <c r="A2918" s="748" t="s">
        <v>589</v>
      </c>
      <c r="B2918" s="749"/>
      <c r="C2918" s="744" t="s">
        <v>0</v>
      </c>
      <c r="D2918" s="744" t="s">
        <v>30</v>
      </c>
      <c r="E2918" s="750" t="s">
        <v>31</v>
      </c>
      <c r="F2918" s="752" t="s">
        <v>32</v>
      </c>
      <c r="G2918" s="746" t="s">
        <v>33</v>
      </c>
    </row>
    <row r="2919" spans="1:7" x14ac:dyDescent="0.2">
      <c r="A2919" s="146" t="s">
        <v>590</v>
      </c>
      <c r="B2919" s="147" t="s">
        <v>591</v>
      </c>
      <c r="C2919" s="745"/>
      <c r="D2919" s="745"/>
      <c r="E2919" s="751"/>
      <c r="F2919" s="753"/>
      <c r="G2919" s="747"/>
    </row>
    <row r="2920" spans="1:7" x14ac:dyDescent="0.2">
      <c r="A2920" s="407"/>
      <c r="B2920" s="402">
        <f>IF(A2920=0,0,VLOOKUP(A2920,T_Indices,2,FALSE))</f>
        <v>0</v>
      </c>
      <c r="C2920" s="408"/>
      <c r="D2920" s="409"/>
      <c r="E2920" s="413"/>
      <c r="F2920" s="414"/>
      <c r="G2920" s="416">
        <f>ROUND(E2920*F2920,2)</f>
        <v>0</v>
      </c>
    </row>
    <row r="2921" spans="1:7" x14ac:dyDescent="0.2">
      <c r="A2921" s="407"/>
      <c r="B2921" s="402">
        <f>IF(A2921=0,0,VLOOKUP(A2921,T_Indices,2,FALSE))</f>
        <v>0</v>
      </c>
      <c r="C2921" s="408"/>
      <c r="D2921" s="409"/>
      <c r="E2921" s="419"/>
      <c r="F2921" s="414"/>
      <c r="G2921" s="416">
        <f t="shared" ref="G2921" si="311">ROUND(E2921*F2921,2)</f>
        <v>0</v>
      </c>
    </row>
    <row r="2922" spans="1:7" x14ac:dyDescent="0.2">
      <c r="A2922" s="148"/>
      <c r="B2922" s="143"/>
      <c r="C2922" s="143"/>
      <c r="D2922" s="139"/>
      <c r="E2922" s="140"/>
      <c r="F2922" s="149" t="s">
        <v>1614</v>
      </c>
      <c r="G2922" s="420">
        <f>SUBTOTAL(9,G2920:G2921)</f>
        <v>0</v>
      </c>
    </row>
    <row r="2923" spans="1:7" ht="13.5" thickBot="1" x14ac:dyDescent="0.25">
      <c r="A2923" s="153"/>
      <c r="B2923" s="154"/>
      <c r="C2923" s="155"/>
      <c r="D2923" s="154"/>
      <c r="E2923" s="156"/>
      <c r="F2923" s="157"/>
      <c r="G2923" s="158"/>
    </row>
    <row r="2924" spans="1:7" ht="13.5" thickBot="1" x14ac:dyDescent="0.25">
      <c r="A2924" s="187" t="str">
        <f>B2857</f>
        <v>42-2</v>
      </c>
      <c r="B2924" s="186" t="e">
        <f>C2857</f>
        <v>#NAME?</v>
      </c>
      <c r="C2924" s="209"/>
      <c r="D2924" s="209" t="s">
        <v>37</v>
      </c>
      <c r="E2924" s="210"/>
      <c r="F2924" s="421" t="e">
        <f>CONCATENATE("$/",G2857)</f>
        <v>#NAME?</v>
      </c>
      <c r="G2924" s="422">
        <f>SUBTOTAL(9,G2880:G2923)</f>
        <v>0</v>
      </c>
    </row>
    <row r="2925" spans="1:7" ht="14.25" thickTop="1" thickBot="1" x14ac:dyDescent="0.25">
      <c r="A2925" s="423"/>
      <c r="B2925" s="423"/>
      <c r="C2925" s="423"/>
      <c r="D2925" s="423"/>
      <c r="E2925" s="423"/>
      <c r="F2925" s="423"/>
      <c r="G2925" s="423"/>
    </row>
    <row r="2926" spans="1:7" ht="13.5" thickTop="1" x14ac:dyDescent="0.2">
      <c r="A2926" s="772" t="s">
        <v>39</v>
      </c>
      <c r="B2926" s="773"/>
      <c r="C2926" s="773"/>
      <c r="D2926" s="773"/>
      <c r="E2926" s="773"/>
      <c r="F2926" s="773"/>
      <c r="G2926" s="774"/>
    </row>
    <row r="2927" spans="1:7" x14ac:dyDescent="0.2">
      <c r="A2927" s="129" t="s">
        <v>726</v>
      </c>
      <c r="B2927" s="130" t="str">
        <f>Comitente</f>
        <v>DIRECCIÓN PROVINCIAL DE VIALIDAD</v>
      </c>
      <c r="C2927" s="131"/>
      <c r="D2927" s="207"/>
      <c r="E2927" s="207"/>
      <c r="F2927" s="133"/>
      <c r="G2927" s="134"/>
    </row>
    <row r="2928" spans="1:7" x14ac:dyDescent="0.2">
      <c r="A2928" s="129" t="s">
        <v>727</v>
      </c>
      <c r="B2928" s="130">
        <f>Contratista</f>
        <v>0</v>
      </c>
      <c r="C2928" s="135"/>
      <c r="D2928" s="135"/>
      <c r="E2928" s="135"/>
      <c r="F2928" s="130"/>
      <c r="G2928" s="136"/>
    </row>
    <row r="2929" spans="1:7" x14ac:dyDescent="0.2">
      <c r="A2929" s="129" t="s">
        <v>27</v>
      </c>
      <c r="B2929" s="130" t="str">
        <f>Obra</f>
        <v>SEÑALIZACION HORIZONTAL - PROVISION Y COLOCACION DE TACHAS REFLECTIVAS Y SEÑALAMIENTO VERTICAL</v>
      </c>
      <c r="C2929" s="135"/>
      <c r="D2929" s="135"/>
      <c r="E2929" s="135"/>
      <c r="F2929" s="130" t="s">
        <v>40</v>
      </c>
      <c r="G2929" s="136">
        <f>Fecha_Base</f>
        <v>43145</v>
      </c>
    </row>
    <row r="2930" spans="1:7" x14ac:dyDescent="0.2">
      <c r="A2930" s="137" t="s">
        <v>725</v>
      </c>
      <c r="B2930" s="138" t="str">
        <f>Ubicación</f>
        <v>DEPARTAMENTOS VARIOS</v>
      </c>
      <c r="C2930" s="138"/>
      <c r="D2930" s="139"/>
      <c r="E2930" s="140"/>
      <c r="F2930" s="141"/>
      <c r="G2930" s="142"/>
    </row>
    <row r="2931" spans="1:7" x14ac:dyDescent="0.2">
      <c r="A2931" s="137" t="s">
        <v>41</v>
      </c>
      <c r="B2931" s="537">
        <v>42</v>
      </c>
      <c r="C2931" s="143" t="e">
        <f>IF(B2931="","",VLOOKUP(B2931,Computo_Presupuesto,2,FALSE))</f>
        <v>#NAME?</v>
      </c>
      <c r="D2931" s="423"/>
      <c r="E2931" s="140"/>
      <c r="F2931" s="141"/>
      <c r="G2931" s="142"/>
    </row>
    <row r="2932" spans="1:7" x14ac:dyDescent="0.2">
      <c r="A2932" s="137" t="s">
        <v>28</v>
      </c>
      <c r="B2932" s="537" t="s">
        <v>1687</v>
      </c>
      <c r="C2932" s="143" t="e">
        <f>IF(B2932=0,"",VLOOKUP(B2932,Computo_Presupuesto,2,FALSE))</f>
        <v>#NAME?</v>
      </c>
      <c r="D2932" s="139"/>
      <c r="E2932" s="140"/>
      <c r="F2932" s="138" t="s">
        <v>29</v>
      </c>
      <c r="G2932" s="144" t="e">
        <f>IF(B2932=0,"",VLOOKUP(B2932,Computo_Presupuesto,4,FALSE))</f>
        <v>#NAME?</v>
      </c>
    </row>
    <row r="2933" spans="1:7" x14ac:dyDescent="0.2">
      <c r="A2933" s="137"/>
      <c r="B2933" s="138"/>
      <c r="C2933" s="143"/>
      <c r="D2933" s="139"/>
      <c r="E2933" s="140"/>
      <c r="F2933" s="143"/>
      <c r="G2933" s="145"/>
    </row>
    <row r="2934" spans="1:7" x14ac:dyDescent="0.2">
      <c r="A2934" s="396"/>
      <c r="B2934" s="132"/>
      <c r="C2934" s="397" t="s">
        <v>1602</v>
      </c>
      <c r="D2934" s="132"/>
      <c r="E2934" s="132"/>
      <c r="F2934" s="132"/>
      <c r="G2934" s="398"/>
    </row>
    <row r="2935" spans="1:7" x14ac:dyDescent="0.2">
      <c r="A2935" s="137"/>
      <c r="B2935" s="199"/>
      <c r="C2935" s="143"/>
      <c r="D2935" s="139"/>
      <c r="E2935" s="140"/>
      <c r="F2935" s="138"/>
      <c r="G2935" s="144"/>
    </row>
    <row r="2936" spans="1:7" x14ac:dyDescent="0.2">
      <c r="A2936" s="137"/>
      <c r="B2936" s="199"/>
      <c r="C2936" s="399" t="s">
        <v>1603</v>
      </c>
      <c r="D2936" s="400" t="s">
        <v>31</v>
      </c>
      <c r="E2936" s="400" t="s">
        <v>1604</v>
      </c>
      <c r="F2936" s="400" t="s">
        <v>1605</v>
      </c>
      <c r="G2936" s="401" t="s">
        <v>1606</v>
      </c>
    </row>
    <row r="2937" spans="1:7" x14ac:dyDescent="0.2">
      <c r="A2937" s="137"/>
      <c r="B2937" s="199"/>
      <c r="C2937" s="408"/>
      <c r="D2937" s="413"/>
      <c r="E2937" s="448"/>
      <c r="F2937" s="414"/>
      <c r="G2937" s="404">
        <f>ROUND(D2937*F2937,2)</f>
        <v>0</v>
      </c>
    </row>
    <row r="2938" spans="1:7" x14ac:dyDescent="0.2">
      <c r="A2938" s="137"/>
      <c r="B2938" s="199"/>
      <c r="C2938" s="408"/>
      <c r="D2938" s="413"/>
      <c r="E2938" s="448"/>
      <c r="F2938" s="414"/>
      <c r="G2938" s="404">
        <f>ROUND(D2938*F2938,2)</f>
        <v>0</v>
      </c>
    </row>
    <row r="2939" spans="1:7" x14ac:dyDescent="0.2">
      <c r="A2939" s="137"/>
      <c r="B2939" s="199"/>
      <c r="C2939" s="408"/>
      <c r="D2939" s="413"/>
      <c r="E2939" s="448"/>
      <c r="F2939" s="414"/>
      <c r="G2939" s="404">
        <f>ROUND(D2939*F2939,2)</f>
        <v>0</v>
      </c>
    </row>
    <row r="2940" spans="1:7" x14ac:dyDescent="0.2">
      <c r="A2940" s="137"/>
      <c r="B2940" s="199"/>
      <c r="C2940" s="408"/>
      <c r="D2940" s="413"/>
      <c r="E2940" s="448"/>
      <c r="F2940" s="414"/>
      <c r="G2940" s="404">
        <f>ROUND(D2940*F2940,2)</f>
        <v>0</v>
      </c>
    </row>
    <row r="2941" spans="1:7" x14ac:dyDescent="0.2">
      <c r="A2941" s="137"/>
      <c r="B2941" s="199"/>
      <c r="C2941" s="408"/>
      <c r="D2941" s="413"/>
      <c r="E2941" s="448"/>
      <c r="F2941" s="414"/>
      <c r="G2941" s="404">
        <f t="shared" ref="G2941:G2946" si="312">ROUND(D2941*F2941,2)</f>
        <v>0</v>
      </c>
    </row>
    <row r="2942" spans="1:7" x14ac:dyDescent="0.2">
      <c r="A2942" s="137"/>
      <c r="B2942" s="199"/>
      <c r="C2942" s="408"/>
      <c r="D2942" s="413"/>
      <c r="E2942" s="448"/>
      <c r="F2942" s="414"/>
      <c r="G2942" s="404">
        <f t="shared" si="312"/>
        <v>0</v>
      </c>
    </row>
    <row r="2943" spans="1:7" x14ac:dyDescent="0.2">
      <c r="A2943" s="137"/>
      <c r="B2943" s="199"/>
      <c r="C2943" s="408"/>
      <c r="D2943" s="413"/>
      <c r="E2943" s="448"/>
      <c r="F2943" s="414"/>
      <c r="G2943" s="404">
        <f t="shared" si="312"/>
        <v>0</v>
      </c>
    </row>
    <row r="2944" spans="1:7" x14ac:dyDescent="0.2">
      <c r="A2944" s="137"/>
      <c r="B2944" s="199"/>
      <c r="C2944" s="408"/>
      <c r="D2944" s="413"/>
      <c r="E2944" s="448"/>
      <c r="F2944" s="414"/>
      <c r="G2944" s="404">
        <f t="shared" si="312"/>
        <v>0</v>
      </c>
    </row>
    <row r="2945" spans="1:7" x14ac:dyDescent="0.2">
      <c r="A2945" s="137"/>
      <c r="B2945" s="199"/>
      <c r="C2945" s="408"/>
      <c r="D2945" s="413"/>
      <c r="E2945" s="448"/>
      <c r="F2945" s="414"/>
      <c r="G2945" s="404">
        <f t="shared" si="312"/>
        <v>0</v>
      </c>
    </row>
    <row r="2946" spans="1:7" x14ac:dyDescent="0.2">
      <c r="A2946" s="137"/>
      <c r="B2946" s="199"/>
      <c r="C2946" s="408"/>
      <c r="D2946" s="413"/>
      <c r="E2946" s="448"/>
      <c r="F2946" s="414"/>
      <c r="G2946" s="404">
        <f t="shared" si="312"/>
        <v>0</v>
      </c>
    </row>
    <row r="2947" spans="1:7" ht="13.5" thickBot="1" x14ac:dyDescent="0.25">
      <c r="A2947" s="137"/>
      <c r="B2947" s="199"/>
      <c r="C2947" s="143"/>
      <c r="D2947" s="423"/>
      <c r="E2947" s="206"/>
      <c r="F2947" s="138"/>
      <c r="G2947" s="144"/>
    </row>
    <row r="2948" spans="1:7" ht="13.5" thickBot="1" x14ac:dyDescent="0.25">
      <c r="A2948" s="137"/>
      <c r="B2948" s="199"/>
      <c r="C2948" s="405" t="s">
        <v>1607</v>
      </c>
      <c r="D2948" s="423"/>
      <c r="E2948" s="206">
        <f>SUMPRODUCT(D2937:D2946,E2937:E2946)</f>
        <v>0</v>
      </c>
      <c r="F2948" s="138" t="s">
        <v>1608</v>
      </c>
      <c r="G2948" s="406">
        <f>SUM(G2937:G2946)</f>
        <v>0</v>
      </c>
    </row>
    <row r="2949" spans="1:7" x14ac:dyDescent="0.2">
      <c r="A2949" s="137"/>
      <c r="B2949" s="199"/>
      <c r="C2949" s="405"/>
      <c r="D2949" s="206"/>
      <c r="E2949" s="140"/>
      <c r="F2949" s="138"/>
      <c r="G2949" s="208"/>
    </row>
    <row r="2950" spans="1:7" x14ac:dyDescent="0.2">
      <c r="A2950" s="137"/>
      <c r="B2950" s="199"/>
      <c r="C2950" s="138" t="s">
        <v>1609</v>
      </c>
      <c r="D2950" s="451"/>
      <c r="E2950" s="534" t="e">
        <f>CONCATENATE(G2932,"/día")</f>
        <v>#NAME?</v>
      </c>
      <c r="F2950" s="138"/>
      <c r="G2950" s="144"/>
    </row>
    <row r="2951" spans="1:7" x14ac:dyDescent="0.2">
      <c r="A2951" s="137"/>
      <c r="B2951" s="199"/>
      <c r="C2951" s="143"/>
      <c r="D2951" s="139"/>
      <c r="E2951" s="140"/>
      <c r="F2951" s="138"/>
      <c r="G2951" s="144"/>
    </row>
    <row r="2952" spans="1:7" x14ac:dyDescent="0.2">
      <c r="A2952" s="748" t="s">
        <v>589</v>
      </c>
      <c r="B2952" s="749"/>
      <c r="C2952" s="744" t="s">
        <v>0</v>
      </c>
      <c r="D2952" s="750" t="s">
        <v>1610</v>
      </c>
      <c r="E2952" s="750" t="s">
        <v>1621</v>
      </c>
      <c r="F2952" s="752" t="s">
        <v>961</v>
      </c>
      <c r="G2952" s="746" t="s">
        <v>33</v>
      </c>
    </row>
    <row r="2953" spans="1:7" x14ac:dyDescent="0.2">
      <c r="A2953" s="146" t="s">
        <v>590</v>
      </c>
      <c r="B2953" s="147" t="s">
        <v>591</v>
      </c>
      <c r="C2953" s="745"/>
      <c r="D2953" s="751"/>
      <c r="E2953" s="751"/>
      <c r="F2953" s="753"/>
      <c r="G2953" s="747"/>
    </row>
    <row r="2954" spans="1:7" x14ac:dyDescent="0.2">
      <c r="A2954" s="148"/>
      <c r="B2954" s="143"/>
      <c r="C2954" s="150" t="s">
        <v>1611</v>
      </c>
      <c r="D2954" s="140"/>
      <c r="E2954" s="140"/>
      <c r="F2954" s="143"/>
      <c r="G2954" s="151"/>
    </row>
    <row r="2955" spans="1:7" x14ac:dyDescent="0.2">
      <c r="A2955" s="407"/>
      <c r="B2955" s="402">
        <f t="shared" ref="B2955:B2964" si="313">IF(A2955=0,0,VLOOKUP(A2955,T_Indices,2,FALSE))</f>
        <v>0</v>
      </c>
      <c r="C2955" s="408" t="s">
        <v>1629</v>
      </c>
      <c r="D2955" s="452"/>
      <c r="E2955" s="453"/>
      <c r="F2955" s="449">
        <f>D2950</f>
        <v>0</v>
      </c>
      <c r="G2955" s="410">
        <f>IF(F2955=0,0,ROUND(E2955/F2955,2))</f>
        <v>0</v>
      </c>
    </row>
    <row r="2956" spans="1:7" x14ac:dyDescent="0.2">
      <c r="A2956" s="407"/>
      <c r="B2956" s="402">
        <f t="shared" si="313"/>
        <v>0</v>
      </c>
      <c r="C2956" s="412" t="s">
        <v>1630</v>
      </c>
      <c r="D2956" s="452"/>
      <c r="E2956" s="453"/>
      <c r="F2956" s="449">
        <f>D2950</f>
        <v>0</v>
      </c>
      <c r="G2956" s="410">
        <f t="shared" ref="G2956:G2964" si="314">IF(F2956=0,0,ROUND(E2956/F2956,2))</f>
        <v>0</v>
      </c>
    </row>
    <row r="2957" spans="1:7" x14ac:dyDescent="0.2">
      <c r="A2957" s="407"/>
      <c r="B2957" s="402">
        <f t="shared" si="313"/>
        <v>0</v>
      </c>
      <c r="C2957" s="412" t="s">
        <v>1631</v>
      </c>
      <c r="D2957" s="452"/>
      <c r="E2957" s="453"/>
      <c r="F2957" s="449">
        <f>D2950</f>
        <v>0</v>
      </c>
      <c r="G2957" s="410">
        <f t="shared" si="314"/>
        <v>0</v>
      </c>
    </row>
    <row r="2958" spans="1:7" x14ac:dyDescent="0.2">
      <c r="A2958" s="407"/>
      <c r="B2958" s="402">
        <f t="shared" si="313"/>
        <v>0</v>
      </c>
      <c r="C2958" s="412"/>
      <c r="D2958" s="452"/>
      <c r="E2958" s="453"/>
      <c r="F2958" s="449">
        <f>D2950</f>
        <v>0</v>
      </c>
      <c r="G2958" s="410">
        <f t="shared" si="314"/>
        <v>0</v>
      </c>
    </row>
    <row r="2959" spans="1:7" x14ac:dyDescent="0.2">
      <c r="A2959" s="407"/>
      <c r="B2959" s="402">
        <f t="shared" si="313"/>
        <v>0</v>
      </c>
      <c r="C2959" s="412"/>
      <c r="D2959" s="452"/>
      <c r="E2959" s="453"/>
      <c r="F2959" s="449">
        <f>D2950</f>
        <v>0</v>
      </c>
      <c r="G2959" s="410">
        <f t="shared" si="314"/>
        <v>0</v>
      </c>
    </row>
    <row r="2960" spans="1:7" x14ac:dyDescent="0.2">
      <c r="A2960" s="407"/>
      <c r="B2960" s="402">
        <f t="shared" si="313"/>
        <v>0</v>
      </c>
      <c r="C2960" s="412"/>
      <c r="D2960" s="452"/>
      <c r="E2960" s="414"/>
      <c r="F2960" s="449">
        <f>D2950</f>
        <v>0</v>
      </c>
      <c r="G2960" s="410">
        <f t="shared" si="314"/>
        <v>0</v>
      </c>
    </row>
    <row r="2961" spans="1:7" x14ac:dyDescent="0.2">
      <c r="A2961" s="407"/>
      <c r="B2961" s="402">
        <f t="shared" si="313"/>
        <v>0</v>
      </c>
      <c r="C2961" s="412"/>
      <c r="D2961" s="409"/>
      <c r="E2961" s="452"/>
      <c r="F2961" s="449">
        <f>D2950</f>
        <v>0</v>
      </c>
      <c r="G2961" s="410">
        <f t="shared" si="314"/>
        <v>0</v>
      </c>
    </row>
    <row r="2962" spans="1:7" x14ac:dyDescent="0.2">
      <c r="A2962" s="407"/>
      <c r="B2962" s="402">
        <f t="shared" si="313"/>
        <v>0</v>
      </c>
      <c r="C2962" s="412"/>
      <c r="D2962" s="409"/>
      <c r="E2962" s="452"/>
      <c r="F2962" s="449">
        <f>D2950</f>
        <v>0</v>
      </c>
      <c r="G2962" s="410">
        <f t="shared" si="314"/>
        <v>0</v>
      </c>
    </row>
    <row r="2963" spans="1:7" x14ac:dyDescent="0.2">
      <c r="A2963" s="407"/>
      <c r="B2963" s="402">
        <f t="shared" si="313"/>
        <v>0</v>
      </c>
      <c r="C2963" s="412"/>
      <c r="D2963" s="409"/>
      <c r="E2963" s="413"/>
      <c r="F2963" s="449">
        <f>D2950</f>
        <v>0</v>
      </c>
      <c r="G2963" s="410">
        <f t="shared" si="314"/>
        <v>0</v>
      </c>
    </row>
    <row r="2964" spans="1:7" x14ac:dyDescent="0.2">
      <c r="A2964" s="407"/>
      <c r="B2964" s="402">
        <f t="shared" si="313"/>
        <v>0</v>
      </c>
      <c r="C2964" s="408"/>
      <c r="D2964" s="409"/>
      <c r="E2964" s="413"/>
      <c r="F2964" s="449">
        <f>D2950</f>
        <v>0</v>
      </c>
      <c r="G2964" s="410">
        <f t="shared" si="314"/>
        <v>0</v>
      </c>
    </row>
    <row r="2965" spans="1:7" x14ac:dyDescent="0.2">
      <c r="A2965" s="152"/>
      <c r="B2965" s="139"/>
      <c r="C2965" s="143"/>
      <c r="D2965" s="139"/>
      <c r="E2965" s="140"/>
      <c r="F2965" s="149" t="s">
        <v>34</v>
      </c>
      <c r="G2965" s="415">
        <f>SUBTOTAL(9,G2955:G2964)</f>
        <v>0</v>
      </c>
    </row>
    <row r="2966" spans="1:7" x14ac:dyDescent="0.2">
      <c r="A2966" s="148"/>
      <c r="B2966" s="143"/>
      <c r="C2966" s="150" t="s">
        <v>728</v>
      </c>
      <c r="D2966" s="139"/>
      <c r="E2966" s="140"/>
      <c r="F2966" s="141"/>
      <c r="G2966" s="151"/>
    </row>
    <row r="2967" spans="1:7" x14ac:dyDescent="0.2">
      <c r="A2967" s="748" t="s">
        <v>589</v>
      </c>
      <c r="B2967" s="749"/>
      <c r="C2967" s="744" t="s">
        <v>0</v>
      </c>
      <c r="D2967" s="750" t="s">
        <v>31</v>
      </c>
      <c r="E2967" s="750" t="s">
        <v>1621</v>
      </c>
      <c r="F2967" s="752" t="s">
        <v>961</v>
      </c>
      <c r="G2967" s="746" t="s">
        <v>33</v>
      </c>
    </row>
    <row r="2968" spans="1:7" x14ac:dyDescent="0.2">
      <c r="A2968" s="146" t="s">
        <v>590</v>
      </c>
      <c r="B2968" s="147" t="s">
        <v>591</v>
      </c>
      <c r="C2968" s="745"/>
      <c r="D2968" s="751"/>
      <c r="E2968" s="751"/>
      <c r="F2968" s="753"/>
      <c r="G2968" s="747"/>
    </row>
    <row r="2969" spans="1:7" x14ac:dyDescent="0.2">
      <c r="A2969" s="407"/>
      <c r="B2969" s="402">
        <f t="shared" ref="B2969:B2975" si="315">IF(A2969=0,0,VLOOKUP(A2969,T_Indices,2,FALSE))</f>
        <v>0</v>
      </c>
      <c r="C2969" s="411" t="s">
        <v>1632</v>
      </c>
      <c r="D2969" s="409"/>
      <c r="E2969" s="413">
        <v>1374.84</v>
      </c>
      <c r="F2969" s="403">
        <f>D2950</f>
        <v>0</v>
      </c>
      <c r="G2969" s="416">
        <f>IF(F2969=0,0,ROUND(D2969*E2969/F2969,2))</f>
        <v>0</v>
      </c>
    </row>
    <row r="2970" spans="1:7" x14ac:dyDescent="0.2">
      <c r="A2970" s="407"/>
      <c r="B2970" s="402">
        <f t="shared" si="315"/>
        <v>0</v>
      </c>
      <c r="C2970" s="408" t="s">
        <v>1633</v>
      </c>
      <c r="D2970" s="409"/>
      <c r="E2970" s="413">
        <v>1174.99</v>
      </c>
      <c r="F2970" s="403">
        <f>D2950</f>
        <v>0</v>
      </c>
      <c r="G2970" s="416">
        <f t="shared" ref="G2970:G2975" si="316">IF(F2970=0,0,ROUND(D2970*E2970/F2970,2))</f>
        <v>0</v>
      </c>
    </row>
    <row r="2971" spans="1:7" x14ac:dyDescent="0.2">
      <c r="A2971" s="407"/>
      <c r="B2971" s="402">
        <f t="shared" si="315"/>
        <v>0</v>
      </c>
      <c r="C2971" s="408" t="s">
        <v>1634</v>
      </c>
      <c r="D2971" s="409"/>
      <c r="E2971" s="413">
        <v>1080</v>
      </c>
      <c r="F2971" s="403">
        <f>D2950</f>
        <v>0</v>
      </c>
      <c r="G2971" s="416">
        <f t="shared" si="316"/>
        <v>0</v>
      </c>
    </row>
    <row r="2972" spans="1:7" x14ac:dyDescent="0.2">
      <c r="A2972" s="407"/>
      <c r="B2972" s="402">
        <f t="shared" si="315"/>
        <v>0</v>
      </c>
      <c r="C2972" s="408" t="s">
        <v>732</v>
      </c>
      <c r="D2972" s="409"/>
      <c r="E2972" s="413">
        <v>994.52</v>
      </c>
      <c r="F2972" s="403">
        <f>D2950</f>
        <v>0</v>
      </c>
      <c r="G2972" s="416">
        <f t="shared" si="316"/>
        <v>0</v>
      </c>
    </row>
    <row r="2973" spans="1:7" x14ac:dyDescent="0.2">
      <c r="A2973" s="407"/>
      <c r="B2973" s="402">
        <f t="shared" si="315"/>
        <v>0</v>
      </c>
      <c r="C2973" s="408"/>
      <c r="D2973" s="409"/>
      <c r="E2973" s="413"/>
      <c r="F2973" s="403">
        <f>D2950</f>
        <v>0</v>
      </c>
      <c r="G2973" s="416">
        <f t="shared" si="316"/>
        <v>0</v>
      </c>
    </row>
    <row r="2974" spans="1:7" x14ac:dyDescent="0.2">
      <c r="A2974" s="407"/>
      <c r="B2974" s="402">
        <f t="shared" si="315"/>
        <v>0</v>
      </c>
      <c r="C2974" s="408" t="s">
        <v>1635</v>
      </c>
      <c r="D2974" s="417">
        <v>0.1</v>
      </c>
      <c r="E2974" s="538">
        <f>SUMPRODUCT(D2969:D2972,E2969:E2972)</f>
        <v>0</v>
      </c>
      <c r="F2974" s="403">
        <f>D2950</f>
        <v>0</v>
      </c>
      <c r="G2974" s="416">
        <f t="shared" si="316"/>
        <v>0</v>
      </c>
    </row>
    <row r="2975" spans="1:7" x14ac:dyDescent="0.2">
      <c r="A2975" s="407"/>
      <c r="B2975" s="402">
        <f t="shared" si="315"/>
        <v>0</v>
      </c>
      <c r="C2975" s="402"/>
      <c r="D2975" s="450"/>
      <c r="E2975" s="403"/>
      <c r="F2975" s="403">
        <f>D2950</f>
        <v>0</v>
      </c>
      <c r="G2975" s="416">
        <f t="shared" si="316"/>
        <v>0</v>
      </c>
    </row>
    <row r="2976" spans="1:7" x14ac:dyDescent="0.2">
      <c r="A2976" s="152"/>
      <c r="B2976" s="139"/>
      <c r="C2976" s="143"/>
      <c r="D2976" s="139"/>
      <c r="E2976" s="140"/>
      <c r="F2976" s="149" t="s">
        <v>35</v>
      </c>
      <c r="G2976" s="418">
        <f>SUBTOTAL(9,G2969:G2975)</f>
        <v>0</v>
      </c>
    </row>
    <row r="2977" spans="1:7" x14ac:dyDescent="0.2">
      <c r="A2977" s="148"/>
      <c r="B2977" s="143"/>
      <c r="C2977" s="150" t="s">
        <v>1612</v>
      </c>
      <c r="D2977" s="139"/>
      <c r="E2977" s="140"/>
      <c r="F2977" s="141"/>
      <c r="G2977" s="151"/>
    </row>
    <row r="2978" spans="1:7" x14ac:dyDescent="0.2">
      <c r="A2978" s="748" t="s">
        <v>589</v>
      </c>
      <c r="B2978" s="749"/>
      <c r="C2978" s="744" t="s">
        <v>0</v>
      </c>
      <c r="D2978" s="744" t="s">
        <v>30</v>
      </c>
      <c r="E2978" s="750" t="s">
        <v>31</v>
      </c>
      <c r="F2978" s="752" t="s">
        <v>32</v>
      </c>
      <c r="G2978" s="746" t="s">
        <v>33</v>
      </c>
    </row>
    <row r="2979" spans="1:7" x14ac:dyDescent="0.2">
      <c r="A2979" s="146" t="s">
        <v>590</v>
      </c>
      <c r="B2979" s="147" t="s">
        <v>591</v>
      </c>
      <c r="C2979" s="745"/>
      <c r="D2979" s="745"/>
      <c r="E2979" s="751"/>
      <c r="F2979" s="753"/>
      <c r="G2979" s="747"/>
    </row>
    <row r="2980" spans="1:7" x14ac:dyDescent="0.2">
      <c r="A2980" s="407"/>
      <c r="B2980" s="402">
        <f t="shared" ref="B2980:B2990" si="317">IF(A2980=0,0,VLOOKUP(A2980,T_Indices,2,FALSE))</f>
        <v>0</v>
      </c>
      <c r="C2980" s="408"/>
      <c r="D2980" s="409"/>
      <c r="E2980" s="413"/>
      <c r="F2980" s="414"/>
      <c r="G2980" s="416">
        <f>ROUND(E2980*F2980,2)</f>
        <v>0</v>
      </c>
    </row>
    <row r="2981" spans="1:7" x14ac:dyDescent="0.2">
      <c r="A2981" s="407"/>
      <c r="B2981" s="402">
        <f t="shared" si="317"/>
        <v>0</v>
      </c>
      <c r="C2981" s="408"/>
      <c r="D2981" s="409"/>
      <c r="E2981" s="413"/>
      <c r="F2981" s="414"/>
      <c r="G2981" s="416">
        <f t="shared" ref="G2981:G2990" si="318">ROUND(E2981*F2981,2)</f>
        <v>0</v>
      </c>
    </row>
    <row r="2982" spans="1:7" x14ac:dyDescent="0.2">
      <c r="A2982" s="407"/>
      <c r="B2982" s="402">
        <f t="shared" si="317"/>
        <v>0</v>
      </c>
      <c r="C2982" s="408"/>
      <c r="D2982" s="409"/>
      <c r="E2982" s="413"/>
      <c r="F2982" s="414"/>
      <c r="G2982" s="416">
        <f t="shared" si="318"/>
        <v>0</v>
      </c>
    </row>
    <row r="2983" spans="1:7" x14ac:dyDescent="0.2">
      <c r="A2983" s="407"/>
      <c r="B2983" s="402">
        <f t="shared" si="317"/>
        <v>0</v>
      </c>
      <c r="C2983" s="408"/>
      <c r="D2983" s="409"/>
      <c r="E2983" s="413"/>
      <c r="F2983" s="414"/>
      <c r="G2983" s="416">
        <f t="shared" si="318"/>
        <v>0</v>
      </c>
    </row>
    <row r="2984" spans="1:7" x14ac:dyDescent="0.2">
      <c r="A2984" s="407"/>
      <c r="B2984" s="402">
        <f t="shared" si="317"/>
        <v>0</v>
      </c>
      <c r="C2984" s="408"/>
      <c r="D2984" s="409"/>
      <c r="E2984" s="413"/>
      <c r="F2984" s="414"/>
      <c r="G2984" s="416">
        <f t="shared" si="318"/>
        <v>0</v>
      </c>
    </row>
    <row r="2985" spans="1:7" x14ac:dyDescent="0.2">
      <c r="A2985" s="407"/>
      <c r="B2985" s="402">
        <f t="shared" si="317"/>
        <v>0</v>
      </c>
      <c r="C2985" s="408"/>
      <c r="D2985" s="409"/>
      <c r="E2985" s="413"/>
      <c r="F2985" s="414"/>
      <c r="G2985" s="416">
        <f t="shared" si="318"/>
        <v>0</v>
      </c>
    </row>
    <row r="2986" spans="1:7" x14ac:dyDescent="0.2">
      <c r="A2986" s="407"/>
      <c r="B2986" s="402">
        <f t="shared" si="317"/>
        <v>0</v>
      </c>
      <c r="C2986" s="408"/>
      <c r="D2986" s="409"/>
      <c r="E2986" s="413"/>
      <c r="F2986" s="414"/>
      <c r="G2986" s="416">
        <f t="shared" si="318"/>
        <v>0</v>
      </c>
    </row>
    <row r="2987" spans="1:7" x14ac:dyDescent="0.2">
      <c r="A2987" s="407"/>
      <c r="B2987" s="402">
        <f t="shared" si="317"/>
        <v>0</v>
      </c>
      <c r="C2987" s="408"/>
      <c r="D2987" s="409"/>
      <c r="E2987" s="413"/>
      <c r="F2987" s="414"/>
      <c r="G2987" s="416">
        <f t="shared" si="318"/>
        <v>0</v>
      </c>
    </row>
    <row r="2988" spans="1:7" x14ac:dyDescent="0.2">
      <c r="A2988" s="407"/>
      <c r="B2988" s="402">
        <f t="shared" si="317"/>
        <v>0</v>
      </c>
      <c r="C2988" s="408"/>
      <c r="D2988" s="409"/>
      <c r="E2988" s="413"/>
      <c r="F2988" s="414"/>
      <c r="G2988" s="416">
        <f t="shared" si="318"/>
        <v>0</v>
      </c>
    </row>
    <row r="2989" spans="1:7" x14ac:dyDescent="0.2">
      <c r="A2989" s="407"/>
      <c r="B2989" s="402">
        <f t="shared" si="317"/>
        <v>0</v>
      </c>
      <c r="C2989" s="408"/>
      <c r="D2989" s="409"/>
      <c r="E2989" s="413"/>
      <c r="F2989" s="414"/>
      <c r="G2989" s="416">
        <f t="shared" si="318"/>
        <v>0</v>
      </c>
    </row>
    <row r="2990" spans="1:7" x14ac:dyDescent="0.2">
      <c r="A2990" s="407"/>
      <c r="B2990" s="402">
        <f t="shared" si="317"/>
        <v>0</v>
      </c>
      <c r="C2990" s="408"/>
      <c r="D2990" s="409"/>
      <c r="E2990" s="413"/>
      <c r="F2990" s="414"/>
      <c r="G2990" s="416">
        <f t="shared" si="318"/>
        <v>0</v>
      </c>
    </row>
    <row r="2991" spans="1:7" x14ac:dyDescent="0.2">
      <c r="A2991" s="148"/>
      <c r="B2991" s="143"/>
      <c r="C2991" s="143"/>
      <c r="D2991" s="139"/>
      <c r="E2991" s="140"/>
      <c r="F2991" s="149" t="s">
        <v>36</v>
      </c>
      <c r="G2991" s="420">
        <f>SUBTOTAL(9,G2980:G2990)</f>
        <v>0</v>
      </c>
    </row>
    <row r="2992" spans="1:7" x14ac:dyDescent="0.2">
      <c r="A2992" s="148"/>
      <c r="B2992" s="143"/>
      <c r="C2992" s="150" t="s">
        <v>1613</v>
      </c>
      <c r="D2992" s="139"/>
      <c r="E2992" s="140"/>
      <c r="F2992" s="141"/>
      <c r="G2992" s="151"/>
    </row>
    <row r="2993" spans="1:7" x14ac:dyDescent="0.2">
      <c r="A2993" s="748" t="s">
        <v>589</v>
      </c>
      <c r="B2993" s="749"/>
      <c r="C2993" s="744" t="s">
        <v>0</v>
      </c>
      <c r="D2993" s="744" t="s">
        <v>30</v>
      </c>
      <c r="E2993" s="750" t="s">
        <v>31</v>
      </c>
      <c r="F2993" s="752" t="s">
        <v>32</v>
      </c>
      <c r="G2993" s="746" t="s">
        <v>33</v>
      </c>
    </row>
    <row r="2994" spans="1:7" x14ac:dyDescent="0.2">
      <c r="A2994" s="146" t="s">
        <v>590</v>
      </c>
      <c r="B2994" s="147" t="s">
        <v>591</v>
      </c>
      <c r="C2994" s="745"/>
      <c r="D2994" s="745"/>
      <c r="E2994" s="751"/>
      <c r="F2994" s="753"/>
      <c r="G2994" s="747"/>
    </row>
    <row r="2995" spans="1:7" x14ac:dyDescent="0.2">
      <c r="A2995" s="407"/>
      <c r="B2995" s="402">
        <f>IF(A2995=0,0,VLOOKUP(A2995,T_Indices,2,FALSE))</f>
        <v>0</v>
      </c>
      <c r="C2995" s="408"/>
      <c r="D2995" s="409"/>
      <c r="E2995" s="413"/>
      <c r="F2995" s="414"/>
      <c r="G2995" s="416">
        <f>ROUND(E2995*F2995,2)</f>
        <v>0</v>
      </c>
    </row>
    <row r="2996" spans="1:7" x14ac:dyDescent="0.2">
      <c r="A2996" s="407"/>
      <c r="B2996" s="402">
        <f>IF(A2996=0,0,VLOOKUP(A2996,T_Indices,2,FALSE))</f>
        <v>0</v>
      </c>
      <c r="C2996" s="408"/>
      <c r="D2996" s="409"/>
      <c r="E2996" s="419"/>
      <c r="F2996" s="414"/>
      <c r="G2996" s="416">
        <f t="shared" ref="G2996" si="319">ROUND(E2996*F2996,2)</f>
        <v>0</v>
      </c>
    </row>
    <row r="2997" spans="1:7" x14ac:dyDescent="0.2">
      <c r="A2997" s="148"/>
      <c r="B2997" s="143"/>
      <c r="C2997" s="143"/>
      <c r="D2997" s="139"/>
      <c r="E2997" s="140"/>
      <c r="F2997" s="149" t="s">
        <v>1614</v>
      </c>
      <c r="G2997" s="420">
        <f>SUBTOTAL(9,G2995:G2996)</f>
        <v>0</v>
      </c>
    </row>
    <row r="2998" spans="1:7" ht="13.5" thickBot="1" x14ac:dyDescent="0.25">
      <c r="A2998" s="153"/>
      <c r="B2998" s="154"/>
      <c r="C2998" s="155"/>
      <c r="D2998" s="154"/>
      <c r="E2998" s="156"/>
      <c r="F2998" s="157"/>
      <c r="G2998" s="158"/>
    </row>
    <row r="2999" spans="1:7" ht="13.5" thickBot="1" x14ac:dyDescent="0.25">
      <c r="A2999" s="187" t="str">
        <f>B2932</f>
        <v>42-3</v>
      </c>
      <c r="B2999" s="186" t="e">
        <f>C2932</f>
        <v>#NAME?</v>
      </c>
      <c r="C2999" s="209"/>
      <c r="D2999" s="209" t="s">
        <v>37</v>
      </c>
      <c r="E2999" s="210"/>
      <c r="F2999" s="421" t="e">
        <f>CONCATENATE("$/",G2932)</f>
        <v>#NAME?</v>
      </c>
      <c r="G2999" s="422">
        <f>SUBTOTAL(9,G2955:G2998)</f>
        <v>0</v>
      </c>
    </row>
    <row r="3000" spans="1:7" ht="14.25" thickTop="1" thickBot="1" x14ac:dyDescent="0.25">
      <c r="A3000" s="423"/>
      <c r="B3000" s="423"/>
      <c r="C3000" s="423"/>
      <c r="D3000" s="423"/>
      <c r="E3000" s="423"/>
      <c r="F3000" s="423"/>
      <c r="G3000" s="423"/>
    </row>
    <row r="3001" spans="1:7" ht="13.5" thickTop="1" x14ac:dyDescent="0.2">
      <c r="A3001" s="772" t="s">
        <v>39</v>
      </c>
      <c r="B3001" s="773"/>
      <c r="C3001" s="773"/>
      <c r="D3001" s="773"/>
      <c r="E3001" s="773"/>
      <c r="F3001" s="773"/>
      <c r="G3001" s="774"/>
    </row>
    <row r="3002" spans="1:7" x14ac:dyDescent="0.2">
      <c r="A3002" s="129" t="s">
        <v>726</v>
      </c>
      <c r="B3002" s="130" t="str">
        <f>Comitente</f>
        <v>DIRECCIÓN PROVINCIAL DE VIALIDAD</v>
      </c>
      <c r="C3002" s="131"/>
      <c r="D3002" s="207"/>
      <c r="E3002" s="207"/>
      <c r="F3002" s="133"/>
      <c r="G3002" s="134"/>
    </row>
    <row r="3003" spans="1:7" x14ac:dyDescent="0.2">
      <c r="A3003" s="129" t="s">
        <v>727</v>
      </c>
      <c r="B3003" s="130">
        <f>Contratista</f>
        <v>0</v>
      </c>
      <c r="C3003" s="135"/>
      <c r="D3003" s="135"/>
      <c r="E3003" s="135"/>
      <c r="F3003" s="130"/>
      <c r="G3003" s="136"/>
    </row>
    <row r="3004" spans="1:7" x14ac:dyDescent="0.2">
      <c r="A3004" s="129" t="s">
        <v>27</v>
      </c>
      <c r="B3004" s="130" t="str">
        <f>Obra</f>
        <v>SEÑALIZACION HORIZONTAL - PROVISION Y COLOCACION DE TACHAS REFLECTIVAS Y SEÑALAMIENTO VERTICAL</v>
      </c>
      <c r="C3004" s="135"/>
      <c r="D3004" s="135"/>
      <c r="E3004" s="135"/>
      <c r="F3004" s="130" t="s">
        <v>40</v>
      </c>
      <c r="G3004" s="136">
        <f>Fecha_Base</f>
        <v>43145</v>
      </c>
    </row>
    <row r="3005" spans="1:7" x14ac:dyDescent="0.2">
      <c r="A3005" s="137" t="s">
        <v>725</v>
      </c>
      <c r="B3005" s="138" t="str">
        <f>Ubicación</f>
        <v>DEPARTAMENTOS VARIOS</v>
      </c>
      <c r="C3005" s="138"/>
      <c r="D3005" s="139"/>
      <c r="E3005" s="140"/>
      <c r="F3005" s="141"/>
      <c r="G3005" s="142"/>
    </row>
    <row r="3006" spans="1:7" x14ac:dyDescent="0.2">
      <c r="A3006" s="137" t="s">
        <v>41</v>
      </c>
      <c r="B3006" s="537">
        <v>42</v>
      </c>
      <c r="C3006" s="143" t="e">
        <f>IF(B3006="","",VLOOKUP(B3006,Computo_Presupuesto,2,FALSE))</f>
        <v>#NAME?</v>
      </c>
      <c r="D3006" s="423"/>
      <c r="E3006" s="140"/>
      <c r="F3006" s="141"/>
      <c r="G3006" s="142"/>
    </row>
    <row r="3007" spans="1:7" x14ac:dyDescent="0.2">
      <c r="A3007" s="137" t="s">
        <v>28</v>
      </c>
      <c r="B3007" s="537" t="s">
        <v>1688</v>
      </c>
      <c r="C3007" s="143" t="e">
        <f>IF(B3007=0,"",VLOOKUP(B3007,Computo_Presupuesto,2,FALSE))</f>
        <v>#NAME?</v>
      </c>
      <c r="D3007" s="139"/>
      <c r="E3007" s="140"/>
      <c r="F3007" s="138" t="s">
        <v>29</v>
      </c>
      <c r="G3007" s="144" t="e">
        <f>IF(B3007=0,"",VLOOKUP(B3007,Computo_Presupuesto,4,FALSE))</f>
        <v>#NAME?</v>
      </c>
    </row>
    <row r="3008" spans="1:7" x14ac:dyDescent="0.2">
      <c r="A3008" s="137"/>
      <c r="B3008" s="138"/>
      <c r="C3008" s="143"/>
      <c r="D3008" s="139"/>
      <c r="E3008" s="140"/>
      <c r="F3008" s="143"/>
      <c r="G3008" s="145"/>
    </row>
    <row r="3009" spans="1:7" x14ac:dyDescent="0.2">
      <c r="A3009" s="396"/>
      <c r="B3009" s="132"/>
      <c r="C3009" s="397" t="s">
        <v>1602</v>
      </c>
      <c r="D3009" s="132"/>
      <c r="E3009" s="132"/>
      <c r="F3009" s="132"/>
      <c r="G3009" s="398"/>
    </row>
    <row r="3010" spans="1:7" x14ac:dyDescent="0.2">
      <c r="A3010" s="137"/>
      <c r="B3010" s="199"/>
      <c r="C3010" s="143"/>
      <c r="D3010" s="139"/>
      <c r="E3010" s="140"/>
      <c r="F3010" s="138"/>
      <c r="G3010" s="144"/>
    </row>
    <row r="3011" spans="1:7" x14ac:dyDescent="0.2">
      <c r="A3011" s="137"/>
      <c r="B3011" s="199"/>
      <c r="C3011" s="399" t="s">
        <v>1603</v>
      </c>
      <c r="D3011" s="400" t="s">
        <v>31</v>
      </c>
      <c r="E3011" s="400" t="s">
        <v>1604</v>
      </c>
      <c r="F3011" s="400" t="s">
        <v>1605</v>
      </c>
      <c r="G3011" s="401" t="s">
        <v>1606</v>
      </c>
    </row>
    <row r="3012" spans="1:7" x14ac:dyDescent="0.2">
      <c r="A3012" s="137"/>
      <c r="B3012" s="199"/>
      <c r="C3012" s="408"/>
      <c r="D3012" s="413"/>
      <c r="E3012" s="448"/>
      <c r="F3012" s="414"/>
      <c r="G3012" s="404">
        <f>ROUND(D3012*F3012,2)</f>
        <v>0</v>
      </c>
    </row>
    <row r="3013" spans="1:7" x14ac:dyDescent="0.2">
      <c r="A3013" s="137"/>
      <c r="B3013" s="199"/>
      <c r="C3013" s="408"/>
      <c r="D3013" s="413"/>
      <c r="E3013" s="448"/>
      <c r="F3013" s="414"/>
      <c r="G3013" s="404">
        <f>ROUND(D3013*F3013,2)</f>
        <v>0</v>
      </c>
    </row>
    <row r="3014" spans="1:7" x14ac:dyDescent="0.2">
      <c r="A3014" s="137"/>
      <c r="B3014" s="199"/>
      <c r="C3014" s="408"/>
      <c r="D3014" s="413"/>
      <c r="E3014" s="448"/>
      <c r="F3014" s="414"/>
      <c r="G3014" s="404">
        <f>ROUND(D3014*F3014,2)</f>
        <v>0</v>
      </c>
    </row>
    <row r="3015" spans="1:7" x14ac:dyDescent="0.2">
      <c r="A3015" s="137"/>
      <c r="B3015" s="199"/>
      <c r="C3015" s="408"/>
      <c r="D3015" s="413"/>
      <c r="E3015" s="448"/>
      <c r="F3015" s="414"/>
      <c r="G3015" s="404">
        <f>ROUND(D3015*F3015,2)</f>
        <v>0</v>
      </c>
    </row>
    <row r="3016" spans="1:7" x14ac:dyDescent="0.2">
      <c r="A3016" s="137"/>
      <c r="B3016" s="199"/>
      <c r="C3016" s="408"/>
      <c r="D3016" s="413"/>
      <c r="E3016" s="448"/>
      <c r="F3016" s="414"/>
      <c r="G3016" s="404">
        <f t="shared" ref="G3016:G3021" si="320">ROUND(D3016*F3016,2)</f>
        <v>0</v>
      </c>
    </row>
    <row r="3017" spans="1:7" x14ac:dyDescent="0.2">
      <c r="A3017" s="137"/>
      <c r="B3017" s="199"/>
      <c r="C3017" s="408"/>
      <c r="D3017" s="413"/>
      <c r="E3017" s="448"/>
      <c r="F3017" s="414"/>
      <c r="G3017" s="404">
        <f t="shared" si="320"/>
        <v>0</v>
      </c>
    </row>
    <row r="3018" spans="1:7" x14ac:dyDescent="0.2">
      <c r="A3018" s="137"/>
      <c r="B3018" s="199"/>
      <c r="C3018" s="408"/>
      <c r="D3018" s="413"/>
      <c r="E3018" s="448"/>
      <c r="F3018" s="414"/>
      <c r="G3018" s="404">
        <f t="shared" si="320"/>
        <v>0</v>
      </c>
    </row>
    <row r="3019" spans="1:7" x14ac:dyDescent="0.2">
      <c r="A3019" s="137"/>
      <c r="B3019" s="199"/>
      <c r="C3019" s="408"/>
      <c r="D3019" s="413"/>
      <c r="E3019" s="448"/>
      <c r="F3019" s="414"/>
      <c r="G3019" s="404">
        <f t="shared" si="320"/>
        <v>0</v>
      </c>
    </row>
    <row r="3020" spans="1:7" x14ac:dyDescent="0.2">
      <c r="A3020" s="137"/>
      <c r="B3020" s="199"/>
      <c r="C3020" s="408"/>
      <c r="D3020" s="413"/>
      <c r="E3020" s="448"/>
      <c r="F3020" s="414"/>
      <c r="G3020" s="404">
        <f t="shared" si="320"/>
        <v>0</v>
      </c>
    </row>
    <row r="3021" spans="1:7" x14ac:dyDescent="0.2">
      <c r="A3021" s="137"/>
      <c r="B3021" s="199"/>
      <c r="C3021" s="408"/>
      <c r="D3021" s="413"/>
      <c r="E3021" s="448"/>
      <c r="F3021" s="414"/>
      <c r="G3021" s="404">
        <f t="shared" si="320"/>
        <v>0</v>
      </c>
    </row>
    <row r="3022" spans="1:7" ht="13.5" thickBot="1" x14ac:dyDescent="0.25">
      <c r="A3022" s="137"/>
      <c r="B3022" s="199"/>
      <c r="C3022" s="143"/>
      <c r="D3022" s="423"/>
      <c r="E3022" s="206"/>
      <c r="F3022" s="138"/>
      <c r="G3022" s="144"/>
    </row>
    <row r="3023" spans="1:7" ht="13.5" thickBot="1" x14ac:dyDescent="0.25">
      <c r="A3023" s="137"/>
      <c r="B3023" s="199"/>
      <c r="C3023" s="405" t="s">
        <v>1607</v>
      </c>
      <c r="D3023" s="423"/>
      <c r="E3023" s="206">
        <f>SUMPRODUCT(D3012:D3021,E3012:E3021)</f>
        <v>0</v>
      </c>
      <c r="F3023" s="138" t="s">
        <v>1608</v>
      </c>
      <c r="G3023" s="406">
        <f>SUM(G3012:G3021)</f>
        <v>0</v>
      </c>
    </row>
    <row r="3024" spans="1:7" x14ac:dyDescent="0.2">
      <c r="A3024" s="137"/>
      <c r="B3024" s="199"/>
      <c r="C3024" s="405"/>
      <c r="D3024" s="206"/>
      <c r="E3024" s="140"/>
      <c r="F3024" s="138"/>
      <c r="G3024" s="208"/>
    </row>
    <row r="3025" spans="1:7" x14ac:dyDescent="0.2">
      <c r="A3025" s="137"/>
      <c r="B3025" s="199"/>
      <c r="C3025" s="138" t="s">
        <v>1609</v>
      </c>
      <c r="D3025" s="451"/>
      <c r="E3025" s="534" t="e">
        <f>CONCATENATE(G3007,"/día")</f>
        <v>#NAME?</v>
      </c>
      <c r="F3025" s="138"/>
      <c r="G3025" s="144"/>
    </row>
    <row r="3026" spans="1:7" x14ac:dyDescent="0.2">
      <c r="A3026" s="137"/>
      <c r="B3026" s="199"/>
      <c r="C3026" s="143"/>
      <c r="D3026" s="139"/>
      <c r="E3026" s="140"/>
      <c r="F3026" s="138"/>
      <c r="G3026" s="144"/>
    </row>
    <row r="3027" spans="1:7" x14ac:dyDescent="0.2">
      <c r="A3027" s="748" t="s">
        <v>589</v>
      </c>
      <c r="B3027" s="749"/>
      <c r="C3027" s="744" t="s">
        <v>0</v>
      </c>
      <c r="D3027" s="750" t="s">
        <v>1610</v>
      </c>
      <c r="E3027" s="750" t="s">
        <v>1621</v>
      </c>
      <c r="F3027" s="752" t="s">
        <v>961</v>
      </c>
      <c r="G3027" s="746" t="s">
        <v>33</v>
      </c>
    </row>
    <row r="3028" spans="1:7" x14ac:dyDescent="0.2">
      <c r="A3028" s="146" t="s">
        <v>590</v>
      </c>
      <c r="B3028" s="147" t="s">
        <v>591</v>
      </c>
      <c r="C3028" s="745"/>
      <c r="D3028" s="751"/>
      <c r="E3028" s="751"/>
      <c r="F3028" s="753"/>
      <c r="G3028" s="747"/>
    </row>
    <row r="3029" spans="1:7" x14ac:dyDescent="0.2">
      <c r="A3029" s="148"/>
      <c r="B3029" s="143"/>
      <c r="C3029" s="150" t="s">
        <v>1611</v>
      </c>
      <c r="D3029" s="140"/>
      <c r="E3029" s="140"/>
      <c r="F3029" s="143"/>
      <c r="G3029" s="151"/>
    </row>
    <row r="3030" spans="1:7" x14ac:dyDescent="0.2">
      <c r="A3030" s="407"/>
      <c r="B3030" s="402">
        <f t="shared" ref="B3030:B3039" si="321">IF(A3030=0,0,VLOOKUP(A3030,T_Indices,2,FALSE))</f>
        <v>0</v>
      </c>
      <c r="C3030" s="408" t="s">
        <v>1629</v>
      </c>
      <c r="D3030" s="452"/>
      <c r="E3030" s="453"/>
      <c r="F3030" s="449">
        <f>D3025</f>
        <v>0</v>
      </c>
      <c r="G3030" s="410">
        <f>IF(F3030=0,0,ROUND(E3030/F3030,2))</f>
        <v>0</v>
      </c>
    </row>
    <row r="3031" spans="1:7" x14ac:dyDescent="0.2">
      <c r="A3031" s="407"/>
      <c r="B3031" s="402">
        <f t="shared" si="321"/>
        <v>0</v>
      </c>
      <c r="C3031" s="412" t="s">
        <v>1630</v>
      </c>
      <c r="D3031" s="452"/>
      <c r="E3031" s="453"/>
      <c r="F3031" s="449">
        <f>D3025</f>
        <v>0</v>
      </c>
      <c r="G3031" s="410">
        <f t="shared" ref="G3031:G3039" si="322">IF(F3031=0,0,ROUND(E3031/F3031,2))</f>
        <v>0</v>
      </c>
    </row>
    <row r="3032" spans="1:7" x14ac:dyDescent="0.2">
      <c r="A3032" s="407"/>
      <c r="B3032" s="402">
        <f t="shared" si="321"/>
        <v>0</v>
      </c>
      <c r="C3032" s="412" t="s">
        <v>1631</v>
      </c>
      <c r="D3032" s="452"/>
      <c r="E3032" s="453"/>
      <c r="F3032" s="449">
        <f>D3025</f>
        <v>0</v>
      </c>
      <c r="G3032" s="410">
        <f t="shared" si="322"/>
        <v>0</v>
      </c>
    </row>
    <row r="3033" spans="1:7" x14ac:dyDescent="0.2">
      <c r="A3033" s="407"/>
      <c r="B3033" s="402">
        <f t="shared" si="321"/>
        <v>0</v>
      </c>
      <c r="C3033" s="412"/>
      <c r="D3033" s="452"/>
      <c r="E3033" s="453"/>
      <c r="F3033" s="449">
        <f>D3025</f>
        <v>0</v>
      </c>
      <c r="G3033" s="410">
        <f t="shared" si="322"/>
        <v>0</v>
      </c>
    </row>
    <row r="3034" spans="1:7" x14ac:dyDescent="0.2">
      <c r="A3034" s="407"/>
      <c r="B3034" s="402">
        <f t="shared" si="321"/>
        <v>0</v>
      </c>
      <c r="C3034" s="412"/>
      <c r="D3034" s="452"/>
      <c r="E3034" s="453"/>
      <c r="F3034" s="449">
        <f>D3025</f>
        <v>0</v>
      </c>
      <c r="G3034" s="410">
        <f t="shared" si="322"/>
        <v>0</v>
      </c>
    </row>
    <row r="3035" spans="1:7" x14ac:dyDescent="0.2">
      <c r="A3035" s="407"/>
      <c r="B3035" s="402">
        <f t="shared" si="321"/>
        <v>0</v>
      </c>
      <c r="C3035" s="412"/>
      <c r="D3035" s="452"/>
      <c r="E3035" s="414"/>
      <c r="F3035" s="449">
        <f>D3025</f>
        <v>0</v>
      </c>
      <c r="G3035" s="410">
        <f t="shared" si="322"/>
        <v>0</v>
      </c>
    </row>
    <row r="3036" spans="1:7" x14ac:dyDescent="0.2">
      <c r="A3036" s="407"/>
      <c r="B3036" s="402">
        <f t="shared" si="321"/>
        <v>0</v>
      </c>
      <c r="C3036" s="412"/>
      <c r="D3036" s="409"/>
      <c r="E3036" s="452"/>
      <c r="F3036" s="449">
        <f>D3025</f>
        <v>0</v>
      </c>
      <c r="G3036" s="410">
        <f t="shared" si="322"/>
        <v>0</v>
      </c>
    </row>
    <row r="3037" spans="1:7" x14ac:dyDescent="0.2">
      <c r="A3037" s="407"/>
      <c r="B3037" s="402">
        <f t="shared" si="321"/>
        <v>0</v>
      </c>
      <c r="C3037" s="412"/>
      <c r="D3037" s="409"/>
      <c r="E3037" s="452"/>
      <c r="F3037" s="449">
        <f>D3025</f>
        <v>0</v>
      </c>
      <c r="G3037" s="410">
        <f t="shared" si="322"/>
        <v>0</v>
      </c>
    </row>
    <row r="3038" spans="1:7" x14ac:dyDescent="0.2">
      <c r="A3038" s="407"/>
      <c r="B3038" s="402">
        <f t="shared" si="321"/>
        <v>0</v>
      </c>
      <c r="C3038" s="412"/>
      <c r="D3038" s="409"/>
      <c r="E3038" s="413"/>
      <c r="F3038" s="449">
        <f>D3025</f>
        <v>0</v>
      </c>
      <c r="G3038" s="410">
        <f t="shared" si="322"/>
        <v>0</v>
      </c>
    </row>
    <row r="3039" spans="1:7" x14ac:dyDescent="0.2">
      <c r="A3039" s="407"/>
      <c r="B3039" s="402">
        <f t="shared" si="321"/>
        <v>0</v>
      </c>
      <c r="C3039" s="408"/>
      <c r="D3039" s="409"/>
      <c r="E3039" s="413"/>
      <c r="F3039" s="449">
        <f>D3025</f>
        <v>0</v>
      </c>
      <c r="G3039" s="410">
        <f t="shared" si="322"/>
        <v>0</v>
      </c>
    </row>
    <row r="3040" spans="1:7" x14ac:dyDescent="0.2">
      <c r="A3040" s="152"/>
      <c r="B3040" s="139"/>
      <c r="C3040" s="143"/>
      <c r="D3040" s="139"/>
      <c r="E3040" s="140"/>
      <c r="F3040" s="149" t="s">
        <v>34</v>
      </c>
      <c r="G3040" s="415">
        <f>SUBTOTAL(9,G3030:G3039)</f>
        <v>0</v>
      </c>
    </row>
    <row r="3041" spans="1:7" x14ac:dyDescent="0.2">
      <c r="A3041" s="148"/>
      <c r="B3041" s="143"/>
      <c r="C3041" s="150" t="s">
        <v>728</v>
      </c>
      <c r="D3041" s="139"/>
      <c r="E3041" s="140"/>
      <c r="F3041" s="141"/>
      <c r="G3041" s="151"/>
    </row>
    <row r="3042" spans="1:7" x14ac:dyDescent="0.2">
      <c r="A3042" s="748" t="s">
        <v>589</v>
      </c>
      <c r="B3042" s="749"/>
      <c r="C3042" s="744" t="s">
        <v>0</v>
      </c>
      <c r="D3042" s="750" t="s">
        <v>31</v>
      </c>
      <c r="E3042" s="750" t="s">
        <v>1621</v>
      </c>
      <c r="F3042" s="752" t="s">
        <v>961</v>
      </c>
      <c r="G3042" s="746" t="s">
        <v>33</v>
      </c>
    </row>
    <row r="3043" spans="1:7" x14ac:dyDescent="0.2">
      <c r="A3043" s="146" t="s">
        <v>590</v>
      </c>
      <c r="B3043" s="147" t="s">
        <v>591</v>
      </c>
      <c r="C3043" s="745"/>
      <c r="D3043" s="751"/>
      <c r="E3043" s="751"/>
      <c r="F3043" s="753"/>
      <c r="G3043" s="747"/>
    </row>
    <row r="3044" spans="1:7" x14ac:dyDescent="0.2">
      <c r="A3044" s="407"/>
      <c r="B3044" s="402">
        <f t="shared" ref="B3044:B3050" si="323">IF(A3044=0,0,VLOOKUP(A3044,T_Indices,2,FALSE))</f>
        <v>0</v>
      </c>
      <c r="C3044" s="411" t="s">
        <v>1632</v>
      </c>
      <c r="D3044" s="409"/>
      <c r="E3044" s="413">
        <v>1374.84</v>
      </c>
      <c r="F3044" s="403">
        <f>D3025</f>
        <v>0</v>
      </c>
      <c r="G3044" s="416">
        <f>IF(F3044=0,0,ROUND(D3044*E3044/F3044,2))</f>
        <v>0</v>
      </c>
    </row>
    <row r="3045" spans="1:7" x14ac:dyDescent="0.2">
      <c r="A3045" s="407"/>
      <c r="B3045" s="402">
        <f t="shared" si="323"/>
        <v>0</v>
      </c>
      <c r="C3045" s="408" t="s">
        <v>1633</v>
      </c>
      <c r="D3045" s="409"/>
      <c r="E3045" s="413">
        <v>1174.99</v>
      </c>
      <c r="F3045" s="403">
        <f>D3025</f>
        <v>0</v>
      </c>
      <c r="G3045" s="416">
        <f t="shared" ref="G3045:G3050" si="324">IF(F3045=0,0,ROUND(D3045*E3045/F3045,2))</f>
        <v>0</v>
      </c>
    </row>
    <row r="3046" spans="1:7" x14ac:dyDescent="0.2">
      <c r="A3046" s="407"/>
      <c r="B3046" s="402">
        <f t="shared" si="323"/>
        <v>0</v>
      </c>
      <c r="C3046" s="408" t="s">
        <v>1634</v>
      </c>
      <c r="D3046" s="409"/>
      <c r="E3046" s="413">
        <v>1080</v>
      </c>
      <c r="F3046" s="403">
        <f>D3025</f>
        <v>0</v>
      </c>
      <c r="G3046" s="416">
        <f t="shared" si="324"/>
        <v>0</v>
      </c>
    </row>
    <row r="3047" spans="1:7" x14ac:dyDescent="0.2">
      <c r="A3047" s="407"/>
      <c r="B3047" s="402">
        <f t="shared" si="323"/>
        <v>0</v>
      </c>
      <c r="C3047" s="408" t="s">
        <v>732</v>
      </c>
      <c r="D3047" s="409"/>
      <c r="E3047" s="413">
        <v>994.52</v>
      </c>
      <c r="F3047" s="403">
        <f>D3025</f>
        <v>0</v>
      </c>
      <c r="G3047" s="416">
        <f t="shared" si="324"/>
        <v>0</v>
      </c>
    </row>
    <row r="3048" spans="1:7" x14ac:dyDescent="0.2">
      <c r="A3048" s="407"/>
      <c r="B3048" s="402">
        <f t="shared" si="323"/>
        <v>0</v>
      </c>
      <c r="C3048" s="408"/>
      <c r="D3048" s="409"/>
      <c r="E3048" s="413"/>
      <c r="F3048" s="403">
        <f>D3025</f>
        <v>0</v>
      </c>
      <c r="G3048" s="416">
        <f t="shared" si="324"/>
        <v>0</v>
      </c>
    </row>
    <row r="3049" spans="1:7" x14ac:dyDescent="0.2">
      <c r="A3049" s="407"/>
      <c r="B3049" s="402">
        <f t="shared" si="323"/>
        <v>0</v>
      </c>
      <c r="C3049" s="408" t="s">
        <v>1635</v>
      </c>
      <c r="D3049" s="417">
        <v>0.1</v>
      </c>
      <c r="E3049" s="538">
        <f>SUMPRODUCT(D3044:D3047,E3044:E3047)</f>
        <v>0</v>
      </c>
      <c r="F3049" s="403">
        <f>D3025</f>
        <v>0</v>
      </c>
      <c r="G3049" s="416">
        <f t="shared" si="324"/>
        <v>0</v>
      </c>
    </row>
    <row r="3050" spans="1:7" x14ac:dyDescent="0.2">
      <c r="A3050" s="407"/>
      <c r="B3050" s="402">
        <f t="shared" si="323"/>
        <v>0</v>
      </c>
      <c r="C3050" s="402"/>
      <c r="D3050" s="450"/>
      <c r="E3050" s="403"/>
      <c r="F3050" s="403">
        <f>D3025</f>
        <v>0</v>
      </c>
      <c r="G3050" s="416">
        <f t="shared" si="324"/>
        <v>0</v>
      </c>
    </row>
    <row r="3051" spans="1:7" x14ac:dyDescent="0.2">
      <c r="A3051" s="152"/>
      <c r="B3051" s="139"/>
      <c r="C3051" s="143"/>
      <c r="D3051" s="139"/>
      <c r="E3051" s="140"/>
      <c r="F3051" s="149" t="s">
        <v>35</v>
      </c>
      <c r="G3051" s="418">
        <f>SUBTOTAL(9,G3044:G3050)</f>
        <v>0</v>
      </c>
    </row>
    <row r="3052" spans="1:7" x14ac:dyDescent="0.2">
      <c r="A3052" s="148"/>
      <c r="B3052" s="143"/>
      <c r="C3052" s="150" t="s">
        <v>1612</v>
      </c>
      <c r="D3052" s="139"/>
      <c r="E3052" s="140"/>
      <c r="F3052" s="141"/>
      <c r="G3052" s="151"/>
    </row>
    <row r="3053" spans="1:7" x14ac:dyDescent="0.2">
      <c r="A3053" s="748" t="s">
        <v>589</v>
      </c>
      <c r="B3053" s="749"/>
      <c r="C3053" s="744" t="s">
        <v>0</v>
      </c>
      <c r="D3053" s="744" t="s">
        <v>30</v>
      </c>
      <c r="E3053" s="750" t="s">
        <v>31</v>
      </c>
      <c r="F3053" s="752" t="s">
        <v>32</v>
      </c>
      <c r="G3053" s="746" t="s">
        <v>33</v>
      </c>
    </row>
    <row r="3054" spans="1:7" x14ac:dyDescent="0.2">
      <c r="A3054" s="146" t="s">
        <v>590</v>
      </c>
      <c r="B3054" s="147" t="s">
        <v>591</v>
      </c>
      <c r="C3054" s="745"/>
      <c r="D3054" s="745"/>
      <c r="E3054" s="751"/>
      <c r="F3054" s="753"/>
      <c r="G3054" s="747"/>
    </row>
    <row r="3055" spans="1:7" x14ac:dyDescent="0.2">
      <c r="A3055" s="407"/>
      <c r="B3055" s="402">
        <f t="shared" ref="B3055:B3065" si="325">IF(A3055=0,0,VLOOKUP(A3055,T_Indices,2,FALSE))</f>
        <v>0</v>
      </c>
      <c r="C3055" s="408"/>
      <c r="D3055" s="409"/>
      <c r="E3055" s="413"/>
      <c r="F3055" s="414"/>
      <c r="G3055" s="416">
        <f>ROUND(E3055*F3055,2)</f>
        <v>0</v>
      </c>
    </row>
    <row r="3056" spans="1:7" x14ac:dyDescent="0.2">
      <c r="A3056" s="407"/>
      <c r="B3056" s="402">
        <f t="shared" si="325"/>
        <v>0</v>
      </c>
      <c r="C3056" s="408"/>
      <c r="D3056" s="409"/>
      <c r="E3056" s="413"/>
      <c r="F3056" s="414"/>
      <c r="G3056" s="416">
        <f t="shared" ref="G3056:G3065" si="326">ROUND(E3056*F3056,2)</f>
        <v>0</v>
      </c>
    </row>
    <row r="3057" spans="1:7" x14ac:dyDescent="0.2">
      <c r="A3057" s="407"/>
      <c r="B3057" s="402">
        <f t="shared" si="325"/>
        <v>0</v>
      </c>
      <c r="C3057" s="408"/>
      <c r="D3057" s="409"/>
      <c r="E3057" s="413"/>
      <c r="F3057" s="414"/>
      <c r="G3057" s="416">
        <f t="shared" si="326"/>
        <v>0</v>
      </c>
    </row>
    <row r="3058" spans="1:7" x14ac:dyDescent="0.2">
      <c r="A3058" s="407"/>
      <c r="B3058" s="402">
        <f t="shared" si="325"/>
        <v>0</v>
      </c>
      <c r="C3058" s="408"/>
      <c r="D3058" s="409"/>
      <c r="E3058" s="413"/>
      <c r="F3058" s="414"/>
      <c r="G3058" s="416">
        <f t="shared" si="326"/>
        <v>0</v>
      </c>
    </row>
    <row r="3059" spans="1:7" x14ac:dyDescent="0.2">
      <c r="A3059" s="407"/>
      <c r="B3059" s="402">
        <f t="shared" si="325"/>
        <v>0</v>
      </c>
      <c r="C3059" s="408"/>
      <c r="D3059" s="409"/>
      <c r="E3059" s="413"/>
      <c r="F3059" s="414"/>
      <c r="G3059" s="416">
        <f t="shared" si="326"/>
        <v>0</v>
      </c>
    </row>
    <row r="3060" spans="1:7" x14ac:dyDescent="0.2">
      <c r="A3060" s="407"/>
      <c r="B3060" s="402">
        <f t="shared" si="325"/>
        <v>0</v>
      </c>
      <c r="C3060" s="408"/>
      <c r="D3060" s="409"/>
      <c r="E3060" s="413"/>
      <c r="F3060" s="414"/>
      <c r="G3060" s="416">
        <f t="shared" si="326"/>
        <v>0</v>
      </c>
    </row>
    <row r="3061" spans="1:7" x14ac:dyDescent="0.2">
      <c r="A3061" s="407"/>
      <c r="B3061" s="402">
        <f t="shared" si="325"/>
        <v>0</v>
      </c>
      <c r="C3061" s="408"/>
      <c r="D3061" s="409"/>
      <c r="E3061" s="413"/>
      <c r="F3061" s="414"/>
      <c r="G3061" s="416">
        <f t="shared" si="326"/>
        <v>0</v>
      </c>
    </row>
    <row r="3062" spans="1:7" x14ac:dyDescent="0.2">
      <c r="A3062" s="407"/>
      <c r="B3062" s="402">
        <f t="shared" si="325"/>
        <v>0</v>
      </c>
      <c r="C3062" s="408"/>
      <c r="D3062" s="409"/>
      <c r="E3062" s="413"/>
      <c r="F3062" s="414"/>
      <c r="G3062" s="416">
        <f t="shared" si="326"/>
        <v>0</v>
      </c>
    </row>
    <row r="3063" spans="1:7" x14ac:dyDescent="0.2">
      <c r="A3063" s="407"/>
      <c r="B3063" s="402">
        <f t="shared" si="325"/>
        <v>0</v>
      </c>
      <c r="C3063" s="408"/>
      <c r="D3063" s="409"/>
      <c r="E3063" s="413"/>
      <c r="F3063" s="414"/>
      <c r="G3063" s="416">
        <f t="shared" si="326"/>
        <v>0</v>
      </c>
    </row>
    <row r="3064" spans="1:7" x14ac:dyDescent="0.2">
      <c r="A3064" s="407"/>
      <c r="B3064" s="402">
        <f t="shared" si="325"/>
        <v>0</v>
      </c>
      <c r="C3064" s="408"/>
      <c r="D3064" s="409"/>
      <c r="E3064" s="413"/>
      <c r="F3064" s="414"/>
      <c r="G3064" s="416">
        <f t="shared" si="326"/>
        <v>0</v>
      </c>
    </row>
    <row r="3065" spans="1:7" x14ac:dyDescent="0.2">
      <c r="A3065" s="407"/>
      <c r="B3065" s="402">
        <f t="shared" si="325"/>
        <v>0</v>
      </c>
      <c r="C3065" s="408"/>
      <c r="D3065" s="409"/>
      <c r="E3065" s="413"/>
      <c r="F3065" s="414"/>
      <c r="G3065" s="416">
        <f t="shared" si="326"/>
        <v>0</v>
      </c>
    </row>
    <row r="3066" spans="1:7" x14ac:dyDescent="0.2">
      <c r="A3066" s="148"/>
      <c r="B3066" s="143"/>
      <c r="C3066" s="143"/>
      <c r="D3066" s="139"/>
      <c r="E3066" s="140"/>
      <c r="F3066" s="149" t="s">
        <v>36</v>
      </c>
      <c r="G3066" s="420">
        <f>SUBTOTAL(9,G3055:G3065)</f>
        <v>0</v>
      </c>
    </row>
    <row r="3067" spans="1:7" x14ac:dyDescent="0.2">
      <c r="A3067" s="148"/>
      <c r="B3067" s="143"/>
      <c r="C3067" s="150" t="s">
        <v>1613</v>
      </c>
      <c r="D3067" s="139"/>
      <c r="E3067" s="140"/>
      <c r="F3067" s="141"/>
      <c r="G3067" s="151"/>
    </row>
    <row r="3068" spans="1:7" x14ac:dyDescent="0.2">
      <c r="A3068" s="748" t="s">
        <v>589</v>
      </c>
      <c r="B3068" s="749"/>
      <c r="C3068" s="744" t="s">
        <v>0</v>
      </c>
      <c r="D3068" s="744" t="s">
        <v>30</v>
      </c>
      <c r="E3068" s="750" t="s">
        <v>31</v>
      </c>
      <c r="F3068" s="752" t="s">
        <v>32</v>
      </c>
      <c r="G3068" s="746" t="s">
        <v>33</v>
      </c>
    </row>
    <row r="3069" spans="1:7" x14ac:dyDescent="0.2">
      <c r="A3069" s="146" t="s">
        <v>590</v>
      </c>
      <c r="B3069" s="147" t="s">
        <v>591</v>
      </c>
      <c r="C3069" s="745"/>
      <c r="D3069" s="745"/>
      <c r="E3069" s="751"/>
      <c r="F3069" s="753"/>
      <c r="G3069" s="747"/>
    </row>
    <row r="3070" spans="1:7" x14ac:dyDescent="0.2">
      <c r="A3070" s="407"/>
      <c r="B3070" s="402">
        <f>IF(A3070=0,0,VLOOKUP(A3070,T_Indices,2,FALSE))</f>
        <v>0</v>
      </c>
      <c r="C3070" s="408"/>
      <c r="D3070" s="409"/>
      <c r="E3070" s="413"/>
      <c r="F3070" s="414"/>
      <c r="G3070" s="416">
        <f>ROUND(E3070*F3070,2)</f>
        <v>0</v>
      </c>
    </row>
    <row r="3071" spans="1:7" x14ac:dyDescent="0.2">
      <c r="A3071" s="407"/>
      <c r="B3071" s="402">
        <f>IF(A3071=0,0,VLOOKUP(A3071,T_Indices,2,FALSE))</f>
        <v>0</v>
      </c>
      <c r="C3071" s="408"/>
      <c r="D3071" s="409"/>
      <c r="E3071" s="419"/>
      <c r="F3071" s="414"/>
      <c r="G3071" s="416">
        <f t="shared" ref="G3071" si="327">ROUND(E3071*F3071,2)</f>
        <v>0</v>
      </c>
    </row>
    <row r="3072" spans="1:7" x14ac:dyDescent="0.2">
      <c r="A3072" s="148"/>
      <c r="B3072" s="143"/>
      <c r="C3072" s="143"/>
      <c r="D3072" s="139"/>
      <c r="E3072" s="140"/>
      <c r="F3072" s="149" t="s">
        <v>1614</v>
      </c>
      <c r="G3072" s="420">
        <f>SUBTOTAL(9,G3070:G3071)</f>
        <v>0</v>
      </c>
    </row>
    <row r="3073" spans="1:7" ht="13.5" thickBot="1" x14ac:dyDescent="0.25">
      <c r="A3073" s="153"/>
      <c r="B3073" s="154"/>
      <c r="C3073" s="155"/>
      <c r="D3073" s="154"/>
      <c r="E3073" s="156"/>
      <c r="F3073" s="157"/>
      <c r="G3073" s="158"/>
    </row>
    <row r="3074" spans="1:7" ht="13.5" thickBot="1" x14ac:dyDescent="0.25">
      <c r="A3074" s="187" t="str">
        <f>B3007</f>
        <v>42-4.1</v>
      </c>
      <c r="B3074" s="186" t="e">
        <f>C3007</f>
        <v>#NAME?</v>
      </c>
      <c r="C3074" s="209"/>
      <c r="D3074" s="209" t="s">
        <v>37</v>
      </c>
      <c r="E3074" s="210"/>
      <c r="F3074" s="421" t="e">
        <f>CONCATENATE("$/",G3007)</f>
        <v>#NAME?</v>
      </c>
      <c r="G3074" s="422">
        <f>SUBTOTAL(9,G3030:G3073)</f>
        <v>0</v>
      </c>
    </row>
    <row r="3075" spans="1:7" ht="14.25" thickTop="1" thickBot="1" x14ac:dyDescent="0.25">
      <c r="A3075" s="423"/>
      <c r="B3075" s="423"/>
      <c r="C3075" s="423"/>
      <c r="D3075" s="423"/>
      <c r="E3075" s="423"/>
      <c r="F3075" s="423"/>
      <c r="G3075" s="423"/>
    </row>
    <row r="3076" spans="1:7" ht="13.5" thickTop="1" x14ac:dyDescent="0.2">
      <c r="A3076" s="772" t="s">
        <v>39</v>
      </c>
      <c r="B3076" s="773"/>
      <c r="C3076" s="773"/>
      <c r="D3076" s="773"/>
      <c r="E3076" s="773"/>
      <c r="F3076" s="773"/>
      <c r="G3076" s="774"/>
    </row>
    <row r="3077" spans="1:7" x14ac:dyDescent="0.2">
      <c r="A3077" s="129" t="s">
        <v>726</v>
      </c>
      <c r="B3077" s="130" t="str">
        <f>Comitente</f>
        <v>DIRECCIÓN PROVINCIAL DE VIALIDAD</v>
      </c>
      <c r="C3077" s="131"/>
      <c r="D3077" s="207"/>
      <c r="E3077" s="207"/>
      <c r="F3077" s="133"/>
      <c r="G3077" s="134"/>
    </row>
    <row r="3078" spans="1:7" x14ac:dyDescent="0.2">
      <c r="A3078" s="129" t="s">
        <v>727</v>
      </c>
      <c r="B3078" s="130">
        <f>Contratista</f>
        <v>0</v>
      </c>
      <c r="C3078" s="135"/>
      <c r="D3078" s="135"/>
      <c r="E3078" s="135"/>
      <c r="F3078" s="130"/>
      <c r="G3078" s="136"/>
    </row>
    <row r="3079" spans="1:7" x14ac:dyDescent="0.2">
      <c r="A3079" s="129" t="s">
        <v>27</v>
      </c>
      <c r="B3079" s="130" t="str">
        <f>Obra</f>
        <v>SEÑALIZACION HORIZONTAL - PROVISION Y COLOCACION DE TACHAS REFLECTIVAS Y SEÑALAMIENTO VERTICAL</v>
      </c>
      <c r="C3079" s="135"/>
      <c r="D3079" s="135"/>
      <c r="E3079" s="135"/>
      <c r="F3079" s="130" t="s">
        <v>40</v>
      </c>
      <c r="G3079" s="136">
        <f>Fecha_Base</f>
        <v>43145</v>
      </c>
    </row>
    <row r="3080" spans="1:7" x14ac:dyDescent="0.2">
      <c r="A3080" s="137" t="s">
        <v>725</v>
      </c>
      <c r="B3080" s="138" t="str">
        <f>Ubicación</f>
        <v>DEPARTAMENTOS VARIOS</v>
      </c>
      <c r="C3080" s="138"/>
      <c r="D3080" s="139"/>
      <c r="E3080" s="140"/>
      <c r="F3080" s="141"/>
      <c r="G3080" s="142"/>
    </row>
    <row r="3081" spans="1:7" x14ac:dyDescent="0.2">
      <c r="A3081" s="137" t="s">
        <v>41</v>
      </c>
      <c r="B3081" s="537">
        <v>42</v>
      </c>
      <c r="C3081" s="143" t="e">
        <f>IF(B3081="","",VLOOKUP(B3081,Computo_Presupuesto,2,FALSE))</f>
        <v>#NAME?</v>
      </c>
      <c r="D3081" s="423"/>
      <c r="E3081" s="140"/>
      <c r="F3081" s="141"/>
      <c r="G3081" s="142"/>
    </row>
    <row r="3082" spans="1:7" x14ac:dyDescent="0.2">
      <c r="A3082" s="137" t="s">
        <v>28</v>
      </c>
      <c r="B3082" s="537" t="s">
        <v>1687</v>
      </c>
      <c r="C3082" s="143" t="e">
        <f>IF(B3082=0,"",VLOOKUP(B3082,Computo_Presupuesto,2,FALSE))</f>
        <v>#NAME?</v>
      </c>
      <c r="D3082" s="139"/>
      <c r="E3082" s="140"/>
      <c r="F3082" s="138" t="s">
        <v>29</v>
      </c>
      <c r="G3082" s="144" t="e">
        <f>IF(B3082=0,"",VLOOKUP(B3082,Computo_Presupuesto,4,FALSE))</f>
        <v>#NAME?</v>
      </c>
    </row>
    <row r="3083" spans="1:7" x14ac:dyDescent="0.2">
      <c r="A3083" s="137"/>
      <c r="B3083" s="138"/>
      <c r="C3083" s="143"/>
      <c r="D3083" s="139"/>
      <c r="E3083" s="140"/>
      <c r="F3083" s="143"/>
      <c r="G3083" s="145"/>
    </row>
    <row r="3084" spans="1:7" x14ac:dyDescent="0.2">
      <c r="A3084" s="396"/>
      <c r="B3084" s="132"/>
      <c r="C3084" s="397" t="s">
        <v>1602</v>
      </c>
      <c r="D3084" s="132"/>
      <c r="E3084" s="132"/>
      <c r="F3084" s="132"/>
      <c r="G3084" s="398"/>
    </row>
    <row r="3085" spans="1:7" x14ac:dyDescent="0.2">
      <c r="A3085" s="137"/>
      <c r="B3085" s="199"/>
      <c r="C3085" s="143"/>
      <c r="D3085" s="139"/>
      <c r="E3085" s="140"/>
      <c r="F3085" s="138"/>
      <c r="G3085" s="144"/>
    </row>
    <row r="3086" spans="1:7" x14ac:dyDescent="0.2">
      <c r="A3086" s="137"/>
      <c r="B3086" s="199"/>
      <c r="C3086" s="399" t="s">
        <v>1603</v>
      </c>
      <c r="D3086" s="400" t="s">
        <v>31</v>
      </c>
      <c r="E3086" s="400" t="s">
        <v>1604</v>
      </c>
      <c r="F3086" s="400" t="s">
        <v>1605</v>
      </c>
      <c r="G3086" s="401" t="s">
        <v>1606</v>
      </c>
    </row>
    <row r="3087" spans="1:7" x14ac:dyDescent="0.2">
      <c r="A3087" s="137"/>
      <c r="B3087" s="199"/>
      <c r="C3087" s="408"/>
      <c r="D3087" s="413"/>
      <c r="E3087" s="448"/>
      <c r="F3087" s="414"/>
      <c r="G3087" s="404">
        <f>ROUND(D3087*F3087,2)</f>
        <v>0</v>
      </c>
    </row>
    <row r="3088" spans="1:7" x14ac:dyDescent="0.2">
      <c r="A3088" s="137"/>
      <c r="B3088" s="199"/>
      <c r="C3088" s="408"/>
      <c r="D3088" s="413"/>
      <c r="E3088" s="448"/>
      <c r="F3088" s="414"/>
      <c r="G3088" s="404">
        <f>ROUND(D3088*F3088,2)</f>
        <v>0</v>
      </c>
    </row>
    <row r="3089" spans="1:7" x14ac:dyDescent="0.2">
      <c r="A3089" s="137"/>
      <c r="B3089" s="199"/>
      <c r="C3089" s="408"/>
      <c r="D3089" s="413"/>
      <c r="E3089" s="448"/>
      <c r="F3089" s="414"/>
      <c r="G3089" s="404">
        <f>ROUND(D3089*F3089,2)</f>
        <v>0</v>
      </c>
    </row>
    <row r="3090" spans="1:7" x14ac:dyDescent="0.2">
      <c r="A3090" s="137"/>
      <c r="B3090" s="199"/>
      <c r="C3090" s="408"/>
      <c r="D3090" s="413"/>
      <c r="E3090" s="448"/>
      <c r="F3090" s="414"/>
      <c r="G3090" s="404">
        <f>ROUND(D3090*F3090,2)</f>
        <v>0</v>
      </c>
    </row>
    <row r="3091" spans="1:7" x14ac:dyDescent="0.2">
      <c r="A3091" s="137"/>
      <c r="B3091" s="199"/>
      <c r="C3091" s="408"/>
      <c r="D3091" s="413"/>
      <c r="E3091" s="448"/>
      <c r="F3091" s="414"/>
      <c r="G3091" s="404">
        <f t="shared" ref="G3091:G3096" si="328">ROUND(D3091*F3091,2)</f>
        <v>0</v>
      </c>
    </row>
    <row r="3092" spans="1:7" x14ac:dyDescent="0.2">
      <c r="A3092" s="137"/>
      <c r="B3092" s="199"/>
      <c r="C3092" s="408"/>
      <c r="D3092" s="413"/>
      <c r="E3092" s="448"/>
      <c r="F3092" s="414"/>
      <c r="G3092" s="404">
        <f t="shared" si="328"/>
        <v>0</v>
      </c>
    </row>
    <row r="3093" spans="1:7" x14ac:dyDescent="0.2">
      <c r="A3093" s="137"/>
      <c r="B3093" s="199"/>
      <c r="C3093" s="408"/>
      <c r="D3093" s="413"/>
      <c r="E3093" s="448"/>
      <c r="F3093" s="414"/>
      <c r="G3093" s="404">
        <f t="shared" si="328"/>
        <v>0</v>
      </c>
    </row>
    <row r="3094" spans="1:7" x14ac:dyDescent="0.2">
      <c r="A3094" s="137"/>
      <c r="B3094" s="199"/>
      <c r="C3094" s="408"/>
      <c r="D3094" s="413"/>
      <c r="E3094" s="448"/>
      <c r="F3094" s="414"/>
      <c r="G3094" s="404">
        <f t="shared" si="328"/>
        <v>0</v>
      </c>
    </row>
    <row r="3095" spans="1:7" x14ac:dyDescent="0.2">
      <c r="A3095" s="137"/>
      <c r="B3095" s="199"/>
      <c r="C3095" s="408"/>
      <c r="D3095" s="413"/>
      <c r="E3095" s="448"/>
      <c r="F3095" s="414"/>
      <c r="G3095" s="404">
        <f t="shared" si="328"/>
        <v>0</v>
      </c>
    </row>
    <row r="3096" spans="1:7" x14ac:dyDescent="0.2">
      <c r="A3096" s="137"/>
      <c r="B3096" s="199"/>
      <c r="C3096" s="408"/>
      <c r="D3096" s="413"/>
      <c r="E3096" s="448"/>
      <c r="F3096" s="414"/>
      <c r="G3096" s="404">
        <f t="shared" si="328"/>
        <v>0</v>
      </c>
    </row>
    <row r="3097" spans="1:7" ht="13.5" thickBot="1" x14ac:dyDescent="0.25">
      <c r="A3097" s="137"/>
      <c r="B3097" s="199"/>
      <c r="C3097" s="143"/>
      <c r="D3097" s="423"/>
      <c r="E3097" s="206"/>
      <c r="F3097" s="138"/>
      <c r="G3097" s="144"/>
    </row>
    <row r="3098" spans="1:7" ht="13.5" thickBot="1" x14ac:dyDescent="0.25">
      <c r="A3098" s="137"/>
      <c r="B3098" s="199"/>
      <c r="C3098" s="405" t="s">
        <v>1607</v>
      </c>
      <c r="D3098" s="423"/>
      <c r="E3098" s="206">
        <f>SUMPRODUCT(D3087:D3096,E3087:E3096)</f>
        <v>0</v>
      </c>
      <c r="F3098" s="138" t="s">
        <v>1608</v>
      </c>
      <c r="G3098" s="406">
        <f>SUM(G3087:G3096)</f>
        <v>0</v>
      </c>
    </row>
    <row r="3099" spans="1:7" x14ac:dyDescent="0.2">
      <c r="A3099" s="137"/>
      <c r="B3099" s="199"/>
      <c r="C3099" s="405"/>
      <c r="D3099" s="206"/>
      <c r="E3099" s="140"/>
      <c r="F3099" s="138"/>
      <c r="G3099" s="208"/>
    </row>
    <row r="3100" spans="1:7" x14ac:dyDescent="0.2">
      <c r="A3100" s="137"/>
      <c r="B3100" s="199"/>
      <c r="C3100" s="138" t="s">
        <v>1609</v>
      </c>
      <c r="D3100" s="451"/>
      <c r="E3100" s="534" t="e">
        <f>CONCATENATE(G3082,"/día")</f>
        <v>#NAME?</v>
      </c>
      <c r="F3100" s="138"/>
      <c r="G3100" s="144"/>
    </row>
    <row r="3101" spans="1:7" x14ac:dyDescent="0.2">
      <c r="A3101" s="137"/>
      <c r="B3101" s="199"/>
      <c r="C3101" s="143"/>
      <c r="D3101" s="139"/>
      <c r="E3101" s="140"/>
      <c r="F3101" s="138"/>
      <c r="G3101" s="144"/>
    </row>
    <row r="3102" spans="1:7" x14ac:dyDescent="0.2">
      <c r="A3102" s="748" t="s">
        <v>589</v>
      </c>
      <c r="B3102" s="749"/>
      <c r="C3102" s="744" t="s">
        <v>0</v>
      </c>
      <c r="D3102" s="750" t="s">
        <v>1610</v>
      </c>
      <c r="E3102" s="750" t="s">
        <v>1621</v>
      </c>
      <c r="F3102" s="752" t="s">
        <v>961</v>
      </c>
      <c r="G3102" s="746" t="s">
        <v>33</v>
      </c>
    </row>
    <row r="3103" spans="1:7" x14ac:dyDescent="0.2">
      <c r="A3103" s="146" t="s">
        <v>590</v>
      </c>
      <c r="B3103" s="147" t="s">
        <v>591</v>
      </c>
      <c r="C3103" s="745"/>
      <c r="D3103" s="751"/>
      <c r="E3103" s="751"/>
      <c r="F3103" s="753"/>
      <c r="G3103" s="747"/>
    </row>
    <row r="3104" spans="1:7" x14ac:dyDescent="0.2">
      <c r="A3104" s="148"/>
      <c r="B3104" s="143"/>
      <c r="C3104" s="150" t="s">
        <v>1611</v>
      </c>
      <c r="D3104" s="140"/>
      <c r="E3104" s="140"/>
      <c r="F3104" s="143"/>
      <c r="G3104" s="151"/>
    </row>
    <row r="3105" spans="1:7" x14ac:dyDescent="0.2">
      <c r="A3105" s="407"/>
      <c r="B3105" s="402">
        <f t="shared" ref="B3105:B3114" si="329">IF(A3105=0,0,VLOOKUP(A3105,T_Indices,2,FALSE))</f>
        <v>0</v>
      </c>
      <c r="C3105" s="408" t="s">
        <v>1629</v>
      </c>
      <c r="D3105" s="452"/>
      <c r="E3105" s="453"/>
      <c r="F3105" s="449">
        <f>D3100</f>
        <v>0</v>
      </c>
      <c r="G3105" s="410">
        <f>IF(F3105=0,0,ROUND(E3105/F3105,2))</f>
        <v>0</v>
      </c>
    </row>
    <row r="3106" spans="1:7" x14ac:dyDescent="0.2">
      <c r="A3106" s="407"/>
      <c r="B3106" s="402">
        <f t="shared" si="329"/>
        <v>0</v>
      </c>
      <c r="C3106" s="412" t="s">
        <v>1630</v>
      </c>
      <c r="D3106" s="452"/>
      <c r="E3106" s="453"/>
      <c r="F3106" s="449">
        <f>D3100</f>
        <v>0</v>
      </c>
      <c r="G3106" s="410">
        <f t="shared" ref="G3106:G3114" si="330">IF(F3106=0,0,ROUND(E3106/F3106,2))</f>
        <v>0</v>
      </c>
    </row>
    <row r="3107" spans="1:7" x14ac:dyDescent="0.2">
      <c r="A3107" s="407"/>
      <c r="B3107" s="402">
        <f t="shared" si="329"/>
        <v>0</v>
      </c>
      <c r="C3107" s="412" t="s">
        <v>1631</v>
      </c>
      <c r="D3107" s="452"/>
      <c r="E3107" s="453"/>
      <c r="F3107" s="449">
        <f>D3100</f>
        <v>0</v>
      </c>
      <c r="G3107" s="410">
        <f t="shared" si="330"/>
        <v>0</v>
      </c>
    </row>
    <row r="3108" spans="1:7" x14ac:dyDescent="0.2">
      <c r="A3108" s="407"/>
      <c r="B3108" s="402">
        <f t="shared" si="329"/>
        <v>0</v>
      </c>
      <c r="C3108" s="412"/>
      <c r="D3108" s="452"/>
      <c r="E3108" s="453"/>
      <c r="F3108" s="449">
        <f>D3100</f>
        <v>0</v>
      </c>
      <c r="G3108" s="410">
        <f t="shared" si="330"/>
        <v>0</v>
      </c>
    </row>
    <row r="3109" spans="1:7" x14ac:dyDescent="0.2">
      <c r="A3109" s="407"/>
      <c r="B3109" s="402">
        <f t="shared" si="329"/>
        <v>0</v>
      </c>
      <c r="C3109" s="412"/>
      <c r="D3109" s="452"/>
      <c r="E3109" s="453"/>
      <c r="F3109" s="449">
        <f>D3100</f>
        <v>0</v>
      </c>
      <c r="G3109" s="410">
        <f t="shared" si="330"/>
        <v>0</v>
      </c>
    </row>
    <row r="3110" spans="1:7" x14ac:dyDescent="0.2">
      <c r="A3110" s="407"/>
      <c r="B3110" s="402">
        <f t="shared" si="329"/>
        <v>0</v>
      </c>
      <c r="C3110" s="412"/>
      <c r="D3110" s="452"/>
      <c r="E3110" s="414"/>
      <c r="F3110" s="449">
        <f>D3100</f>
        <v>0</v>
      </c>
      <c r="G3110" s="410">
        <f t="shared" si="330"/>
        <v>0</v>
      </c>
    </row>
    <row r="3111" spans="1:7" x14ac:dyDescent="0.2">
      <c r="A3111" s="407"/>
      <c r="B3111" s="402">
        <f t="shared" si="329"/>
        <v>0</v>
      </c>
      <c r="C3111" s="412"/>
      <c r="D3111" s="409"/>
      <c r="E3111" s="452"/>
      <c r="F3111" s="449">
        <f>D3100</f>
        <v>0</v>
      </c>
      <c r="G3111" s="410">
        <f t="shared" si="330"/>
        <v>0</v>
      </c>
    </row>
    <row r="3112" spans="1:7" x14ac:dyDescent="0.2">
      <c r="A3112" s="407"/>
      <c r="B3112" s="402">
        <f t="shared" si="329"/>
        <v>0</v>
      </c>
      <c r="C3112" s="412"/>
      <c r="D3112" s="409"/>
      <c r="E3112" s="452"/>
      <c r="F3112" s="449">
        <f>D3100</f>
        <v>0</v>
      </c>
      <c r="G3112" s="410">
        <f t="shared" si="330"/>
        <v>0</v>
      </c>
    </row>
    <row r="3113" spans="1:7" x14ac:dyDescent="0.2">
      <c r="A3113" s="407"/>
      <c r="B3113" s="402">
        <f t="shared" si="329"/>
        <v>0</v>
      </c>
      <c r="C3113" s="412"/>
      <c r="D3113" s="409"/>
      <c r="E3113" s="413"/>
      <c r="F3113" s="449">
        <f>D3100</f>
        <v>0</v>
      </c>
      <c r="G3113" s="410">
        <f t="shared" si="330"/>
        <v>0</v>
      </c>
    </row>
    <row r="3114" spans="1:7" x14ac:dyDescent="0.2">
      <c r="A3114" s="407"/>
      <c r="B3114" s="402">
        <f t="shared" si="329"/>
        <v>0</v>
      </c>
      <c r="C3114" s="408"/>
      <c r="D3114" s="409"/>
      <c r="E3114" s="413"/>
      <c r="F3114" s="449">
        <f>D3100</f>
        <v>0</v>
      </c>
      <c r="G3114" s="410">
        <f t="shared" si="330"/>
        <v>0</v>
      </c>
    </row>
    <row r="3115" spans="1:7" x14ac:dyDescent="0.2">
      <c r="A3115" s="152"/>
      <c r="B3115" s="139"/>
      <c r="C3115" s="143"/>
      <c r="D3115" s="139"/>
      <c r="E3115" s="140"/>
      <c r="F3115" s="149" t="s">
        <v>34</v>
      </c>
      <c r="G3115" s="415">
        <f>SUBTOTAL(9,G3105:G3114)</f>
        <v>0</v>
      </c>
    </row>
    <row r="3116" spans="1:7" x14ac:dyDescent="0.2">
      <c r="A3116" s="148"/>
      <c r="B3116" s="143"/>
      <c r="C3116" s="150" t="s">
        <v>728</v>
      </c>
      <c r="D3116" s="139"/>
      <c r="E3116" s="140"/>
      <c r="F3116" s="141"/>
      <c r="G3116" s="151"/>
    </row>
    <row r="3117" spans="1:7" x14ac:dyDescent="0.2">
      <c r="A3117" s="748" t="s">
        <v>589</v>
      </c>
      <c r="B3117" s="749"/>
      <c r="C3117" s="744" t="s">
        <v>0</v>
      </c>
      <c r="D3117" s="750" t="s">
        <v>31</v>
      </c>
      <c r="E3117" s="750" t="s">
        <v>1621</v>
      </c>
      <c r="F3117" s="752" t="s">
        <v>961</v>
      </c>
      <c r="G3117" s="746" t="s">
        <v>33</v>
      </c>
    </row>
    <row r="3118" spans="1:7" x14ac:dyDescent="0.2">
      <c r="A3118" s="146" t="s">
        <v>590</v>
      </c>
      <c r="B3118" s="147" t="s">
        <v>591</v>
      </c>
      <c r="C3118" s="745"/>
      <c r="D3118" s="751"/>
      <c r="E3118" s="751"/>
      <c r="F3118" s="753"/>
      <c r="G3118" s="747"/>
    </row>
    <row r="3119" spans="1:7" x14ac:dyDescent="0.2">
      <c r="A3119" s="407"/>
      <c r="B3119" s="402">
        <f t="shared" ref="B3119:B3125" si="331">IF(A3119=0,0,VLOOKUP(A3119,T_Indices,2,FALSE))</f>
        <v>0</v>
      </c>
      <c r="C3119" s="411" t="s">
        <v>1632</v>
      </c>
      <c r="D3119" s="409"/>
      <c r="E3119" s="413">
        <v>1374.84</v>
      </c>
      <c r="F3119" s="403">
        <f>D3100</f>
        <v>0</v>
      </c>
      <c r="G3119" s="416">
        <f>IF(F3119=0,0,ROUND(D3119*E3119/F3119,2))</f>
        <v>0</v>
      </c>
    </row>
    <row r="3120" spans="1:7" x14ac:dyDescent="0.2">
      <c r="A3120" s="407"/>
      <c r="B3120" s="402">
        <f t="shared" si="331"/>
        <v>0</v>
      </c>
      <c r="C3120" s="408" t="s">
        <v>1633</v>
      </c>
      <c r="D3120" s="409"/>
      <c r="E3120" s="413">
        <v>1174.99</v>
      </c>
      <c r="F3120" s="403">
        <f>D3100</f>
        <v>0</v>
      </c>
      <c r="G3120" s="416">
        <f t="shared" ref="G3120:G3125" si="332">IF(F3120=0,0,ROUND(D3120*E3120/F3120,2))</f>
        <v>0</v>
      </c>
    </row>
    <row r="3121" spans="1:7" x14ac:dyDescent="0.2">
      <c r="A3121" s="407"/>
      <c r="B3121" s="402">
        <f t="shared" si="331"/>
        <v>0</v>
      </c>
      <c r="C3121" s="408" t="s">
        <v>1634</v>
      </c>
      <c r="D3121" s="409"/>
      <c r="E3121" s="413">
        <v>1080</v>
      </c>
      <c r="F3121" s="403">
        <f>D3100</f>
        <v>0</v>
      </c>
      <c r="G3121" s="416">
        <f t="shared" si="332"/>
        <v>0</v>
      </c>
    </row>
    <row r="3122" spans="1:7" x14ac:dyDescent="0.2">
      <c r="A3122" s="407"/>
      <c r="B3122" s="402">
        <f t="shared" si="331"/>
        <v>0</v>
      </c>
      <c r="C3122" s="408" t="s">
        <v>732</v>
      </c>
      <c r="D3122" s="409"/>
      <c r="E3122" s="413">
        <v>994.52</v>
      </c>
      <c r="F3122" s="403">
        <f>D3100</f>
        <v>0</v>
      </c>
      <c r="G3122" s="416">
        <f t="shared" si="332"/>
        <v>0</v>
      </c>
    </row>
    <row r="3123" spans="1:7" x14ac:dyDescent="0.2">
      <c r="A3123" s="407"/>
      <c r="B3123" s="402">
        <f t="shared" si="331"/>
        <v>0</v>
      </c>
      <c r="C3123" s="408"/>
      <c r="D3123" s="409"/>
      <c r="E3123" s="413"/>
      <c r="F3123" s="403">
        <f>D3100</f>
        <v>0</v>
      </c>
      <c r="G3123" s="416">
        <f t="shared" si="332"/>
        <v>0</v>
      </c>
    </row>
    <row r="3124" spans="1:7" x14ac:dyDescent="0.2">
      <c r="A3124" s="407"/>
      <c r="B3124" s="402">
        <f t="shared" si="331"/>
        <v>0</v>
      </c>
      <c r="C3124" s="408" t="s">
        <v>1635</v>
      </c>
      <c r="D3124" s="417">
        <v>0.1</v>
      </c>
      <c r="E3124" s="538">
        <f>SUMPRODUCT(D3119:D3122,E3119:E3122)</f>
        <v>0</v>
      </c>
      <c r="F3124" s="403">
        <f>D3100</f>
        <v>0</v>
      </c>
      <c r="G3124" s="416">
        <f t="shared" si="332"/>
        <v>0</v>
      </c>
    </row>
    <row r="3125" spans="1:7" x14ac:dyDescent="0.2">
      <c r="A3125" s="407"/>
      <c r="B3125" s="402">
        <f t="shared" si="331"/>
        <v>0</v>
      </c>
      <c r="C3125" s="402"/>
      <c r="D3125" s="450"/>
      <c r="E3125" s="403"/>
      <c r="F3125" s="403">
        <f>D3100</f>
        <v>0</v>
      </c>
      <c r="G3125" s="416">
        <f t="shared" si="332"/>
        <v>0</v>
      </c>
    </row>
    <row r="3126" spans="1:7" x14ac:dyDescent="0.2">
      <c r="A3126" s="152"/>
      <c r="B3126" s="139"/>
      <c r="C3126" s="143"/>
      <c r="D3126" s="139"/>
      <c r="E3126" s="140"/>
      <c r="F3126" s="149" t="s">
        <v>35</v>
      </c>
      <c r="G3126" s="418">
        <f>SUBTOTAL(9,G3119:G3125)</f>
        <v>0</v>
      </c>
    </row>
    <row r="3127" spans="1:7" x14ac:dyDescent="0.2">
      <c r="A3127" s="148"/>
      <c r="B3127" s="143"/>
      <c r="C3127" s="150" t="s">
        <v>1612</v>
      </c>
      <c r="D3127" s="139"/>
      <c r="E3127" s="140"/>
      <c r="F3127" s="141"/>
      <c r="G3127" s="151"/>
    </row>
    <row r="3128" spans="1:7" x14ac:dyDescent="0.2">
      <c r="A3128" s="748" t="s">
        <v>589</v>
      </c>
      <c r="B3128" s="749"/>
      <c r="C3128" s="744" t="s">
        <v>0</v>
      </c>
      <c r="D3128" s="744" t="s">
        <v>30</v>
      </c>
      <c r="E3128" s="750" t="s">
        <v>31</v>
      </c>
      <c r="F3128" s="752" t="s">
        <v>32</v>
      </c>
      <c r="G3128" s="746" t="s">
        <v>33</v>
      </c>
    </row>
    <row r="3129" spans="1:7" x14ac:dyDescent="0.2">
      <c r="A3129" s="146" t="s">
        <v>590</v>
      </c>
      <c r="B3129" s="147" t="s">
        <v>591</v>
      </c>
      <c r="C3129" s="745"/>
      <c r="D3129" s="745"/>
      <c r="E3129" s="751"/>
      <c r="F3129" s="753"/>
      <c r="G3129" s="747"/>
    </row>
    <row r="3130" spans="1:7" x14ac:dyDescent="0.2">
      <c r="A3130" s="407"/>
      <c r="B3130" s="402">
        <f t="shared" ref="B3130:B3140" si="333">IF(A3130=0,0,VLOOKUP(A3130,T_Indices,2,FALSE))</f>
        <v>0</v>
      </c>
      <c r="C3130" s="408"/>
      <c r="D3130" s="409"/>
      <c r="E3130" s="413"/>
      <c r="F3130" s="414"/>
      <c r="G3130" s="416">
        <f>ROUND(E3130*F3130,2)</f>
        <v>0</v>
      </c>
    </row>
    <row r="3131" spans="1:7" x14ac:dyDescent="0.2">
      <c r="A3131" s="407"/>
      <c r="B3131" s="402">
        <f t="shared" si="333"/>
        <v>0</v>
      </c>
      <c r="C3131" s="408"/>
      <c r="D3131" s="409"/>
      <c r="E3131" s="413"/>
      <c r="F3131" s="414"/>
      <c r="G3131" s="416">
        <f t="shared" ref="G3131:G3140" si="334">ROUND(E3131*F3131,2)</f>
        <v>0</v>
      </c>
    </row>
    <row r="3132" spans="1:7" x14ac:dyDescent="0.2">
      <c r="A3132" s="407"/>
      <c r="B3132" s="402">
        <f t="shared" si="333"/>
        <v>0</v>
      </c>
      <c r="C3132" s="408"/>
      <c r="D3132" s="409"/>
      <c r="E3132" s="413"/>
      <c r="F3132" s="414"/>
      <c r="G3132" s="416">
        <f t="shared" si="334"/>
        <v>0</v>
      </c>
    </row>
    <row r="3133" spans="1:7" x14ac:dyDescent="0.2">
      <c r="A3133" s="407"/>
      <c r="B3133" s="402">
        <f t="shared" si="333"/>
        <v>0</v>
      </c>
      <c r="C3133" s="408"/>
      <c r="D3133" s="409"/>
      <c r="E3133" s="413"/>
      <c r="F3133" s="414"/>
      <c r="G3133" s="416">
        <f t="shared" si="334"/>
        <v>0</v>
      </c>
    </row>
    <row r="3134" spans="1:7" x14ac:dyDescent="0.2">
      <c r="A3134" s="407"/>
      <c r="B3134" s="402">
        <f t="shared" si="333"/>
        <v>0</v>
      </c>
      <c r="C3134" s="408"/>
      <c r="D3134" s="409"/>
      <c r="E3134" s="413"/>
      <c r="F3134" s="414"/>
      <c r="G3134" s="416">
        <f t="shared" si="334"/>
        <v>0</v>
      </c>
    </row>
    <row r="3135" spans="1:7" x14ac:dyDescent="0.2">
      <c r="A3135" s="407"/>
      <c r="B3135" s="402">
        <f t="shared" si="333"/>
        <v>0</v>
      </c>
      <c r="C3135" s="408"/>
      <c r="D3135" s="409"/>
      <c r="E3135" s="413"/>
      <c r="F3135" s="414"/>
      <c r="G3135" s="416">
        <f t="shared" si="334"/>
        <v>0</v>
      </c>
    </row>
    <row r="3136" spans="1:7" x14ac:dyDescent="0.2">
      <c r="A3136" s="407"/>
      <c r="B3136" s="402">
        <f t="shared" si="333"/>
        <v>0</v>
      </c>
      <c r="C3136" s="408"/>
      <c r="D3136" s="409"/>
      <c r="E3136" s="413"/>
      <c r="F3136" s="414"/>
      <c r="G3136" s="416">
        <f t="shared" si="334"/>
        <v>0</v>
      </c>
    </row>
    <row r="3137" spans="1:7" x14ac:dyDescent="0.2">
      <c r="A3137" s="407"/>
      <c r="B3137" s="402">
        <f t="shared" si="333"/>
        <v>0</v>
      </c>
      <c r="C3137" s="408"/>
      <c r="D3137" s="409"/>
      <c r="E3137" s="413"/>
      <c r="F3137" s="414"/>
      <c r="G3137" s="416">
        <f t="shared" si="334"/>
        <v>0</v>
      </c>
    </row>
    <row r="3138" spans="1:7" x14ac:dyDescent="0.2">
      <c r="A3138" s="407"/>
      <c r="B3138" s="402">
        <f t="shared" si="333"/>
        <v>0</v>
      </c>
      <c r="C3138" s="408"/>
      <c r="D3138" s="409"/>
      <c r="E3138" s="413"/>
      <c r="F3138" s="414"/>
      <c r="G3138" s="416">
        <f t="shared" si="334"/>
        <v>0</v>
      </c>
    </row>
    <row r="3139" spans="1:7" x14ac:dyDescent="0.2">
      <c r="A3139" s="407"/>
      <c r="B3139" s="402">
        <f t="shared" si="333"/>
        <v>0</v>
      </c>
      <c r="C3139" s="408"/>
      <c r="D3139" s="409"/>
      <c r="E3139" s="413"/>
      <c r="F3139" s="414"/>
      <c r="G3139" s="416">
        <f t="shared" si="334"/>
        <v>0</v>
      </c>
    </row>
    <row r="3140" spans="1:7" x14ac:dyDescent="0.2">
      <c r="A3140" s="407"/>
      <c r="B3140" s="402">
        <f t="shared" si="333"/>
        <v>0</v>
      </c>
      <c r="C3140" s="408"/>
      <c r="D3140" s="409"/>
      <c r="E3140" s="413"/>
      <c r="F3140" s="414"/>
      <c r="G3140" s="416">
        <f t="shared" si="334"/>
        <v>0</v>
      </c>
    </row>
    <row r="3141" spans="1:7" x14ac:dyDescent="0.2">
      <c r="A3141" s="148"/>
      <c r="B3141" s="143"/>
      <c r="C3141" s="143"/>
      <c r="D3141" s="139"/>
      <c r="E3141" s="140"/>
      <c r="F3141" s="149" t="s">
        <v>36</v>
      </c>
      <c r="G3141" s="420">
        <f>SUBTOTAL(9,G3130:G3140)</f>
        <v>0</v>
      </c>
    </row>
    <row r="3142" spans="1:7" x14ac:dyDescent="0.2">
      <c r="A3142" s="148"/>
      <c r="B3142" s="143"/>
      <c r="C3142" s="150" t="s">
        <v>1613</v>
      </c>
      <c r="D3142" s="139"/>
      <c r="E3142" s="140"/>
      <c r="F3142" s="141"/>
      <c r="G3142" s="151"/>
    </row>
    <row r="3143" spans="1:7" x14ac:dyDescent="0.2">
      <c r="A3143" s="748" t="s">
        <v>589</v>
      </c>
      <c r="B3143" s="749"/>
      <c r="C3143" s="744" t="s">
        <v>0</v>
      </c>
      <c r="D3143" s="744" t="s">
        <v>30</v>
      </c>
      <c r="E3143" s="750" t="s">
        <v>31</v>
      </c>
      <c r="F3143" s="752" t="s">
        <v>32</v>
      </c>
      <c r="G3143" s="746" t="s">
        <v>33</v>
      </c>
    </row>
    <row r="3144" spans="1:7" x14ac:dyDescent="0.2">
      <c r="A3144" s="146" t="s">
        <v>590</v>
      </c>
      <c r="B3144" s="147" t="s">
        <v>591</v>
      </c>
      <c r="C3144" s="745"/>
      <c r="D3144" s="745"/>
      <c r="E3144" s="751"/>
      <c r="F3144" s="753"/>
      <c r="G3144" s="747"/>
    </row>
    <row r="3145" spans="1:7" x14ac:dyDescent="0.2">
      <c r="A3145" s="407"/>
      <c r="B3145" s="402">
        <f>IF(A3145=0,0,VLOOKUP(A3145,T_Indices,2,FALSE))</f>
        <v>0</v>
      </c>
      <c r="C3145" s="408"/>
      <c r="D3145" s="409"/>
      <c r="E3145" s="413"/>
      <c r="F3145" s="414"/>
      <c r="G3145" s="416">
        <f>ROUND(E3145*F3145,2)</f>
        <v>0</v>
      </c>
    </row>
    <row r="3146" spans="1:7" x14ac:dyDescent="0.2">
      <c r="A3146" s="407"/>
      <c r="B3146" s="402">
        <f>IF(A3146=0,0,VLOOKUP(A3146,T_Indices,2,FALSE))</f>
        <v>0</v>
      </c>
      <c r="C3146" s="408"/>
      <c r="D3146" s="409"/>
      <c r="E3146" s="419"/>
      <c r="F3146" s="414"/>
      <c r="G3146" s="416">
        <f t="shared" ref="G3146" si="335">ROUND(E3146*F3146,2)</f>
        <v>0</v>
      </c>
    </row>
    <row r="3147" spans="1:7" x14ac:dyDescent="0.2">
      <c r="A3147" s="148"/>
      <c r="B3147" s="143"/>
      <c r="C3147" s="143"/>
      <c r="D3147" s="139"/>
      <c r="E3147" s="140"/>
      <c r="F3147" s="149" t="s">
        <v>1614</v>
      </c>
      <c r="G3147" s="420">
        <f>SUBTOTAL(9,G3145:G3146)</f>
        <v>0</v>
      </c>
    </row>
    <row r="3148" spans="1:7" ht="13.5" thickBot="1" x14ac:dyDescent="0.25">
      <c r="A3148" s="153"/>
      <c r="B3148" s="154"/>
      <c r="C3148" s="155"/>
      <c r="D3148" s="154"/>
      <c r="E3148" s="156"/>
      <c r="F3148" s="157"/>
      <c r="G3148" s="158"/>
    </row>
    <row r="3149" spans="1:7" ht="13.5" thickBot="1" x14ac:dyDescent="0.25">
      <c r="A3149" s="187" t="str">
        <f>B3082</f>
        <v>42-3</v>
      </c>
      <c r="B3149" s="186" t="e">
        <f>C3082</f>
        <v>#NAME?</v>
      </c>
      <c r="C3149" s="209"/>
      <c r="D3149" s="209" t="s">
        <v>37</v>
      </c>
      <c r="E3149" s="210"/>
      <c r="F3149" s="421" t="e">
        <f>CONCATENATE("$/",G3082)</f>
        <v>#NAME?</v>
      </c>
      <c r="G3149" s="422">
        <f>SUBTOTAL(9,G3105:G3148)</f>
        <v>0</v>
      </c>
    </row>
    <row r="3150" spans="1:7" ht="14.25" thickTop="1" thickBot="1" x14ac:dyDescent="0.25">
      <c r="A3150" s="423"/>
      <c r="B3150" s="423"/>
      <c r="C3150" s="423"/>
      <c r="D3150" s="423"/>
      <c r="E3150" s="423"/>
      <c r="F3150" s="423"/>
      <c r="G3150" s="423"/>
    </row>
    <row r="3151" spans="1:7" ht="13.5" thickTop="1" x14ac:dyDescent="0.2">
      <c r="A3151" s="772" t="s">
        <v>39</v>
      </c>
      <c r="B3151" s="773"/>
      <c r="C3151" s="773"/>
      <c r="D3151" s="773"/>
      <c r="E3151" s="773"/>
      <c r="F3151" s="773"/>
      <c r="G3151" s="774"/>
    </row>
    <row r="3152" spans="1:7" x14ac:dyDescent="0.2">
      <c r="A3152" s="129" t="s">
        <v>726</v>
      </c>
      <c r="B3152" s="130" t="str">
        <f>Comitente</f>
        <v>DIRECCIÓN PROVINCIAL DE VIALIDAD</v>
      </c>
      <c r="C3152" s="131"/>
      <c r="D3152" s="207"/>
      <c r="E3152" s="207"/>
      <c r="F3152" s="133"/>
      <c r="G3152" s="134"/>
    </row>
    <row r="3153" spans="1:7" x14ac:dyDescent="0.2">
      <c r="A3153" s="129" t="s">
        <v>727</v>
      </c>
      <c r="B3153" s="130">
        <f>Contratista</f>
        <v>0</v>
      </c>
      <c r="C3153" s="135"/>
      <c r="D3153" s="135"/>
      <c r="E3153" s="135"/>
      <c r="F3153" s="130"/>
      <c r="G3153" s="136"/>
    </row>
    <row r="3154" spans="1:7" x14ac:dyDescent="0.2">
      <c r="A3154" s="129" t="s">
        <v>27</v>
      </c>
      <c r="B3154" s="130" t="str">
        <f>Obra</f>
        <v>SEÑALIZACION HORIZONTAL - PROVISION Y COLOCACION DE TACHAS REFLECTIVAS Y SEÑALAMIENTO VERTICAL</v>
      </c>
      <c r="C3154" s="135"/>
      <c r="D3154" s="135"/>
      <c r="E3154" s="135"/>
      <c r="F3154" s="130" t="s">
        <v>40</v>
      </c>
      <c r="G3154" s="136">
        <f>Fecha_Base</f>
        <v>43145</v>
      </c>
    </row>
    <row r="3155" spans="1:7" x14ac:dyDescent="0.2">
      <c r="A3155" s="137" t="s">
        <v>725</v>
      </c>
      <c r="B3155" s="138" t="str">
        <f>Ubicación</f>
        <v>DEPARTAMENTOS VARIOS</v>
      </c>
      <c r="C3155" s="138"/>
      <c r="D3155" s="139"/>
      <c r="E3155" s="140"/>
      <c r="F3155" s="141"/>
      <c r="G3155" s="142"/>
    </row>
    <row r="3156" spans="1:7" x14ac:dyDescent="0.2">
      <c r="A3156" s="137" t="s">
        <v>41</v>
      </c>
      <c r="B3156" s="537">
        <v>42</v>
      </c>
      <c r="C3156" s="143" t="e">
        <f>IF(B3156="","",VLOOKUP(B3156,Computo_Presupuesto,2,FALSE))</f>
        <v>#NAME?</v>
      </c>
      <c r="D3156" s="423"/>
      <c r="E3156" s="140"/>
      <c r="F3156" s="141"/>
      <c r="G3156" s="142"/>
    </row>
    <row r="3157" spans="1:7" x14ac:dyDescent="0.2">
      <c r="A3157" s="137" t="s">
        <v>28</v>
      </c>
      <c r="B3157" s="537" t="s">
        <v>1687</v>
      </c>
      <c r="C3157" s="143" t="e">
        <f>IF(B3157=0,"",VLOOKUP(B3157,Computo_Presupuesto,2,FALSE))</f>
        <v>#NAME?</v>
      </c>
      <c r="D3157" s="139"/>
      <c r="E3157" s="140"/>
      <c r="F3157" s="138" t="s">
        <v>29</v>
      </c>
      <c r="G3157" s="144" t="e">
        <f>IF(B3157=0,"",VLOOKUP(B3157,Computo_Presupuesto,4,FALSE))</f>
        <v>#NAME?</v>
      </c>
    </row>
    <row r="3158" spans="1:7" x14ac:dyDescent="0.2">
      <c r="A3158" s="137"/>
      <c r="B3158" s="138"/>
      <c r="C3158" s="143"/>
      <c r="D3158" s="139"/>
      <c r="E3158" s="140"/>
      <c r="F3158" s="143"/>
      <c r="G3158" s="145"/>
    </row>
    <row r="3159" spans="1:7" x14ac:dyDescent="0.2">
      <c r="A3159" s="396"/>
      <c r="B3159" s="132"/>
      <c r="C3159" s="397" t="s">
        <v>1602</v>
      </c>
      <c r="D3159" s="132"/>
      <c r="E3159" s="132"/>
      <c r="F3159" s="132"/>
      <c r="G3159" s="398"/>
    </row>
    <row r="3160" spans="1:7" x14ac:dyDescent="0.2">
      <c r="A3160" s="137"/>
      <c r="B3160" s="199"/>
      <c r="C3160" s="143"/>
      <c r="D3160" s="139"/>
      <c r="E3160" s="140"/>
      <c r="F3160" s="138"/>
      <c r="G3160" s="144"/>
    </row>
    <row r="3161" spans="1:7" x14ac:dyDescent="0.2">
      <c r="A3161" s="137"/>
      <c r="B3161" s="199"/>
      <c r="C3161" s="399" t="s">
        <v>1603</v>
      </c>
      <c r="D3161" s="400" t="s">
        <v>31</v>
      </c>
      <c r="E3161" s="400" t="s">
        <v>1604</v>
      </c>
      <c r="F3161" s="400" t="s">
        <v>1605</v>
      </c>
      <c r="G3161" s="401" t="s">
        <v>1606</v>
      </c>
    </row>
    <row r="3162" spans="1:7" x14ac:dyDescent="0.2">
      <c r="A3162" s="137"/>
      <c r="B3162" s="199"/>
      <c r="C3162" s="408"/>
      <c r="D3162" s="413"/>
      <c r="E3162" s="448"/>
      <c r="F3162" s="414"/>
      <c r="G3162" s="404">
        <f>ROUND(D3162*F3162,2)</f>
        <v>0</v>
      </c>
    </row>
    <row r="3163" spans="1:7" x14ac:dyDescent="0.2">
      <c r="A3163" s="137"/>
      <c r="B3163" s="199"/>
      <c r="C3163" s="408"/>
      <c r="D3163" s="413"/>
      <c r="E3163" s="448"/>
      <c r="F3163" s="414"/>
      <c r="G3163" s="404">
        <f>ROUND(D3163*F3163,2)</f>
        <v>0</v>
      </c>
    </row>
    <row r="3164" spans="1:7" x14ac:dyDescent="0.2">
      <c r="A3164" s="137"/>
      <c r="B3164" s="199"/>
      <c r="C3164" s="408"/>
      <c r="D3164" s="413"/>
      <c r="E3164" s="448"/>
      <c r="F3164" s="414"/>
      <c r="G3164" s="404">
        <f>ROUND(D3164*F3164,2)</f>
        <v>0</v>
      </c>
    </row>
    <row r="3165" spans="1:7" x14ac:dyDescent="0.2">
      <c r="A3165" s="137"/>
      <c r="B3165" s="199"/>
      <c r="C3165" s="408"/>
      <c r="D3165" s="413"/>
      <c r="E3165" s="448"/>
      <c r="F3165" s="414"/>
      <c r="G3165" s="404">
        <f>ROUND(D3165*F3165,2)</f>
        <v>0</v>
      </c>
    </row>
    <row r="3166" spans="1:7" x14ac:dyDescent="0.2">
      <c r="A3166" s="137"/>
      <c r="B3166" s="199"/>
      <c r="C3166" s="408"/>
      <c r="D3166" s="413"/>
      <c r="E3166" s="448"/>
      <c r="F3166" s="414"/>
      <c r="G3166" s="404">
        <f t="shared" ref="G3166:G3171" si="336">ROUND(D3166*F3166,2)</f>
        <v>0</v>
      </c>
    </row>
    <row r="3167" spans="1:7" x14ac:dyDescent="0.2">
      <c r="A3167" s="137"/>
      <c r="B3167" s="199"/>
      <c r="C3167" s="408"/>
      <c r="D3167" s="413"/>
      <c r="E3167" s="448"/>
      <c r="F3167" s="414"/>
      <c r="G3167" s="404">
        <f t="shared" si="336"/>
        <v>0</v>
      </c>
    </row>
    <row r="3168" spans="1:7" x14ac:dyDescent="0.2">
      <c r="A3168" s="137"/>
      <c r="B3168" s="199"/>
      <c r="C3168" s="408"/>
      <c r="D3168" s="413"/>
      <c r="E3168" s="448"/>
      <c r="F3168" s="414"/>
      <c r="G3168" s="404">
        <f t="shared" si="336"/>
        <v>0</v>
      </c>
    </row>
    <row r="3169" spans="1:7" x14ac:dyDescent="0.2">
      <c r="A3169" s="137"/>
      <c r="B3169" s="199"/>
      <c r="C3169" s="408"/>
      <c r="D3169" s="413"/>
      <c r="E3169" s="448"/>
      <c r="F3169" s="414"/>
      <c r="G3169" s="404">
        <f t="shared" si="336"/>
        <v>0</v>
      </c>
    </row>
    <row r="3170" spans="1:7" x14ac:dyDescent="0.2">
      <c r="A3170" s="137"/>
      <c r="B3170" s="199"/>
      <c r="C3170" s="408"/>
      <c r="D3170" s="413"/>
      <c r="E3170" s="448"/>
      <c r="F3170" s="414"/>
      <c r="G3170" s="404">
        <f t="shared" si="336"/>
        <v>0</v>
      </c>
    </row>
    <row r="3171" spans="1:7" x14ac:dyDescent="0.2">
      <c r="A3171" s="137"/>
      <c r="B3171" s="199"/>
      <c r="C3171" s="408"/>
      <c r="D3171" s="413"/>
      <c r="E3171" s="448"/>
      <c r="F3171" s="414"/>
      <c r="G3171" s="404">
        <f t="shared" si="336"/>
        <v>0</v>
      </c>
    </row>
    <row r="3172" spans="1:7" ht="13.5" thickBot="1" x14ac:dyDescent="0.25">
      <c r="A3172" s="137"/>
      <c r="B3172" s="199"/>
      <c r="C3172" s="143"/>
      <c r="D3172" s="423"/>
      <c r="E3172" s="206"/>
      <c r="F3172" s="138"/>
      <c r="G3172" s="144"/>
    </row>
    <row r="3173" spans="1:7" ht="13.5" thickBot="1" x14ac:dyDescent="0.25">
      <c r="A3173" s="137"/>
      <c r="B3173" s="199"/>
      <c r="C3173" s="405" t="s">
        <v>1607</v>
      </c>
      <c r="D3173" s="423"/>
      <c r="E3173" s="206">
        <f>SUMPRODUCT(D3162:D3171,E3162:E3171)</f>
        <v>0</v>
      </c>
      <c r="F3173" s="138" t="s">
        <v>1608</v>
      </c>
      <c r="G3173" s="406">
        <f>SUM(G3162:G3171)</f>
        <v>0</v>
      </c>
    </row>
    <row r="3174" spans="1:7" x14ac:dyDescent="0.2">
      <c r="A3174" s="137"/>
      <c r="B3174" s="199"/>
      <c r="C3174" s="405"/>
      <c r="D3174" s="206"/>
      <c r="E3174" s="140"/>
      <c r="F3174" s="138"/>
      <c r="G3174" s="208"/>
    </row>
    <row r="3175" spans="1:7" x14ac:dyDescent="0.2">
      <c r="A3175" s="137"/>
      <c r="B3175" s="199"/>
      <c r="C3175" s="138" t="s">
        <v>1609</v>
      </c>
      <c r="D3175" s="451"/>
      <c r="E3175" s="534" t="e">
        <f>CONCATENATE(G3157,"/día")</f>
        <v>#NAME?</v>
      </c>
      <c r="F3175" s="138"/>
      <c r="G3175" s="144"/>
    </row>
    <row r="3176" spans="1:7" x14ac:dyDescent="0.2">
      <c r="A3176" s="137"/>
      <c r="B3176" s="199"/>
      <c r="C3176" s="143"/>
      <c r="D3176" s="139"/>
      <c r="E3176" s="140"/>
      <c r="F3176" s="138"/>
      <c r="G3176" s="144"/>
    </row>
    <row r="3177" spans="1:7" x14ac:dyDescent="0.2">
      <c r="A3177" s="748" t="s">
        <v>589</v>
      </c>
      <c r="B3177" s="749"/>
      <c r="C3177" s="744" t="s">
        <v>0</v>
      </c>
      <c r="D3177" s="750" t="s">
        <v>1610</v>
      </c>
      <c r="E3177" s="750" t="s">
        <v>1621</v>
      </c>
      <c r="F3177" s="752" t="s">
        <v>961</v>
      </c>
      <c r="G3177" s="746" t="s">
        <v>33</v>
      </c>
    </row>
    <row r="3178" spans="1:7" x14ac:dyDescent="0.2">
      <c r="A3178" s="146" t="s">
        <v>590</v>
      </c>
      <c r="B3178" s="147" t="s">
        <v>591</v>
      </c>
      <c r="C3178" s="745"/>
      <c r="D3178" s="751"/>
      <c r="E3178" s="751"/>
      <c r="F3178" s="753"/>
      <c r="G3178" s="747"/>
    </row>
    <row r="3179" spans="1:7" x14ac:dyDescent="0.2">
      <c r="A3179" s="148"/>
      <c r="B3179" s="143"/>
      <c r="C3179" s="150" t="s">
        <v>1611</v>
      </c>
      <c r="D3179" s="140"/>
      <c r="E3179" s="140"/>
      <c r="F3179" s="143"/>
      <c r="G3179" s="151"/>
    </row>
    <row r="3180" spans="1:7" x14ac:dyDescent="0.2">
      <c r="A3180" s="407"/>
      <c r="B3180" s="402">
        <f t="shared" ref="B3180:B3189" si="337">IF(A3180=0,0,VLOOKUP(A3180,T_Indices,2,FALSE))</f>
        <v>0</v>
      </c>
      <c r="C3180" s="408" t="s">
        <v>1629</v>
      </c>
      <c r="D3180" s="452"/>
      <c r="E3180" s="453"/>
      <c r="F3180" s="449">
        <f>D3175</f>
        <v>0</v>
      </c>
      <c r="G3180" s="410">
        <f>IF(F3180=0,0,ROUND(E3180/F3180,2))</f>
        <v>0</v>
      </c>
    </row>
    <row r="3181" spans="1:7" x14ac:dyDescent="0.2">
      <c r="A3181" s="407"/>
      <c r="B3181" s="402">
        <f t="shared" si="337"/>
        <v>0</v>
      </c>
      <c r="C3181" s="412" t="s">
        <v>1630</v>
      </c>
      <c r="D3181" s="452"/>
      <c r="E3181" s="453"/>
      <c r="F3181" s="449">
        <f>D3175</f>
        <v>0</v>
      </c>
      <c r="G3181" s="410">
        <f t="shared" ref="G3181:G3189" si="338">IF(F3181=0,0,ROUND(E3181/F3181,2))</f>
        <v>0</v>
      </c>
    </row>
    <row r="3182" spans="1:7" x14ac:dyDescent="0.2">
      <c r="A3182" s="407"/>
      <c r="B3182" s="402">
        <f t="shared" si="337"/>
        <v>0</v>
      </c>
      <c r="C3182" s="412" t="s">
        <v>1631</v>
      </c>
      <c r="D3182" s="452"/>
      <c r="E3182" s="453"/>
      <c r="F3182" s="449">
        <f>D3175</f>
        <v>0</v>
      </c>
      <c r="G3182" s="410">
        <f t="shared" si="338"/>
        <v>0</v>
      </c>
    </row>
    <row r="3183" spans="1:7" x14ac:dyDescent="0.2">
      <c r="A3183" s="407"/>
      <c r="B3183" s="402">
        <f t="shared" si="337"/>
        <v>0</v>
      </c>
      <c r="C3183" s="412"/>
      <c r="D3183" s="452"/>
      <c r="E3183" s="453"/>
      <c r="F3183" s="449">
        <f>D3175</f>
        <v>0</v>
      </c>
      <c r="G3183" s="410">
        <f t="shared" si="338"/>
        <v>0</v>
      </c>
    </row>
    <row r="3184" spans="1:7" x14ac:dyDescent="0.2">
      <c r="A3184" s="407"/>
      <c r="B3184" s="402">
        <f t="shared" si="337"/>
        <v>0</v>
      </c>
      <c r="C3184" s="412"/>
      <c r="D3184" s="452"/>
      <c r="E3184" s="453"/>
      <c r="F3184" s="449">
        <f>D3175</f>
        <v>0</v>
      </c>
      <c r="G3184" s="410">
        <f t="shared" si="338"/>
        <v>0</v>
      </c>
    </row>
    <row r="3185" spans="1:7" x14ac:dyDescent="0.2">
      <c r="A3185" s="407"/>
      <c r="B3185" s="402">
        <f t="shared" si="337"/>
        <v>0</v>
      </c>
      <c r="C3185" s="412"/>
      <c r="D3185" s="452"/>
      <c r="E3185" s="414"/>
      <c r="F3185" s="449">
        <f>D3175</f>
        <v>0</v>
      </c>
      <c r="G3185" s="410">
        <f t="shared" si="338"/>
        <v>0</v>
      </c>
    </row>
    <row r="3186" spans="1:7" x14ac:dyDescent="0.2">
      <c r="A3186" s="407"/>
      <c r="B3186" s="402">
        <f t="shared" si="337"/>
        <v>0</v>
      </c>
      <c r="C3186" s="412"/>
      <c r="D3186" s="409"/>
      <c r="E3186" s="452"/>
      <c r="F3186" s="449">
        <f>D3175</f>
        <v>0</v>
      </c>
      <c r="G3186" s="410">
        <f t="shared" si="338"/>
        <v>0</v>
      </c>
    </row>
    <row r="3187" spans="1:7" x14ac:dyDescent="0.2">
      <c r="A3187" s="407"/>
      <c r="B3187" s="402">
        <f t="shared" si="337"/>
        <v>0</v>
      </c>
      <c r="C3187" s="412"/>
      <c r="D3187" s="409"/>
      <c r="E3187" s="452"/>
      <c r="F3187" s="449">
        <f>D3175</f>
        <v>0</v>
      </c>
      <c r="G3187" s="410">
        <f t="shared" si="338"/>
        <v>0</v>
      </c>
    </row>
    <row r="3188" spans="1:7" x14ac:dyDescent="0.2">
      <c r="A3188" s="407"/>
      <c r="B3188" s="402">
        <f t="shared" si="337"/>
        <v>0</v>
      </c>
      <c r="C3188" s="412"/>
      <c r="D3188" s="409"/>
      <c r="E3188" s="413"/>
      <c r="F3188" s="449">
        <f>D3175</f>
        <v>0</v>
      </c>
      <c r="G3188" s="410">
        <f t="shared" si="338"/>
        <v>0</v>
      </c>
    </row>
    <row r="3189" spans="1:7" x14ac:dyDescent="0.2">
      <c r="A3189" s="407"/>
      <c r="B3189" s="402">
        <f t="shared" si="337"/>
        <v>0</v>
      </c>
      <c r="C3189" s="408"/>
      <c r="D3189" s="409"/>
      <c r="E3189" s="413"/>
      <c r="F3189" s="449">
        <f>D3175</f>
        <v>0</v>
      </c>
      <c r="G3189" s="410">
        <f t="shared" si="338"/>
        <v>0</v>
      </c>
    </row>
    <row r="3190" spans="1:7" x14ac:dyDescent="0.2">
      <c r="A3190" s="152"/>
      <c r="B3190" s="139"/>
      <c r="C3190" s="143"/>
      <c r="D3190" s="139"/>
      <c r="E3190" s="140"/>
      <c r="F3190" s="149" t="s">
        <v>34</v>
      </c>
      <c r="G3190" s="415">
        <f>SUBTOTAL(9,G3180:G3189)</f>
        <v>0</v>
      </c>
    </row>
    <row r="3191" spans="1:7" x14ac:dyDescent="0.2">
      <c r="A3191" s="148"/>
      <c r="B3191" s="143"/>
      <c r="C3191" s="150" t="s">
        <v>728</v>
      </c>
      <c r="D3191" s="139"/>
      <c r="E3191" s="140"/>
      <c r="F3191" s="141"/>
      <c r="G3191" s="151"/>
    </row>
    <row r="3192" spans="1:7" x14ac:dyDescent="0.2">
      <c r="A3192" s="748" t="s">
        <v>589</v>
      </c>
      <c r="B3192" s="749"/>
      <c r="C3192" s="744" t="s">
        <v>0</v>
      </c>
      <c r="D3192" s="750" t="s">
        <v>31</v>
      </c>
      <c r="E3192" s="750" t="s">
        <v>1621</v>
      </c>
      <c r="F3192" s="752" t="s">
        <v>961</v>
      </c>
      <c r="G3192" s="746" t="s">
        <v>33</v>
      </c>
    </row>
    <row r="3193" spans="1:7" x14ac:dyDescent="0.2">
      <c r="A3193" s="146" t="s">
        <v>590</v>
      </c>
      <c r="B3193" s="147" t="s">
        <v>591</v>
      </c>
      <c r="C3193" s="745"/>
      <c r="D3193" s="751"/>
      <c r="E3193" s="751"/>
      <c r="F3193" s="753"/>
      <c r="G3193" s="747"/>
    </row>
    <row r="3194" spans="1:7" x14ac:dyDescent="0.2">
      <c r="A3194" s="407"/>
      <c r="B3194" s="402">
        <f t="shared" ref="B3194:B3200" si="339">IF(A3194=0,0,VLOOKUP(A3194,T_Indices,2,FALSE))</f>
        <v>0</v>
      </c>
      <c r="C3194" s="411" t="s">
        <v>1632</v>
      </c>
      <c r="D3194" s="409"/>
      <c r="E3194" s="413">
        <v>1374.84</v>
      </c>
      <c r="F3194" s="403">
        <f>D3175</f>
        <v>0</v>
      </c>
      <c r="G3194" s="416">
        <f>IF(F3194=0,0,ROUND(D3194*E3194/F3194,2))</f>
        <v>0</v>
      </c>
    </row>
    <row r="3195" spans="1:7" x14ac:dyDescent="0.2">
      <c r="A3195" s="407"/>
      <c r="B3195" s="402">
        <f t="shared" si="339"/>
        <v>0</v>
      </c>
      <c r="C3195" s="408" t="s">
        <v>1633</v>
      </c>
      <c r="D3195" s="409"/>
      <c r="E3195" s="413">
        <v>1174.99</v>
      </c>
      <c r="F3195" s="403">
        <f>D3175</f>
        <v>0</v>
      </c>
      <c r="G3195" s="416">
        <f t="shared" ref="G3195:G3200" si="340">IF(F3195=0,0,ROUND(D3195*E3195/F3195,2))</f>
        <v>0</v>
      </c>
    </row>
    <row r="3196" spans="1:7" x14ac:dyDescent="0.2">
      <c r="A3196" s="407"/>
      <c r="B3196" s="402">
        <f t="shared" si="339"/>
        <v>0</v>
      </c>
      <c r="C3196" s="408" t="s">
        <v>1634</v>
      </c>
      <c r="D3196" s="409"/>
      <c r="E3196" s="413">
        <v>1080</v>
      </c>
      <c r="F3196" s="403">
        <f>D3175</f>
        <v>0</v>
      </c>
      <c r="G3196" s="416">
        <f t="shared" si="340"/>
        <v>0</v>
      </c>
    </row>
    <row r="3197" spans="1:7" x14ac:dyDescent="0.2">
      <c r="A3197" s="407"/>
      <c r="B3197" s="402">
        <f t="shared" si="339"/>
        <v>0</v>
      </c>
      <c r="C3197" s="408" t="s">
        <v>732</v>
      </c>
      <c r="D3197" s="409"/>
      <c r="E3197" s="413">
        <v>994.52</v>
      </c>
      <c r="F3197" s="403">
        <f>D3175</f>
        <v>0</v>
      </c>
      <c r="G3197" s="416">
        <f t="shared" si="340"/>
        <v>0</v>
      </c>
    </row>
    <row r="3198" spans="1:7" x14ac:dyDescent="0.2">
      <c r="A3198" s="407"/>
      <c r="B3198" s="402">
        <f t="shared" si="339"/>
        <v>0</v>
      </c>
      <c r="C3198" s="408"/>
      <c r="D3198" s="409"/>
      <c r="E3198" s="413"/>
      <c r="F3198" s="403">
        <f>D3175</f>
        <v>0</v>
      </c>
      <c r="G3198" s="416">
        <f t="shared" si="340"/>
        <v>0</v>
      </c>
    </row>
    <row r="3199" spans="1:7" x14ac:dyDescent="0.2">
      <c r="A3199" s="407"/>
      <c r="B3199" s="402">
        <f t="shared" si="339"/>
        <v>0</v>
      </c>
      <c r="C3199" s="408" t="s">
        <v>1635</v>
      </c>
      <c r="D3199" s="417">
        <v>0.1</v>
      </c>
      <c r="E3199" s="538">
        <f>SUMPRODUCT(D3194:D3197,E3194:E3197)</f>
        <v>0</v>
      </c>
      <c r="F3199" s="403">
        <f>D3175</f>
        <v>0</v>
      </c>
      <c r="G3199" s="416">
        <f t="shared" si="340"/>
        <v>0</v>
      </c>
    </row>
    <row r="3200" spans="1:7" x14ac:dyDescent="0.2">
      <c r="A3200" s="407"/>
      <c r="B3200" s="402">
        <f t="shared" si="339"/>
        <v>0</v>
      </c>
      <c r="C3200" s="402"/>
      <c r="D3200" s="450"/>
      <c r="E3200" s="403"/>
      <c r="F3200" s="403">
        <f>D3175</f>
        <v>0</v>
      </c>
      <c r="G3200" s="416">
        <f t="shared" si="340"/>
        <v>0</v>
      </c>
    </row>
    <row r="3201" spans="1:7" x14ac:dyDescent="0.2">
      <c r="A3201" s="152"/>
      <c r="B3201" s="139"/>
      <c r="C3201" s="143"/>
      <c r="D3201" s="139"/>
      <c r="E3201" s="140"/>
      <c r="F3201" s="149" t="s">
        <v>35</v>
      </c>
      <c r="G3201" s="418">
        <f>SUBTOTAL(9,G3194:G3200)</f>
        <v>0</v>
      </c>
    </row>
    <row r="3202" spans="1:7" x14ac:dyDescent="0.2">
      <c r="A3202" s="148"/>
      <c r="B3202" s="143"/>
      <c r="C3202" s="150" t="s">
        <v>1612</v>
      </c>
      <c r="D3202" s="139"/>
      <c r="E3202" s="140"/>
      <c r="F3202" s="141"/>
      <c r="G3202" s="151"/>
    </row>
    <row r="3203" spans="1:7" x14ac:dyDescent="0.2">
      <c r="A3203" s="748" t="s">
        <v>589</v>
      </c>
      <c r="B3203" s="749"/>
      <c r="C3203" s="744" t="s">
        <v>0</v>
      </c>
      <c r="D3203" s="744" t="s">
        <v>30</v>
      </c>
      <c r="E3203" s="750" t="s">
        <v>31</v>
      </c>
      <c r="F3203" s="752" t="s">
        <v>32</v>
      </c>
      <c r="G3203" s="746" t="s">
        <v>33</v>
      </c>
    </row>
    <row r="3204" spans="1:7" x14ac:dyDescent="0.2">
      <c r="A3204" s="146" t="s">
        <v>590</v>
      </c>
      <c r="B3204" s="147" t="s">
        <v>591</v>
      </c>
      <c r="C3204" s="745"/>
      <c r="D3204" s="745"/>
      <c r="E3204" s="751"/>
      <c r="F3204" s="753"/>
      <c r="G3204" s="747"/>
    </row>
    <row r="3205" spans="1:7" x14ac:dyDescent="0.2">
      <c r="A3205" s="407"/>
      <c r="B3205" s="402">
        <f t="shared" ref="B3205:B3215" si="341">IF(A3205=0,0,VLOOKUP(A3205,T_Indices,2,FALSE))</f>
        <v>0</v>
      </c>
      <c r="C3205" s="408"/>
      <c r="D3205" s="409"/>
      <c r="E3205" s="413"/>
      <c r="F3205" s="414"/>
      <c r="G3205" s="416">
        <f>ROUND(E3205*F3205,2)</f>
        <v>0</v>
      </c>
    </row>
    <row r="3206" spans="1:7" x14ac:dyDescent="0.2">
      <c r="A3206" s="407"/>
      <c r="B3206" s="402">
        <f t="shared" si="341"/>
        <v>0</v>
      </c>
      <c r="C3206" s="408"/>
      <c r="D3206" s="409"/>
      <c r="E3206" s="413"/>
      <c r="F3206" s="414"/>
      <c r="G3206" s="416">
        <f t="shared" ref="G3206:G3215" si="342">ROUND(E3206*F3206,2)</f>
        <v>0</v>
      </c>
    </row>
    <row r="3207" spans="1:7" x14ac:dyDescent="0.2">
      <c r="A3207" s="407"/>
      <c r="B3207" s="402">
        <f t="shared" si="341"/>
        <v>0</v>
      </c>
      <c r="C3207" s="408"/>
      <c r="D3207" s="409"/>
      <c r="E3207" s="413"/>
      <c r="F3207" s="414"/>
      <c r="G3207" s="416">
        <f t="shared" si="342"/>
        <v>0</v>
      </c>
    </row>
    <row r="3208" spans="1:7" x14ac:dyDescent="0.2">
      <c r="A3208" s="407"/>
      <c r="B3208" s="402">
        <f t="shared" si="341"/>
        <v>0</v>
      </c>
      <c r="C3208" s="408"/>
      <c r="D3208" s="409"/>
      <c r="E3208" s="413"/>
      <c r="F3208" s="414"/>
      <c r="G3208" s="416">
        <f t="shared" si="342"/>
        <v>0</v>
      </c>
    </row>
    <row r="3209" spans="1:7" x14ac:dyDescent="0.2">
      <c r="A3209" s="407"/>
      <c r="B3209" s="402">
        <f t="shared" si="341"/>
        <v>0</v>
      </c>
      <c r="C3209" s="408"/>
      <c r="D3209" s="409"/>
      <c r="E3209" s="413"/>
      <c r="F3209" s="414"/>
      <c r="G3209" s="416">
        <f t="shared" si="342"/>
        <v>0</v>
      </c>
    </row>
    <row r="3210" spans="1:7" x14ac:dyDescent="0.2">
      <c r="A3210" s="407"/>
      <c r="B3210" s="402">
        <f t="shared" si="341"/>
        <v>0</v>
      </c>
      <c r="C3210" s="408"/>
      <c r="D3210" s="409"/>
      <c r="E3210" s="413"/>
      <c r="F3210" s="414"/>
      <c r="G3210" s="416">
        <f t="shared" si="342"/>
        <v>0</v>
      </c>
    </row>
    <row r="3211" spans="1:7" x14ac:dyDescent="0.2">
      <c r="A3211" s="407"/>
      <c r="B3211" s="402">
        <f t="shared" si="341"/>
        <v>0</v>
      </c>
      <c r="C3211" s="408"/>
      <c r="D3211" s="409"/>
      <c r="E3211" s="413"/>
      <c r="F3211" s="414"/>
      <c r="G3211" s="416">
        <f t="shared" si="342"/>
        <v>0</v>
      </c>
    </row>
    <row r="3212" spans="1:7" x14ac:dyDescent="0.2">
      <c r="A3212" s="407"/>
      <c r="B3212" s="402">
        <f t="shared" si="341"/>
        <v>0</v>
      </c>
      <c r="C3212" s="408"/>
      <c r="D3212" s="409"/>
      <c r="E3212" s="413"/>
      <c r="F3212" s="414"/>
      <c r="G3212" s="416">
        <f t="shared" si="342"/>
        <v>0</v>
      </c>
    </row>
    <row r="3213" spans="1:7" x14ac:dyDescent="0.2">
      <c r="A3213" s="407"/>
      <c r="B3213" s="402">
        <f t="shared" si="341"/>
        <v>0</v>
      </c>
      <c r="C3213" s="408"/>
      <c r="D3213" s="409"/>
      <c r="E3213" s="413"/>
      <c r="F3213" s="414"/>
      <c r="G3213" s="416">
        <f t="shared" si="342"/>
        <v>0</v>
      </c>
    </row>
    <row r="3214" spans="1:7" x14ac:dyDescent="0.2">
      <c r="A3214" s="407"/>
      <c r="B3214" s="402">
        <f t="shared" si="341"/>
        <v>0</v>
      </c>
      <c r="C3214" s="408"/>
      <c r="D3214" s="409"/>
      <c r="E3214" s="413"/>
      <c r="F3214" s="414"/>
      <c r="G3214" s="416">
        <f t="shared" si="342"/>
        <v>0</v>
      </c>
    </row>
    <row r="3215" spans="1:7" x14ac:dyDescent="0.2">
      <c r="A3215" s="407"/>
      <c r="B3215" s="402">
        <f t="shared" si="341"/>
        <v>0</v>
      </c>
      <c r="C3215" s="408"/>
      <c r="D3215" s="409"/>
      <c r="E3215" s="413"/>
      <c r="F3215" s="414"/>
      <c r="G3215" s="416">
        <f t="shared" si="342"/>
        <v>0</v>
      </c>
    </row>
    <row r="3216" spans="1:7" x14ac:dyDescent="0.2">
      <c r="A3216" s="148"/>
      <c r="B3216" s="143"/>
      <c r="C3216" s="143"/>
      <c r="D3216" s="139"/>
      <c r="E3216" s="140"/>
      <c r="F3216" s="149" t="s">
        <v>36</v>
      </c>
      <c r="G3216" s="420">
        <f>SUBTOTAL(9,G3205:G3215)</f>
        <v>0</v>
      </c>
    </row>
    <row r="3217" spans="1:7" x14ac:dyDescent="0.2">
      <c r="A3217" s="148"/>
      <c r="B3217" s="143"/>
      <c r="C3217" s="150" t="s">
        <v>1613</v>
      </c>
      <c r="D3217" s="139"/>
      <c r="E3217" s="140"/>
      <c r="F3217" s="141"/>
      <c r="G3217" s="151"/>
    </row>
    <row r="3218" spans="1:7" x14ac:dyDescent="0.2">
      <c r="A3218" s="748" t="s">
        <v>589</v>
      </c>
      <c r="B3218" s="749"/>
      <c r="C3218" s="744" t="s">
        <v>0</v>
      </c>
      <c r="D3218" s="744" t="s">
        <v>30</v>
      </c>
      <c r="E3218" s="750" t="s">
        <v>31</v>
      </c>
      <c r="F3218" s="752" t="s">
        <v>32</v>
      </c>
      <c r="G3218" s="746" t="s">
        <v>33</v>
      </c>
    </row>
    <row r="3219" spans="1:7" x14ac:dyDescent="0.2">
      <c r="A3219" s="146" t="s">
        <v>590</v>
      </c>
      <c r="B3219" s="147" t="s">
        <v>591</v>
      </c>
      <c r="C3219" s="745"/>
      <c r="D3219" s="745"/>
      <c r="E3219" s="751"/>
      <c r="F3219" s="753"/>
      <c r="G3219" s="747"/>
    </row>
    <row r="3220" spans="1:7" x14ac:dyDescent="0.2">
      <c r="A3220" s="407"/>
      <c r="B3220" s="402">
        <f>IF(A3220=0,0,VLOOKUP(A3220,T_Indices,2,FALSE))</f>
        <v>0</v>
      </c>
      <c r="C3220" s="408"/>
      <c r="D3220" s="409"/>
      <c r="E3220" s="413"/>
      <c r="F3220" s="414"/>
      <c r="G3220" s="416">
        <f>ROUND(E3220*F3220,2)</f>
        <v>0</v>
      </c>
    </row>
    <row r="3221" spans="1:7" x14ac:dyDescent="0.2">
      <c r="A3221" s="407"/>
      <c r="B3221" s="402">
        <f>IF(A3221=0,0,VLOOKUP(A3221,T_Indices,2,FALSE))</f>
        <v>0</v>
      </c>
      <c r="C3221" s="408"/>
      <c r="D3221" s="409"/>
      <c r="E3221" s="419"/>
      <c r="F3221" s="414"/>
      <c r="G3221" s="416">
        <f t="shared" ref="G3221" si="343">ROUND(E3221*F3221,2)</f>
        <v>0</v>
      </c>
    </row>
    <row r="3222" spans="1:7" x14ac:dyDescent="0.2">
      <c r="A3222" s="148"/>
      <c r="B3222" s="143"/>
      <c r="C3222" s="143"/>
      <c r="D3222" s="139"/>
      <c r="E3222" s="140"/>
      <c r="F3222" s="149" t="s">
        <v>1614</v>
      </c>
      <c r="G3222" s="420">
        <f>SUBTOTAL(9,G3220:G3221)</f>
        <v>0</v>
      </c>
    </row>
    <row r="3223" spans="1:7" ht="13.5" thickBot="1" x14ac:dyDescent="0.25">
      <c r="A3223" s="153"/>
      <c r="B3223" s="154"/>
      <c r="C3223" s="155"/>
      <c r="D3223" s="154"/>
      <c r="E3223" s="156"/>
      <c r="F3223" s="157"/>
      <c r="G3223" s="158"/>
    </row>
    <row r="3224" spans="1:7" ht="13.5" thickBot="1" x14ac:dyDescent="0.25">
      <c r="A3224" s="187" t="str">
        <f>B3157</f>
        <v>42-3</v>
      </c>
      <c r="B3224" s="186" t="e">
        <f>C3157</f>
        <v>#NAME?</v>
      </c>
      <c r="C3224" s="209"/>
      <c r="D3224" s="209" t="s">
        <v>37</v>
      </c>
      <c r="E3224" s="210"/>
      <c r="F3224" s="421" t="e">
        <f>CONCATENATE("$/",G3157)</f>
        <v>#NAME?</v>
      </c>
      <c r="G3224" s="422">
        <f>SUBTOTAL(9,G3180:G3223)</f>
        <v>0</v>
      </c>
    </row>
    <row r="3225" spans="1:7" ht="13.5" thickTop="1" x14ac:dyDescent="0.2">
      <c r="A3225" s="423"/>
      <c r="B3225" s="423"/>
      <c r="C3225" s="423"/>
      <c r="D3225" s="423"/>
      <c r="E3225" s="423"/>
      <c r="F3225" s="423"/>
      <c r="G3225" s="423"/>
    </row>
  </sheetData>
  <mergeCells count="1075">
    <mergeCell ref="A42:B42"/>
    <mergeCell ref="C42:C43"/>
    <mergeCell ref="D42:D43"/>
    <mergeCell ref="E42:E43"/>
    <mergeCell ref="F42:F43"/>
    <mergeCell ref="G42:G43"/>
    <mergeCell ref="A1:G1"/>
    <mergeCell ref="A27:B27"/>
    <mergeCell ref="C27:C28"/>
    <mergeCell ref="D27:D28"/>
    <mergeCell ref="E27:E28"/>
    <mergeCell ref="F27:F28"/>
    <mergeCell ref="G27:G28"/>
    <mergeCell ref="A3151:G3151"/>
    <mergeCell ref="A3177:B3177"/>
    <mergeCell ref="C3177:C3178"/>
    <mergeCell ref="D3177:D3178"/>
    <mergeCell ref="E3177:E3178"/>
    <mergeCell ref="F3177:F3178"/>
    <mergeCell ref="G3177:G3178"/>
    <mergeCell ref="A68:B68"/>
    <mergeCell ref="C68:C69"/>
    <mergeCell ref="D68:D69"/>
    <mergeCell ref="E68:E69"/>
    <mergeCell ref="F68:F69"/>
    <mergeCell ref="G68:G69"/>
    <mergeCell ref="A53:B53"/>
    <mergeCell ref="C53:C54"/>
    <mergeCell ref="D53:D54"/>
    <mergeCell ref="E53:E54"/>
    <mergeCell ref="F53:F54"/>
    <mergeCell ref="G53:G54"/>
    <mergeCell ref="A3218:B3218"/>
    <mergeCell ref="C3218:C3219"/>
    <mergeCell ref="D3218:D3219"/>
    <mergeCell ref="E3218:E3219"/>
    <mergeCell ref="F3218:F3219"/>
    <mergeCell ref="G3218:G3219"/>
    <mergeCell ref="A3203:B3203"/>
    <mergeCell ref="C3203:C3204"/>
    <mergeCell ref="D3203:D3204"/>
    <mergeCell ref="E3203:E3204"/>
    <mergeCell ref="F3203:F3204"/>
    <mergeCell ref="G3203:G3204"/>
    <mergeCell ref="A3192:B3192"/>
    <mergeCell ref="C3192:C3193"/>
    <mergeCell ref="D3192:D3193"/>
    <mergeCell ref="E3192:E3193"/>
    <mergeCell ref="F3192:F3193"/>
    <mergeCell ref="G3192:G3193"/>
    <mergeCell ref="A2776:G2776"/>
    <mergeCell ref="A2802:B2802"/>
    <mergeCell ref="C2802:C2803"/>
    <mergeCell ref="D2802:D2803"/>
    <mergeCell ref="E2802:E2803"/>
    <mergeCell ref="F2802:F2803"/>
    <mergeCell ref="G2802:G2803"/>
    <mergeCell ref="A2918:B2918"/>
    <mergeCell ref="C2918:C2919"/>
    <mergeCell ref="D2918:D2919"/>
    <mergeCell ref="E2918:E2919"/>
    <mergeCell ref="F2918:F2919"/>
    <mergeCell ref="G2918:G2919"/>
    <mergeCell ref="A2903:B2903"/>
    <mergeCell ref="C2903:C2904"/>
    <mergeCell ref="D2903:D2904"/>
    <mergeCell ref="E2903:E2904"/>
    <mergeCell ref="F2903:F2904"/>
    <mergeCell ref="G2903:G2904"/>
    <mergeCell ref="A2892:B2892"/>
    <mergeCell ref="C2892:C2893"/>
    <mergeCell ref="D2892:D2893"/>
    <mergeCell ref="E2892:E2893"/>
    <mergeCell ref="F2892:F2893"/>
    <mergeCell ref="G2892:G2893"/>
    <mergeCell ref="A2851:G2851"/>
    <mergeCell ref="A2877:B2877"/>
    <mergeCell ref="C2877:C2878"/>
    <mergeCell ref="D2877:D2878"/>
    <mergeCell ref="E2877:E2878"/>
    <mergeCell ref="F2877:F2878"/>
    <mergeCell ref="G2877:G2878"/>
    <mergeCell ref="A2843:B2843"/>
    <mergeCell ref="C2843:C2844"/>
    <mergeCell ref="D2843:D2844"/>
    <mergeCell ref="E2843:E2844"/>
    <mergeCell ref="F2843:F2844"/>
    <mergeCell ref="G2843:G2844"/>
    <mergeCell ref="A2828:B2828"/>
    <mergeCell ref="C2828:C2829"/>
    <mergeCell ref="D2828:D2829"/>
    <mergeCell ref="E2828:E2829"/>
    <mergeCell ref="F2828:F2829"/>
    <mergeCell ref="G2828:G2829"/>
    <mergeCell ref="A2817:B2817"/>
    <mergeCell ref="C2817:C2818"/>
    <mergeCell ref="D2817:D2818"/>
    <mergeCell ref="E2817:E2818"/>
    <mergeCell ref="F2817:F2818"/>
    <mergeCell ref="G2817:G2818"/>
    <mergeCell ref="A2603:B2603"/>
    <mergeCell ref="C2603:C2604"/>
    <mergeCell ref="D2603:D2604"/>
    <mergeCell ref="E2603:E2604"/>
    <mergeCell ref="F2603:F2604"/>
    <mergeCell ref="G2603:G2604"/>
    <mergeCell ref="A2592:B2592"/>
    <mergeCell ref="C2592:C2593"/>
    <mergeCell ref="D2592:D2593"/>
    <mergeCell ref="E2592:E2593"/>
    <mergeCell ref="F2592:F2593"/>
    <mergeCell ref="G2592:G2593"/>
    <mergeCell ref="A2551:G2551"/>
    <mergeCell ref="A2577:B2577"/>
    <mergeCell ref="C2577:C2578"/>
    <mergeCell ref="D2577:D2578"/>
    <mergeCell ref="E2577:E2578"/>
    <mergeCell ref="F2577:F2578"/>
    <mergeCell ref="G2577:G2578"/>
    <mergeCell ref="A2667:B2667"/>
    <mergeCell ref="C2667:C2668"/>
    <mergeCell ref="D2667:D2668"/>
    <mergeCell ref="E2667:E2668"/>
    <mergeCell ref="F2667:F2668"/>
    <mergeCell ref="G2667:G2668"/>
    <mergeCell ref="A2626:G2626"/>
    <mergeCell ref="A2652:B2652"/>
    <mergeCell ref="C2652:C2653"/>
    <mergeCell ref="D2652:D2653"/>
    <mergeCell ref="E2652:E2653"/>
    <mergeCell ref="F2652:F2653"/>
    <mergeCell ref="G2652:G2653"/>
    <mergeCell ref="A2618:B2618"/>
    <mergeCell ref="C2618:C2619"/>
    <mergeCell ref="D2618:D2619"/>
    <mergeCell ref="E2618:E2619"/>
    <mergeCell ref="F2618:F2619"/>
    <mergeCell ref="G2618:G2619"/>
    <mergeCell ref="A2701:G2701"/>
    <mergeCell ref="A2727:B2727"/>
    <mergeCell ref="C2727:C2728"/>
    <mergeCell ref="D2727:D2728"/>
    <mergeCell ref="E2727:E2728"/>
    <mergeCell ref="F2727:F2728"/>
    <mergeCell ref="G2727:G2728"/>
    <mergeCell ref="A2693:B2693"/>
    <mergeCell ref="C2693:C2694"/>
    <mergeCell ref="D2693:D2694"/>
    <mergeCell ref="E2693:E2694"/>
    <mergeCell ref="F2693:F2694"/>
    <mergeCell ref="G2693:G2694"/>
    <mergeCell ref="A2678:B2678"/>
    <mergeCell ref="C2678:C2679"/>
    <mergeCell ref="D2678:D2679"/>
    <mergeCell ref="E2678:E2679"/>
    <mergeCell ref="F2678:F2679"/>
    <mergeCell ref="G2678:G2679"/>
    <mergeCell ref="A2768:B2768"/>
    <mergeCell ref="C2768:C2769"/>
    <mergeCell ref="D2768:D2769"/>
    <mergeCell ref="E2768:E2769"/>
    <mergeCell ref="F2768:F2769"/>
    <mergeCell ref="G2768:G2769"/>
    <mergeCell ref="A2753:B2753"/>
    <mergeCell ref="C2753:C2754"/>
    <mergeCell ref="D2753:D2754"/>
    <mergeCell ref="E2753:E2754"/>
    <mergeCell ref="F2753:F2754"/>
    <mergeCell ref="G2753:G2754"/>
    <mergeCell ref="A2742:B2742"/>
    <mergeCell ref="C2742:C2743"/>
    <mergeCell ref="D2742:D2743"/>
    <mergeCell ref="E2742:E2743"/>
    <mergeCell ref="F2742:F2743"/>
    <mergeCell ref="G2742:G2743"/>
    <mergeCell ref="A578:B578"/>
    <mergeCell ref="C578:C579"/>
    <mergeCell ref="D578:D579"/>
    <mergeCell ref="E578:E579"/>
    <mergeCell ref="F578:F579"/>
    <mergeCell ref="G578:G579"/>
    <mergeCell ref="A567:B567"/>
    <mergeCell ref="C567:C568"/>
    <mergeCell ref="D567:D568"/>
    <mergeCell ref="E567:E568"/>
    <mergeCell ref="F567:F568"/>
    <mergeCell ref="G567:G568"/>
    <mergeCell ref="A526:G526"/>
    <mergeCell ref="A552:B552"/>
    <mergeCell ref="C552:C553"/>
    <mergeCell ref="D552:D553"/>
    <mergeCell ref="E552:E553"/>
    <mergeCell ref="F552:F553"/>
    <mergeCell ref="G552:G553"/>
    <mergeCell ref="A642:B642"/>
    <mergeCell ref="C642:C643"/>
    <mergeCell ref="D642:D643"/>
    <mergeCell ref="E642:E643"/>
    <mergeCell ref="F642:F643"/>
    <mergeCell ref="G642:G643"/>
    <mergeCell ref="A601:G601"/>
    <mergeCell ref="A627:B627"/>
    <mergeCell ref="C627:C628"/>
    <mergeCell ref="D627:D628"/>
    <mergeCell ref="E627:E628"/>
    <mergeCell ref="F627:F628"/>
    <mergeCell ref="G627:G628"/>
    <mergeCell ref="A593:B593"/>
    <mergeCell ref="C593:C594"/>
    <mergeCell ref="D593:D594"/>
    <mergeCell ref="E593:E594"/>
    <mergeCell ref="F593:F594"/>
    <mergeCell ref="G593:G594"/>
    <mergeCell ref="A676:G676"/>
    <mergeCell ref="A702:B702"/>
    <mergeCell ref="C702:C703"/>
    <mergeCell ref="D702:D703"/>
    <mergeCell ref="E702:E703"/>
    <mergeCell ref="F702:F703"/>
    <mergeCell ref="G702:G703"/>
    <mergeCell ref="A668:B668"/>
    <mergeCell ref="C668:C669"/>
    <mergeCell ref="D668:D669"/>
    <mergeCell ref="E668:E669"/>
    <mergeCell ref="F668:F669"/>
    <mergeCell ref="G668:G669"/>
    <mergeCell ref="A653:B653"/>
    <mergeCell ref="C653:C654"/>
    <mergeCell ref="D653:D654"/>
    <mergeCell ref="E653:E654"/>
    <mergeCell ref="F653:F654"/>
    <mergeCell ref="G653:G654"/>
    <mergeCell ref="A743:B743"/>
    <mergeCell ref="C743:C744"/>
    <mergeCell ref="D743:D744"/>
    <mergeCell ref="E743:E744"/>
    <mergeCell ref="F743:F744"/>
    <mergeCell ref="G743:G744"/>
    <mergeCell ref="A728:B728"/>
    <mergeCell ref="C728:C729"/>
    <mergeCell ref="D728:D729"/>
    <mergeCell ref="E728:E729"/>
    <mergeCell ref="F728:F729"/>
    <mergeCell ref="G728:G729"/>
    <mergeCell ref="A717:B717"/>
    <mergeCell ref="C717:C718"/>
    <mergeCell ref="D717:D718"/>
    <mergeCell ref="E717:E718"/>
    <mergeCell ref="F717:F718"/>
    <mergeCell ref="G717:G718"/>
    <mergeCell ref="A353:B353"/>
    <mergeCell ref="C353:C354"/>
    <mergeCell ref="D353:D354"/>
    <mergeCell ref="E353:E354"/>
    <mergeCell ref="F353:F354"/>
    <mergeCell ref="G353:G354"/>
    <mergeCell ref="A342:B342"/>
    <mergeCell ref="C342:C343"/>
    <mergeCell ref="D342:D343"/>
    <mergeCell ref="E342:E343"/>
    <mergeCell ref="F342:F343"/>
    <mergeCell ref="G342:G343"/>
    <mergeCell ref="A301:G301"/>
    <mergeCell ref="A327:B327"/>
    <mergeCell ref="C327:C328"/>
    <mergeCell ref="D327:D328"/>
    <mergeCell ref="E327:E328"/>
    <mergeCell ref="F327:F328"/>
    <mergeCell ref="G327:G328"/>
    <mergeCell ref="A417:B417"/>
    <mergeCell ref="C417:C418"/>
    <mergeCell ref="D417:D418"/>
    <mergeCell ref="E417:E418"/>
    <mergeCell ref="F417:F418"/>
    <mergeCell ref="G417:G418"/>
    <mergeCell ref="A376:G376"/>
    <mergeCell ref="A402:B402"/>
    <mergeCell ref="C402:C403"/>
    <mergeCell ref="D402:D403"/>
    <mergeCell ref="E402:E403"/>
    <mergeCell ref="F402:F403"/>
    <mergeCell ref="G402:G403"/>
    <mergeCell ref="A368:B368"/>
    <mergeCell ref="C368:C369"/>
    <mergeCell ref="D368:D369"/>
    <mergeCell ref="E368:E369"/>
    <mergeCell ref="F368:F369"/>
    <mergeCell ref="G368:G369"/>
    <mergeCell ref="A451:G451"/>
    <mergeCell ref="A477:B477"/>
    <mergeCell ref="C477:C478"/>
    <mergeCell ref="D477:D478"/>
    <mergeCell ref="E477:E478"/>
    <mergeCell ref="F477:F478"/>
    <mergeCell ref="G477:G478"/>
    <mergeCell ref="A443:B443"/>
    <mergeCell ref="C443:C444"/>
    <mergeCell ref="D443:D444"/>
    <mergeCell ref="E443:E444"/>
    <mergeCell ref="F443:F444"/>
    <mergeCell ref="G443:G444"/>
    <mergeCell ref="A428:B428"/>
    <mergeCell ref="C428:C429"/>
    <mergeCell ref="D428:D429"/>
    <mergeCell ref="E428:E429"/>
    <mergeCell ref="F428:F429"/>
    <mergeCell ref="G428:G429"/>
    <mergeCell ref="A518:B518"/>
    <mergeCell ref="C518:C519"/>
    <mergeCell ref="D518:D519"/>
    <mergeCell ref="E518:E519"/>
    <mergeCell ref="F518:F519"/>
    <mergeCell ref="G518:G519"/>
    <mergeCell ref="A503:B503"/>
    <mergeCell ref="C503:C504"/>
    <mergeCell ref="D503:D504"/>
    <mergeCell ref="E503:E504"/>
    <mergeCell ref="F503:F504"/>
    <mergeCell ref="G503:G504"/>
    <mergeCell ref="A492:B492"/>
    <mergeCell ref="C492:C493"/>
    <mergeCell ref="D492:D493"/>
    <mergeCell ref="E492:E493"/>
    <mergeCell ref="F492:F493"/>
    <mergeCell ref="G492:G493"/>
    <mergeCell ref="A128:B128"/>
    <mergeCell ref="C128:C129"/>
    <mergeCell ref="D128:D129"/>
    <mergeCell ref="E128:E129"/>
    <mergeCell ref="F128:F129"/>
    <mergeCell ref="G128:G129"/>
    <mergeCell ref="A117:B117"/>
    <mergeCell ref="C117:C118"/>
    <mergeCell ref="D117:D118"/>
    <mergeCell ref="E117:E118"/>
    <mergeCell ref="F117:F118"/>
    <mergeCell ref="G117:G118"/>
    <mergeCell ref="A76:G76"/>
    <mergeCell ref="A102:B102"/>
    <mergeCell ref="C102:C103"/>
    <mergeCell ref="D102:D103"/>
    <mergeCell ref="E102:E103"/>
    <mergeCell ref="F102:F103"/>
    <mergeCell ref="G102:G103"/>
    <mergeCell ref="A192:B192"/>
    <mergeCell ref="C192:C193"/>
    <mergeCell ref="D192:D193"/>
    <mergeCell ref="E192:E193"/>
    <mergeCell ref="F192:F193"/>
    <mergeCell ref="G192:G193"/>
    <mergeCell ref="A151:G151"/>
    <mergeCell ref="A177:B177"/>
    <mergeCell ref="C177:C178"/>
    <mergeCell ref="D177:D178"/>
    <mergeCell ref="E177:E178"/>
    <mergeCell ref="F177:F178"/>
    <mergeCell ref="G177:G178"/>
    <mergeCell ref="A143:B143"/>
    <mergeCell ref="C143:C144"/>
    <mergeCell ref="D143:D144"/>
    <mergeCell ref="E143:E144"/>
    <mergeCell ref="F143:F144"/>
    <mergeCell ref="G143:G144"/>
    <mergeCell ref="A226:G226"/>
    <mergeCell ref="A252:B252"/>
    <mergeCell ref="C252:C253"/>
    <mergeCell ref="D252:D253"/>
    <mergeCell ref="E252:E253"/>
    <mergeCell ref="F252:F253"/>
    <mergeCell ref="G252:G253"/>
    <mergeCell ref="A218:B218"/>
    <mergeCell ref="C218:C219"/>
    <mergeCell ref="D218:D219"/>
    <mergeCell ref="E218:E219"/>
    <mergeCell ref="F218:F219"/>
    <mergeCell ref="G218:G219"/>
    <mergeCell ref="A203:B203"/>
    <mergeCell ref="C203:C204"/>
    <mergeCell ref="D203:D204"/>
    <mergeCell ref="E203:E204"/>
    <mergeCell ref="F203:F204"/>
    <mergeCell ref="G203:G204"/>
    <mergeCell ref="A293:B293"/>
    <mergeCell ref="C293:C294"/>
    <mergeCell ref="D293:D294"/>
    <mergeCell ref="E293:E294"/>
    <mergeCell ref="F293:F294"/>
    <mergeCell ref="G293:G294"/>
    <mergeCell ref="A278:B278"/>
    <mergeCell ref="C278:C279"/>
    <mergeCell ref="D278:D279"/>
    <mergeCell ref="E278:E279"/>
    <mergeCell ref="F278:F279"/>
    <mergeCell ref="G278:G279"/>
    <mergeCell ref="A267:B267"/>
    <mergeCell ref="C267:C268"/>
    <mergeCell ref="D267:D268"/>
    <mergeCell ref="E267:E268"/>
    <mergeCell ref="F267:F268"/>
    <mergeCell ref="G267:G268"/>
    <mergeCell ref="A2153:B2153"/>
    <mergeCell ref="C2153:C2154"/>
    <mergeCell ref="D2153:D2154"/>
    <mergeCell ref="E2153:E2154"/>
    <mergeCell ref="F2153:F2154"/>
    <mergeCell ref="G2153:G2154"/>
    <mergeCell ref="A2142:B2142"/>
    <mergeCell ref="C2142:C2143"/>
    <mergeCell ref="D2142:D2143"/>
    <mergeCell ref="E2142:E2143"/>
    <mergeCell ref="F2142:F2143"/>
    <mergeCell ref="G2142:G2143"/>
    <mergeCell ref="A2101:G2101"/>
    <mergeCell ref="A2127:B2127"/>
    <mergeCell ref="C2127:C2128"/>
    <mergeCell ref="D2127:D2128"/>
    <mergeCell ref="E2127:E2128"/>
    <mergeCell ref="F2127:F2128"/>
    <mergeCell ref="G2127:G2128"/>
    <mergeCell ref="A2217:B2217"/>
    <mergeCell ref="C2217:C2218"/>
    <mergeCell ref="D2217:D2218"/>
    <mergeCell ref="E2217:E2218"/>
    <mergeCell ref="F2217:F2218"/>
    <mergeCell ref="G2217:G2218"/>
    <mergeCell ref="A2176:G2176"/>
    <mergeCell ref="A2202:B2202"/>
    <mergeCell ref="C2202:C2203"/>
    <mergeCell ref="D2202:D2203"/>
    <mergeCell ref="E2202:E2203"/>
    <mergeCell ref="F2202:F2203"/>
    <mergeCell ref="G2202:G2203"/>
    <mergeCell ref="A2168:B2168"/>
    <mergeCell ref="C2168:C2169"/>
    <mergeCell ref="D2168:D2169"/>
    <mergeCell ref="E2168:E2169"/>
    <mergeCell ref="F2168:F2169"/>
    <mergeCell ref="G2168:G2169"/>
    <mergeCell ref="A2251:G2251"/>
    <mergeCell ref="A2277:B2277"/>
    <mergeCell ref="C2277:C2278"/>
    <mergeCell ref="D2277:D2278"/>
    <mergeCell ref="E2277:E2278"/>
    <mergeCell ref="F2277:F2278"/>
    <mergeCell ref="G2277:G2278"/>
    <mergeCell ref="A2243:B2243"/>
    <mergeCell ref="C2243:C2244"/>
    <mergeCell ref="D2243:D2244"/>
    <mergeCell ref="E2243:E2244"/>
    <mergeCell ref="F2243:F2244"/>
    <mergeCell ref="G2243:G2244"/>
    <mergeCell ref="A2228:B2228"/>
    <mergeCell ref="C2228:C2229"/>
    <mergeCell ref="D2228:D2229"/>
    <mergeCell ref="E2228:E2229"/>
    <mergeCell ref="F2228:F2229"/>
    <mergeCell ref="G2228:G2229"/>
    <mergeCell ref="A2318:B2318"/>
    <mergeCell ref="C2318:C2319"/>
    <mergeCell ref="D2318:D2319"/>
    <mergeCell ref="E2318:E2319"/>
    <mergeCell ref="F2318:F2319"/>
    <mergeCell ref="G2318:G2319"/>
    <mergeCell ref="A2303:B2303"/>
    <mergeCell ref="C2303:C2304"/>
    <mergeCell ref="D2303:D2304"/>
    <mergeCell ref="E2303:E2304"/>
    <mergeCell ref="F2303:F2304"/>
    <mergeCell ref="G2303:G2304"/>
    <mergeCell ref="A2292:B2292"/>
    <mergeCell ref="C2292:C2293"/>
    <mergeCell ref="D2292:D2293"/>
    <mergeCell ref="E2292:E2293"/>
    <mergeCell ref="F2292:F2293"/>
    <mergeCell ref="G2292:G2293"/>
    <mergeCell ref="A2378:B2378"/>
    <mergeCell ref="C2378:C2379"/>
    <mergeCell ref="D2378:D2379"/>
    <mergeCell ref="E2378:E2379"/>
    <mergeCell ref="F2378:F2379"/>
    <mergeCell ref="G2378:G2379"/>
    <mergeCell ref="A2367:B2367"/>
    <mergeCell ref="C2367:C2368"/>
    <mergeCell ref="D2367:D2368"/>
    <mergeCell ref="E2367:E2368"/>
    <mergeCell ref="F2367:F2368"/>
    <mergeCell ref="G2367:G2368"/>
    <mergeCell ref="A2326:G2326"/>
    <mergeCell ref="A2352:B2352"/>
    <mergeCell ref="C2352:C2353"/>
    <mergeCell ref="D2352:D2353"/>
    <mergeCell ref="E2352:E2353"/>
    <mergeCell ref="F2352:F2353"/>
    <mergeCell ref="G2352:G2353"/>
    <mergeCell ref="A2442:B2442"/>
    <mergeCell ref="C2442:C2443"/>
    <mergeCell ref="D2442:D2443"/>
    <mergeCell ref="E2442:E2443"/>
    <mergeCell ref="F2442:F2443"/>
    <mergeCell ref="G2442:G2443"/>
    <mergeCell ref="A2401:G2401"/>
    <mergeCell ref="A2427:B2427"/>
    <mergeCell ref="C2427:C2428"/>
    <mergeCell ref="D2427:D2428"/>
    <mergeCell ref="E2427:E2428"/>
    <mergeCell ref="F2427:F2428"/>
    <mergeCell ref="G2427:G2428"/>
    <mergeCell ref="A2393:B2393"/>
    <mergeCell ref="C2393:C2394"/>
    <mergeCell ref="D2393:D2394"/>
    <mergeCell ref="E2393:E2394"/>
    <mergeCell ref="F2393:F2394"/>
    <mergeCell ref="G2393:G2394"/>
    <mergeCell ref="A2476:G2476"/>
    <mergeCell ref="A2502:B2502"/>
    <mergeCell ref="C2502:C2503"/>
    <mergeCell ref="D2502:D2503"/>
    <mergeCell ref="E2502:E2503"/>
    <mergeCell ref="F2502:F2503"/>
    <mergeCell ref="G2502:G2503"/>
    <mergeCell ref="A2468:B2468"/>
    <mergeCell ref="C2468:C2469"/>
    <mergeCell ref="D2468:D2469"/>
    <mergeCell ref="E2468:E2469"/>
    <mergeCell ref="F2468:F2469"/>
    <mergeCell ref="G2468:G2469"/>
    <mergeCell ref="A2453:B2453"/>
    <mergeCell ref="C2453:C2454"/>
    <mergeCell ref="D2453:D2454"/>
    <mergeCell ref="E2453:E2454"/>
    <mergeCell ref="F2453:F2454"/>
    <mergeCell ref="G2453:G2454"/>
    <mergeCell ref="A2543:B2543"/>
    <mergeCell ref="C2543:C2544"/>
    <mergeCell ref="D2543:D2544"/>
    <mergeCell ref="E2543:E2544"/>
    <mergeCell ref="F2543:F2544"/>
    <mergeCell ref="G2543:G2544"/>
    <mergeCell ref="A2528:B2528"/>
    <mergeCell ref="C2528:C2529"/>
    <mergeCell ref="D2528:D2529"/>
    <mergeCell ref="E2528:E2529"/>
    <mergeCell ref="F2528:F2529"/>
    <mergeCell ref="G2528:G2529"/>
    <mergeCell ref="A2517:B2517"/>
    <mergeCell ref="C2517:C2518"/>
    <mergeCell ref="D2517:D2518"/>
    <mergeCell ref="E2517:E2518"/>
    <mergeCell ref="F2517:F2518"/>
    <mergeCell ref="G2517:G2518"/>
    <mergeCell ref="A1703:B1703"/>
    <mergeCell ref="C1703:C1704"/>
    <mergeCell ref="D1703:D1704"/>
    <mergeCell ref="E1703:E1704"/>
    <mergeCell ref="F1703:F1704"/>
    <mergeCell ref="G1703:G1704"/>
    <mergeCell ref="A1692:B1692"/>
    <mergeCell ref="C1692:C1693"/>
    <mergeCell ref="D1692:D1693"/>
    <mergeCell ref="E1692:E1693"/>
    <mergeCell ref="F1692:F1693"/>
    <mergeCell ref="G1692:G1693"/>
    <mergeCell ref="A1651:G1651"/>
    <mergeCell ref="A1677:B1677"/>
    <mergeCell ref="C1677:C1678"/>
    <mergeCell ref="D1677:D1678"/>
    <mergeCell ref="E1677:E1678"/>
    <mergeCell ref="F1677:F1678"/>
    <mergeCell ref="G1677:G1678"/>
    <mergeCell ref="A1767:B1767"/>
    <mergeCell ref="C1767:C1768"/>
    <mergeCell ref="D1767:D1768"/>
    <mergeCell ref="E1767:E1768"/>
    <mergeCell ref="F1767:F1768"/>
    <mergeCell ref="G1767:G1768"/>
    <mergeCell ref="A1726:G1726"/>
    <mergeCell ref="A1752:B1752"/>
    <mergeCell ref="C1752:C1753"/>
    <mergeCell ref="D1752:D1753"/>
    <mergeCell ref="E1752:E1753"/>
    <mergeCell ref="F1752:F1753"/>
    <mergeCell ref="G1752:G1753"/>
    <mergeCell ref="A1718:B1718"/>
    <mergeCell ref="C1718:C1719"/>
    <mergeCell ref="D1718:D1719"/>
    <mergeCell ref="E1718:E1719"/>
    <mergeCell ref="F1718:F1719"/>
    <mergeCell ref="G1718:G1719"/>
    <mergeCell ref="A1801:G1801"/>
    <mergeCell ref="A1827:B1827"/>
    <mergeCell ref="C1827:C1828"/>
    <mergeCell ref="D1827:D1828"/>
    <mergeCell ref="E1827:E1828"/>
    <mergeCell ref="F1827:F1828"/>
    <mergeCell ref="G1827:G1828"/>
    <mergeCell ref="A1793:B1793"/>
    <mergeCell ref="C1793:C1794"/>
    <mergeCell ref="D1793:D1794"/>
    <mergeCell ref="E1793:E1794"/>
    <mergeCell ref="F1793:F1794"/>
    <mergeCell ref="G1793:G1794"/>
    <mergeCell ref="A1778:B1778"/>
    <mergeCell ref="C1778:C1779"/>
    <mergeCell ref="D1778:D1779"/>
    <mergeCell ref="E1778:E1779"/>
    <mergeCell ref="F1778:F1779"/>
    <mergeCell ref="G1778:G1779"/>
    <mergeCell ref="A1868:B1868"/>
    <mergeCell ref="C1868:C1869"/>
    <mergeCell ref="D1868:D1869"/>
    <mergeCell ref="E1868:E1869"/>
    <mergeCell ref="F1868:F1869"/>
    <mergeCell ref="G1868:G1869"/>
    <mergeCell ref="A1853:B1853"/>
    <mergeCell ref="C1853:C1854"/>
    <mergeCell ref="D1853:D1854"/>
    <mergeCell ref="E1853:E1854"/>
    <mergeCell ref="F1853:F1854"/>
    <mergeCell ref="G1853:G1854"/>
    <mergeCell ref="A1842:B1842"/>
    <mergeCell ref="C1842:C1843"/>
    <mergeCell ref="D1842:D1843"/>
    <mergeCell ref="E1842:E1843"/>
    <mergeCell ref="F1842:F1843"/>
    <mergeCell ref="G1842:G1843"/>
    <mergeCell ref="A1928:B1928"/>
    <mergeCell ref="C1928:C1929"/>
    <mergeCell ref="D1928:D1929"/>
    <mergeCell ref="E1928:E1929"/>
    <mergeCell ref="F1928:F1929"/>
    <mergeCell ref="G1928:G1929"/>
    <mergeCell ref="A1917:B1917"/>
    <mergeCell ref="C1917:C1918"/>
    <mergeCell ref="D1917:D1918"/>
    <mergeCell ref="E1917:E1918"/>
    <mergeCell ref="F1917:F1918"/>
    <mergeCell ref="G1917:G1918"/>
    <mergeCell ref="A1876:G1876"/>
    <mergeCell ref="A1902:B1902"/>
    <mergeCell ref="C1902:C1903"/>
    <mergeCell ref="D1902:D1903"/>
    <mergeCell ref="E1902:E1903"/>
    <mergeCell ref="F1902:F1903"/>
    <mergeCell ref="G1902:G1903"/>
    <mergeCell ref="A1992:B1992"/>
    <mergeCell ref="C1992:C1993"/>
    <mergeCell ref="D1992:D1993"/>
    <mergeCell ref="E1992:E1993"/>
    <mergeCell ref="F1992:F1993"/>
    <mergeCell ref="G1992:G1993"/>
    <mergeCell ref="A1951:G1951"/>
    <mergeCell ref="A1977:B1977"/>
    <mergeCell ref="C1977:C1978"/>
    <mergeCell ref="D1977:D1978"/>
    <mergeCell ref="E1977:E1978"/>
    <mergeCell ref="F1977:F1978"/>
    <mergeCell ref="G1977:G1978"/>
    <mergeCell ref="A1943:B1943"/>
    <mergeCell ref="C1943:C1944"/>
    <mergeCell ref="D1943:D1944"/>
    <mergeCell ref="E1943:E1944"/>
    <mergeCell ref="F1943:F1944"/>
    <mergeCell ref="G1943:G1944"/>
    <mergeCell ref="A2026:G2026"/>
    <mergeCell ref="A2052:B2052"/>
    <mergeCell ref="C2052:C2053"/>
    <mergeCell ref="D2052:D2053"/>
    <mergeCell ref="E2052:E2053"/>
    <mergeCell ref="F2052:F2053"/>
    <mergeCell ref="G2052:G2053"/>
    <mergeCell ref="A2018:B2018"/>
    <mergeCell ref="C2018:C2019"/>
    <mergeCell ref="D2018:D2019"/>
    <mergeCell ref="E2018:E2019"/>
    <mergeCell ref="F2018:F2019"/>
    <mergeCell ref="G2018:G2019"/>
    <mergeCell ref="A2003:B2003"/>
    <mergeCell ref="C2003:C2004"/>
    <mergeCell ref="D2003:D2004"/>
    <mergeCell ref="E2003:E2004"/>
    <mergeCell ref="F2003:F2004"/>
    <mergeCell ref="G2003:G2004"/>
    <mergeCell ref="A2093:B2093"/>
    <mergeCell ref="C2093:C2094"/>
    <mergeCell ref="D2093:D2094"/>
    <mergeCell ref="E2093:E2094"/>
    <mergeCell ref="F2093:F2094"/>
    <mergeCell ref="G2093:G2094"/>
    <mergeCell ref="A2078:B2078"/>
    <mergeCell ref="C2078:C2079"/>
    <mergeCell ref="D2078:D2079"/>
    <mergeCell ref="E2078:E2079"/>
    <mergeCell ref="F2078:F2079"/>
    <mergeCell ref="G2078:G2079"/>
    <mergeCell ref="A2067:B2067"/>
    <mergeCell ref="C2067:C2068"/>
    <mergeCell ref="D2067:D2068"/>
    <mergeCell ref="E2067:E2068"/>
    <mergeCell ref="F2067:F2068"/>
    <mergeCell ref="G2067:G2068"/>
    <mergeCell ref="A1253:B1253"/>
    <mergeCell ref="C1253:C1254"/>
    <mergeCell ref="D1253:D1254"/>
    <mergeCell ref="E1253:E1254"/>
    <mergeCell ref="F1253:F1254"/>
    <mergeCell ref="G1253:G1254"/>
    <mergeCell ref="A1242:B1242"/>
    <mergeCell ref="C1242:C1243"/>
    <mergeCell ref="D1242:D1243"/>
    <mergeCell ref="E1242:E1243"/>
    <mergeCell ref="F1242:F1243"/>
    <mergeCell ref="G1242:G1243"/>
    <mergeCell ref="A1201:G1201"/>
    <mergeCell ref="A1227:B1227"/>
    <mergeCell ref="C1227:C1228"/>
    <mergeCell ref="D1227:D1228"/>
    <mergeCell ref="E1227:E1228"/>
    <mergeCell ref="F1227:F1228"/>
    <mergeCell ref="G1227:G1228"/>
    <mergeCell ref="A1317:B1317"/>
    <mergeCell ref="C1317:C1318"/>
    <mergeCell ref="D1317:D1318"/>
    <mergeCell ref="E1317:E1318"/>
    <mergeCell ref="F1317:F1318"/>
    <mergeCell ref="G1317:G1318"/>
    <mergeCell ref="A1276:G1276"/>
    <mergeCell ref="A1302:B1302"/>
    <mergeCell ref="C1302:C1303"/>
    <mergeCell ref="D1302:D1303"/>
    <mergeCell ref="E1302:E1303"/>
    <mergeCell ref="F1302:F1303"/>
    <mergeCell ref="G1302:G1303"/>
    <mergeCell ref="A1268:B1268"/>
    <mergeCell ref="C1268:C1269"/>
    <mergeCell ref="D1268:D1269"/>
    <mergeCell ref="E1268:E1269"/>
    <mergeCell ref="F1268:F1269"/>
    <mergeCell ref="G1268:G1269"/>
    <mergeCell ref="A1351:G1351"/>
    <mergeCell ref="A1377:B1377"/>
    <mergeCell ref="C1377:C1378"/>
    <mergeCell ref="D1377:D1378"/>
    <mergeCell ref="E1377:E1378"/>
    <mergeCell ref="F1377:F1378"/>
    <mergeCell ref="G1377:G1378"/>
    <mergeCell ref="A1343:B1343"/>
    <mergeCell ref="C1343:C1344"/>
    <mergeCell ref="D1343:D1344"/>
    <mergeCell ref="E1343:E1344"/>
    <mergeCell ref="F1343:F1344"/>
    <mergeCell ref="G1343:G1344"/>
    <mergeCell ref="A1328:B1328"/>
    <mergeCell ref="C1328:C1329"/>
    <mergeCell ref="D1328:D1329"/>
    <mergeCell ref="E1328:E1329"/>
    <mergeCell ref="F1328:F1329"/>
    <mergeCell ref="G1328:G1329"/>
    <mergeCell ref="A1418:B1418"/>
    <mergeCell ref="C1418:C1419"/>
    <mergeCell ref="D1418:D1419"/>
    <mergeCell ref="E1418:E1419"/>
    <mergeCell ref="F1418:F1419"/>
    <mergeCell ref="G1418:G1419"/>
    <mergeCell ref="A1403:B1403"/>
    <mergeCell ref="C1403:C1404"/>
    <mergeCell ref="D1403:D1404"/>
    <mergeCell ref="E1403:E1404"/>
    <mergeCell ref="F1403:F1404"/>
    <mergeCell ref="G1403:G1404"/>
    <mergeCell ref="A1392:B1392"/>
    <mergeCell ref="C1392:C1393"/>
    <mergeCell ref="D1392:D1393"/>
    <mergeCell ref="E1392:E1393"/>
    <mergeCell ref="F1392:F1393"/>
    <mergeCell ref="G1392:G1393"/>
    <mergeCell ref="A1478:B1478"/>
    <mergeCell ref="C1478:C1479"/>
    <mergeCell ref="D1478:D1479"/>
    <mergeCell ref="E1478:E1479"/>
    <mergeCell ref="F1478:F1479"/>
    <mergeCell ref="G1478:G1479"/>
    <mergeCell ref="A1467:B1467"/>
    <mergeCell ref="C1467:C1468"/>
    <mergeCell ref="D1467:D1468"/>
    <mergeCell ref="E1467:E1468"/>
    <mergeCell ref="F1467:F1468"/>
    <mergeCell ref="G1467:G1468"/>
    <mergeCell ref="A1426:G1426"/>
    <mergeCell ref="A1452:B1452"/>
    <mergeCell ref="C1452:C1453"/>
    <mergeCell ref="D1452:D1453"/>
    <mergeCell ref="E1452:E1453"/>
    <mergeCell ref="F1452:F1453"/>
    <mergeCell ref="G1452:G1453"/>
    <mergeCell ref="A1542:B1542"/>
    <mergeCell ref="C1542:C1543"/>
    <mergeCell ref="D1542:D1543"/>
    <mergeCell ref="E1542:E1543"/>
    <mergeCell ref="F1542:F1543"/>
    <mergeCell ref="G1542:G1543"/>
    <mergeCell ref="A1501:G1501"/>
    <mergeCell ref="A1527:B1527"/>
    <mergeCell ref="C1527:C1528"/>
    <mergeCell ref="D1527:D1528"/>
    <mergeCell ref="E1527:E1528"/>
    <mergeCell ref="F1527:F1528"/>
    <mergeCell ref="G1527:G1528"/>
    <mergeCell ref="A1493:B1493"/>
    <mergeCell ref="C1493:C1494"/>
    <mergeCell ref="D1493:D1494"/>
    <mergeCell ref="E1493:E1494"/>
    <mergeCell ref="F1493:F1494"/>
    <mergeCell ref="G1493:G1494"/>
    <mergeCell ref="A1576:G1576"/>
    <mergeCell ref="A1602:B1602"/>
    <mergeCell ref="C1602:C1603"/>
    <mergeCell ref="D1602:D1603"/>
    <mergeCell ref="E1602:E1603"/>
    <mergeCell ref="F1602:F1603"/>
    <mergeCell ref="G1602:G1603"/>
    <mergeCell ref="A1568:B1568"/>
    <mergeCell ref="C1568:C1569"/>
    <mergeCell ref="D1568:D1569"/>
    <mergeCell ref="E1568:E1569"/>
    <mergeCell ref="F1568:F1569"/>
    <mergeCell ref="G1568:G1569"/>
    <mergeCell ref="A1553:B1553"/>
    <mergeCell ref="C1553:C1554"/>
    <mergeCell ref="D1553:D1554"/>
    <mergeCell ref="E1553:E1554"/>
    <mergeCell ref="F1553:F1554"/>
    <mergeCell ref="G1553:G1554"/>
    <mergeCell ref="A1643:B1643"/>
    <mergeCell ref="C1643:C1644"/>
    <mergeCell ref="D1643:D1644"/>
    <mergeCell ref="E1643:E1644"/>
    <mergeCell ref="F1643:F1644"/>
    <mergeCell ref="G1643:G1644"/>
    <mergeCell ref="A1628:B1628"/>
    <mergeCell ref="C1628:C1629"/>
    <mergeCell ref="D1628:D1629"/>
    <mergeCell ref="E1628:E1629"/>
    <mergeCell ref="F1628:F1629"/>
    <mergeCell ref="G1628:G1629"/>
    <mergeCell ref="A1617:B1617"/>
    <mergeCell ref="C1617:C1618"/>
    <mergeCell ref="D1617:D1618"/>
    <mergeCell ref="E1617:E1618"/>
    <mergeCell ref="F1617:F1618"/>
    <mergeCell ref="G1617:G1618"/>
    <mergeCell ref="A803:B803"/>
    <mergeCell ref="C803:C804"/>
    <mergeCell ref="D803:D804"/>
    <mergeCell ref="E803:E804"/>
    <mergeCell ref="F803:F804"/>
    <mergeCell ref="G803:G804"/>
    <mergeCell ref="A792:B792"/>
    <mergeCell ref="C792:C793"/>
    <mergeCell ref="D792:D793"/>
    <mergeCell ref="E792:E793"/>
    <mergeCell ref="F792:F793"/>
    <mergeCell ref="G792:G793"/>
    <mergeCell ref="A751:G751"/>
    <mergeCell ref="A777:B777"/>
    <mergeCell ref="C777:C778"/>
    <mergeCell ref="D777:D778"/>
    <mergeCell ref="E777:E778"/>
    <mergeCell ref="F777:F778"/>
    <mergeCell ref="G777:G778"/>
    <mergeCell ref="A867:B867"/>
    <mergeCell ref="C867:C868"/>
    <mergeCell ref="D867:D868"/>
    <mergeCell ref="E867:E868"/>
    <mergeCell ref="F867:F868"/>
    <mergeCell ref="G867:G868"/>
    <mergeCell ref="A826:G826"/>
    <mergeCell ref="A852:B852"/>
    <mergeCell ref="C852:C853"/>
    <mergeCell ref="D852:D853"/>
    <mergeCell ref="E852:E853"/>
    <mergeCell ref="F852:F853"/>
    <mergeCell ref="G852:G853"/>
    <mergeCell ref="A818:B818"/>
    <mergeCell ref="C818:C819"/>
    <mergeCell ref="D818:D819"/>
    <mergeCell ref="E818:E819"/>
    <mergeCell ref="F818:F819"/>
    <mergeCell ref="G818:G819"/>
    <mergeCell ref="A901:G901"/>
    <mergeCell ref="A927:B927"/>
    <mergeCell ref="C927:C928"/>
    <mergeCell ref="D927:D928"/>
    <mergeCell ref="E927:E928"/>
    <mergeCell ref="F927:F928"/>
    <mergeCell ref="G927:G928"/>
    <mergeCell ref="A893:B893"/>
    <mergeCell ref="C893:C894"/>
    <mergeCell ref="D893:D894"/>
    <mergeCell ref="E893:E894"/>
    <mergeCell ref="F893:F894"/>
    <mergeCell ref="G893:G894"/>
    <mergeCell ref="A878:B878"/>
    <mergeCell ref="C878:C879"/>
    <mergeCell ref="D878:D879"/>
    <mergeCell ref="E878:E879"/>
    <mergeCell ref="F878:F879"/>
    <mergeCell ref="G878:G879"/>
    <mergeCell ref="A968:B968"/>
    <mergeCell ref="C968:C969"/>
    <mergeCell ref="D968:D969"/>
    <mergeCell ref="E968:E969"/>
    <mergeCell ref="F968:F969"/>
    <mergeCell ref="G968:G969"/>
    <mergeCell ref="A953:B953"/>
    <mergeCell ref="C953:C954"/>
    <mergeCell ref="D953:D954"/>
    <mergeCell ref="E953:E954"/>
    <mergeCell ref="F953:F954"/>
    <mergeCell ref="G953:G954"/>
    <mergeCell ref="A942:B942"/>
    <mergeCell ref="C942:C943"/>
    <mergeCell ref="D942:D943"/>
    <mergeCell ref="E942:E943"/>
    <mergeCell ref="F942:F943"/>
    <mergeCell ref="G942:G943"/>
    <mergeCell ref="A1028:B1028"/>
    <mergeCell ref="C1028:C1029"/>
    <mergeCell ref="D1028:D1029"/>
    <mergeCell ref="E1028:E1029"/>
    <mergeCell ref="F1028:F1029"/>
    <mergeCell ref="G1028:G1029"/>
    <mergeCell ref="A1017:B1017"/>
    <mergeCell ref="C1017:C1018"/>
    <mergeCell ref="D1017:D1018"/>
    <mergeCell ref="E1017:E1018"/>
    <mergeCell ref="F1017:F1018"/>
    <mergeCell ref="G1017:G1018"/>
    <mergeCell ref="A976:G976"/>
    <mergeCell ref="A1002:B1002"/>
    <mergeCell ref="C1002:C1003"/>
    <mergeCell ref="D1002:D1003"/>
    <mergeCell ref="E1002:E1003"/>
    <mergeCell ref="F1002:F1003"/>
    <mergeCell ref="G1002:G1003"/>
    <mergeCell ref="A1092:B1092"/>
    <mergeCell ref="C1092:C1093"/>
    <mergeCell ref="D1092:D1093"/>
    <mergeCell ref="E1092:E1093"/>
    <mergeCell ref="F1092:F1093"/>
    <mergeCell ref="G1092:G1093"/>
    <mergeCell ref="A1051:G1051"/>
    <mergeCell ref="A1077:B1077"/>
    <mergeCell ref="C1077:C1078"/>
    <mergeCell ref="D1077:D1078"/>
    <mergeCell ref="E1077:E1078"/>
    <mergeCell ref="F1077:F1078"/>
    <mergeCell ref="G1077:G1078"/>
    <mergeCell ref="A1043:B1043"/>
    <mergeCell ref="C1043:C1044"/>
    <mergeCell ref="D1043:D1044"/>
    <mergeCell ref="E1043:E1044"/>
    <mergeCell ref="F1043:F1044"/>
    <mergeCell ref="G1043:G1044"/>
    <mergeCell ref="A1126:G1126"/>
    <mergeCell ref="A1152:B1152"/>
    <mergeCell ref="C1152:C1153"/>
    <mergeCell ref="D1152:D1153"/>
    <mergeCell ref="E1152:E1153"/>
    <mergeCell ref="F1152:F1153"/>
    <mergeCell ref="G1152:G1153"/>
    <mergeCell ref="A1118:B1118"/>
    <mergeCell ref="C1118:C1119"/>
    <mergeCell ref="D1118:D1119"/>
    <mergeCell ref="E1118:E1119"/>
    <mergeCell ref="F1118:F1119"/>
    <mergeCell ref="G1118:G1119"/>
    <mergeCell ref="A1103:B1103"/>
    <mergeCell ref="C1103:C1104"/>
    <mergeCell ref="D1103:D1104"/>
    <mergeCell ref="E1103:E1104"/>
    <mergeCell ref="F1103:F1104"/>
    <mergeCell ref="G1103:G1104"/>
    <mergeCell ref="A1193:B1193"/>
    <mergeCell ref="C1193:C1194"/>
    <mergeCell ref="D1193:D1194"/>
    <mergeCell ref="E1193:E1194"/>
    <mergeCell ref="F1193:F1194"/>
    <mergeCell ref="G1193:G1194"/>
    <mergeCell ref="A1178:B1178"/>
    <mergeCell ref="C1178:C1179"/>
    <mergeCell ref="D1178:D1179"/>
    <mergeCell ref="E1178:E1179"/>
    <mergeCell ref="F1178:F1179"/>
    <mergeCell ref="G1178:G1179"/>
    <mergeCell ref="A1167:B1167"/>
    <mergeCell ref="C1167:C1168"/>
    <mergeCell ref="D1167:D1168"/>
    <mergeCell ref="E1167:E1168"/>
    <mergeCell ref="F1167:F1168"/>
    <mergeCell ref="G1167:G1168"/>
    <mergeCell ref="A3128:B3128"/>
    <mergeCell ref="C3128:C3129"/>
    <mergeCell ref="D3128:D3129"/>
    <mergeCell ref="E3128:E3129"/>
    <mergeCell ref="F3128:F3129"/>
    <mergeCell ref="G3128:G3129"/>
    <mergeCell ref="A3143:B3143"/>
    <mergeCell ref="C3143:C3144"/>
    <mergeCell ref="D3143:D3144"/>
    <mergeCell ref="E3143:E3144"/>
    <mergeCell ref="F3143:F3144"/>
    <mergeCell ref="G3143:G3144"/>
    <mergeCell ref="A3076:G3076"/>
    <mergeCell ref="A3102:B3102"/>
    <mergeCell ref="C3102:C3103"/>
    <mergeCell ref="D3102:D3103"/>
    <mergeCell ref="E3102:E3103"/>
    <mergeCell ref="F3102:F3103"/>
    <mergeCell ref="G3102:G3103"/>
    <mergeCell ref="A3117:B3117"/>
    <mergeCell ref="C3117:C3118"/>
    <mergeCell ref="D3117:D3118"/>
    <mergeCell ref="E3117:E3118"/>
    <mergeCell ref="F3117:F3118"/>
    <mergeCell ref="G3117:G3118"/>
    <mergeCell ref="A3053:B3053"/>
    <mergeCell ref="C3053:C3054"/>
    <mergeCell ref="D3053:D3054"/>
    <mergeCell ref="E3053:E3054"/>
    <mergeCell ref="F3053:F3054"/>
    <mergeCell ref="G3053:G3054"/>
    <mergeCell ref="A3068:B3068"/>
    <mergeCell ref="C3068:C3069"/>
    <mergeCell ref="D3068:D3069"/>
    <mergeCell ref="E3068:E3069"/>
    <mergeCell ref="F3068:F3069"/>
    <mergeCell ref="G3068:G3069"/>
    <mergeCell ref="A3001:G3001"/>
    <mergeCell ref="A3027:B3027"/>
    <mergeCell ref="C3027:C3028"/>
    <mergeCell ref="D3027:D3028"/>
    <mergeCell ref="E3027:E3028"/>
    <mergeCell ref="F3027:F3028"/>
    <mergeCell ref="G3027:G3028"/>
    <mergeCell ref="A3042:B3042"/>
    <mergeCell ref="C3042:C3043"/>
    <mergeCell ref="D3042:D3043"/>
    <mergeCell ref="E3042:E3043"/>
    <mergeCell ref="F3042:F3043"/>
    <mergeCell ref="G3042:G3043"/>
    <mergeCell ref="A2978:B2978"/>
    <mergeCell ref="C2978:C2979"/>
    <mergeCell ref="D2978:D2979"/>
    <mergeCell ref="E2978:E2979"/>
    <mergeCell ref="F2978:F2979"/>
    <mergeCell ref="G2978:G2979"/>
    <mergeCell ref="A2993:B2993"/>
    <mergeCell ref="C2993:C2994"/>
    <mergeCell ref="D2993:D2994"/>
    <mergeCell ref="E2993:E2994"/>
    <mergeCell ref="F2993:F2994"/>
    <mergeCell ref="G2993:G2994"/>
    <mergeCell ref="A2926:G2926"/>
    <mergeCell ref="A2952:B2952"/>
    <mergeCell ref="C2952:C2953"/>
    <mergeCell ref="D2952:D2953"/>
    <mergeCell ref="E2952:E2953"/>
    <mergeCell ref="F2952:F2953"/>
    <mergeCell ref="G2952:G2953"/>
    <mergeCell ref="A2967:B2967"/>
    <mergeCell ref="C2967:C2968"/>
    <mergeCell ref="D2967:D2968"/>
    <mergeCell ref="E2967:E2968"/>
    <mergeCell ref="F2967:F2968"/>
    <mergeCell ref="G2967:G296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64"/>
  <sheetViews>
    <sheetView showZeros="0" topLeftCell="A5" workbookViewId="0">
      <selection activeCell="E7" sqref="E7:E22"/>
    </sheetView>
  </sheetViews>
  <sheetFormatPr baseColWidth="10" defaultRowHeight="15" customHeight="1" x14ac:dyDescent="0.2"/>
  <cols>
    <col min="1" max="15" width="10.7109375" style="456" customWidth="1"/>
    <col min="16" max="16" width="10.28515625" style="456" customWidth="1"/>
    <col min="17" max="256" width="11.42578125" style="456"/>
    <col min="257" max="257" width="7" style="456" customWidth="1"/>
    <col min="258" max="258" width="10.7109375" style="456" customWidth="1"/>
    <col min="259" max="259" width="10.5703125" style="456" customWidth="1"/>
    <col min="260" max="260" width="10.7109375" style="456" customWidth="1"/>
    <col min="261" max="261" width="10.28515625" style="456" customWidth="1"/>
    <col min="262" max="262" width="10.7109375" style="456" customWidth="1"/>
    <col min="263" max="263" width="9.42578125" style="456" customWidth="1"/>
    <col min="264" max="264" width="10.5703125" style="456" customWidth="1"/>
    <col min="265" max="265" width="13.7109375" style="456" customWidth="1"/>
    <col min="266" max="267" width="10.42578125" style="456" customWidth="1"/>
    <col min="268" max="268" width="10.28515625" style="456" customWidth="1"/>
    <col min="269" max="269" width="9.42578125" style="456" customWidth="1"/>
    <col min="270" max="270" width="8.7109375" style="456" customWidth="1"/>
    <col min="271" max="271" width="10.42578125" style="456" customWidth="1"/>
    <col min="272" max="272" width="10.28515625" style="456" customWidth="1"/>
    <col min="273" max="512" width="11.42578125" style="456"/>
    <col min="513" max="513" width="7" style="456" customWidth="1"/>
    <col min="514" max="514" width="10.7109375" style="456" customWidth="1"/>
    <col min="515" max="515" width="10.5703125" style="456" customWidth="1"/>
    <col min="516" max="516" width="10.7109375" style="456" customWidth="1"/>
    <col min="517" max="517" width="10.28515625" style="456" customWidth="1"/>
    <col min="518" max="518" width="10.7109375" style="456" customWidth="1"/>
    <col min="519" max="519" width="9.42578125" style="456" customWidth="1"/>
    <col min="520" max="520" width="10.5703125" style="456" customWidth="1"/>
    <col min="521" max="521" width="13.7109375" style="456" customWidth="1"/>
    <col min="522" max="523" width="10.42578125" style="456" customWidth="1"/>
    <col min="524" max="524" width="10.28515625" style="456" customWidth="1"/>
    <col min="525" max="525" width="9.42578125" style="456" customWidth="1"/>
    <col min="526" max="526" width="8.7109375" style="456" customWidth="1"/>
    <col min="527" max="527" width="10.42578125" style="456" customWidth="1"/>
    <col min="528" max="528" width="10.28515625" style="456" customWidth="1"/>
    <col min="529" max="768" width="11.42578125" style="456"/>
    <col min="769" max="769" width="7" style="456" customWidth="1"/>
    <col min="770" max="770" width="10.7109375" style="456" customWidth="1"/>
    <col min="771" max="771" width="10.5703125" style="456" customWidth="1"/>
    <col min="772" max="772" width="10.7109375" style="456" customWidth="1"/>
    <col min="773" max="773" width="10.28515625" style="456" customWidth="1"/>
    <col min="774" max="774" width="10.7109375" style="456" customWidth="1"/>
    <col min="775" max="775" width="9.42578125" style="456" customWidth="1"/>
    <col min="776" max="776" width="10.5703125" style="456" customWidth="1"/>
    <col min="777" max="777" width="13.7109375" style="456" customWidth="1"/>
    <col min="778" max="779" width="10.42578125" style="456" customWidth="1"/>
    <col min="780" max="780" width="10.28515625" style="456" customWidth="1"/>
    <col min="781" max="781" width="9.42578125" style="456" customWidth="1"/>
    <col min="782" max="782" width="8.7109375" style="456" customWidth="1"/>
    <col min="783" max="783" width="10.42578125" style="456" customWidth="1"/>
    <col min="784" max="784" width="10.28515625" style="456" customWidth="1"/>
    <col min="785" max="1024" width="11.42578125" style="456"/>
    <col min="1025" max="1025" width="7" style="456" customWidth="1"/>
    <col min="1026" max="1026" width="10.7109375" style="456" customWidth="1"/>
    <col min="1027" max="1027" width="10.5703125" style="456" customWidth="1"/>
    <col min="1028" max="1028" width="10.7109375" style="456" customWidth="1"/>
    <col min="1029" max="1029" width="10.28515625" style="456" customWidth="1"/>
    <col min="1030" max="1030" width="10.7109375" style="456" customWidth="1"/>
    <col min="1031" max="1031" width="9.42578125" style="456" customWidth="1"/>
    <col min="1032" max="1032" width="10.5703125" style="456" customWidth="1"/>
    <col min="1033" max="1033" width="13.7109375" style="456" customWidth="1"/>
    <col min="1034" max="1035" width="10.42578125" style="456" customWidth="1"/>
    <col min="1036" max="1036" width="10.28515625" style="456" customWidth="1"/>
    <col min="1037" max="1037" width="9.42578125" style="456" customWidth="1"/>
    <col min="1038" max="1038" width="8.7109375" style="456" customWidth="1"/>
    <col min="1039" max="1039" width="10.42578125" style="456" customWidth="1"/>
    <col min="1040" max="1040" width="10.28515625" style="456" customWidth="1"/>
    <col min="1041" max="1280" width="11.42578125" style="456"/>
    <col min="1281" max="1281" width="7" style="456" customWidth="1"/>
    <col min="1282" max="1282" width="10.7109375" style="456" customWidth="1"/>
    <col min="1283" max="1283" width="10.5703125" style="456" customWidth="1"/>
    <col min="1284" max="1284" width="10.7109375" style="456" customWidth="1"/>
    <col min="1285" max="1285" width="10.28515625" style="456" customWidth="1"/>
    <col min="1286" max="1286" width="10.7109375" style="456" customWidth="1"/>
    <col min="1287" max="1287" width="9.42578125" style="456" customWidth="1"/>
    <col min="1288" max="1288" width="10.5703125" style="456" customWidth="1"/>
    <col min="1289" max="1289" width="13.7109375" style="456" customWidth="1"/>
    <col min="1290" max="1291" width="10.42578125" style="456" customWidth="1"/>
    <col min="1292" max="1292" width="10.28515625" style="456" customWidth="1"/>
    <col min="1293" max="1293" width="9.42578125" style="456" customWidth="1"/>
    <col min="1294" max="1294" width="8.7109375" style="456" customWidth="1"/>
    <col min="1295" max="1295" width="10.42578125" style="456" customWidth="1"/>
    <col min="1296" max="1296" width="10.28515625" style="456" customWidth="1"/>
    <col min="1297" max="1536" width="11.42578125" style="456"/>
    <col min="1537" max="1537" width="7" style="456" customWidth="1"/>
    <col min="1538" max="1538" width="10.7109375" style="456" customWidth="1"/>
    <col min="1539" max="1539" width="10.5703125" style="456" customWidth="1"/>
    <col min="1540" max="1540" width="10.7109375" style="456" customWidth="1"/>
    <col min="1541" max="1541" width="10.28515625" style="456" customWidth="1"/>
    <col min="1542" max="1542" width="10.7109375" style="456" customWidth="1"/>
    <col min="1543" max="1543" width="9.42578125" style="456" customWidth="1"/>
    <col min="1544" max="1544" width="10.5703125" style="456" customWidth="1"/>
    <col min="1545" max="1545" width="13.7109375" style="456" customWidth="1"/>
    <col min="1546" max="1547" width="10.42578125" style="456" customWidth="1"/>
    <col min="1548" max="1548" width="10.28515625" style="456" customWidth="1"/>
    <col min="1549" max="1549" width="9.42578125" style="456" customWidth="1"/>
    <col min="1550" max="1550" width="8.7109375" style="456" customWidth="1"/>
    <col min="1551" max="1551" width="10.42578125" style="456" customWidth="1"/>
    <col min="1552" max="1552" width="10.28515625" style="456" customWidth="1"/>
    <col min="1553" max="1792" width="11.42578125" style="456"/>
    <col min="1793" max="1793" width="7" style="456" customWidth="1"/>
    <col min="1794" max="1794" width="10.7109375" style="456" customWidth="1"/>
    <col min="1795" max="1795" width="10.5703125" style="456" customWidth="1"/>
    <col min="1796" max="1796" width="10.7109375" style="456" customWidth="1"/>
    <col min="1797" max="1797" width="10.28515625" style="456" customWidth="1"/>
    <col min="1798" max="1798" width="10.7109375" style="456" customWidth="1"/>
    <col min="1799" max="1799" width="9.42578125" style="456" customWidth="1"/>
    <col min="1800" max="1800" width="10.5703125" style="456" customWidth="1"/>
    <col min="1801" max="1801" width="13.7109375" style="456" customWidth="1"/>
    <col min="1802" max="1803" width="10.42578125" style="456" customWidth="1"/>
    <col min="1804" max="1804" width="10.28515625" style="456" customWidth="1"/>
    <col min="1805" max="1805" width="9.42578125" style="456" customWidth="1"/>
    <col min="1806" max="1806" width="8.7109375" style="456" customWidth="1"/>
    <col min="1807" max="1807" width="10.42578125" style="456" customWidth="1"/>
    <col min="1808" max="1808" width="10.28515625" style="456" customWidth="1"/>
    <col min="1809" max="2048" width="11.42578125" style="456"/>
    <col min="2049" max="2049" width="7" style="456" customWidth="1"/>
    <col min="2050" max="2050" width="10.7109375" style="456" customWidth="1"/>
    <col min="2051" max="2051" width="10.5703125" style="456" customWidth="1"/>
    <col min="2052" max="2052" width="10.7109375" style="456" customWidth="1"/>
    <col min="2053" max="2053" width="10.28515625" style="456" customWidth="1"/>
    <col min="2054" max="2054" width="10.7109375" style="456" customWidth="1"/>
    <col min="2055" max="2055" width="9.42578125" style="456" customWidth="1"/>
    <col min="2056" max="2056" width="10.5703125" style="456" customWidth="1"/>
    <col min="2057" max="2057" width="13.7109375" style="456" customWidth="1"/>
    <col min="2058" max="2059" width="10.42578125" style="456" customWidth="1"/>
    <col min="2060" max="2060" width="10.28515625" style="456" customWidth="1"/>
    <col min="2061" max="2061" width="9.42578125" style="456" customWidth="1"/>
    <col min="2062" max="2062" width="8.7109375" style="456" customWidth="1"/>
    <col min="2063" max="2063" width="10.42578125" style="456" customWidth="1"/>
    <col min="2064" max="2064" width="10.28515625" style="456" customWidth="1"/>
    <col min="2065" max="2304" width="11.42578125" style="456"/>
    <col min="2305" max="2305" width="7" style="456" customWidth="1"/>
    <col min="2306" max="2306" width="10.7109375" style="456" customWidth="1"/>
    <col min="2307" max="2307" width="10.5703125" style="456" customWidth="1"/>
    <col min="2308" max="2308" width="10.7109375" style="456" customWidth="1"/>
    <col min="2309" max="2309" width="10.28515625" style="456" customWidth="1"/>
    <col min="2310" max="2310" width="10.7109375" style="456" customWidth="1"/>
    <col min="2311" max="2311" width="9.42578125" style="456" customWidth="1"/>
    <col min="2312" max="2312" width="10.5703125" style="456" customWidth="1"/>
    <col min="2313" max="2313" width="13.7109375" style="456" customWidth="1"/>
    <col min="2314" max="2315" width="10.42578125" style="456" customWidth="1"/>
    <col min="2316" max="2316" width="10.28515625" style="456" customWidth="1"/>
    <col min="2317" max="2317" width="9.42578125" style="456" customWidth="1"/>
    <col min="2318" max="2318" width="8.7109375" style="456" customWidth="1"/>
    <col min="2319" max="2319" width="10.42578125" style="456" customWidth="1"/>
    <col min="2320" max="2320" width="10.28515625" style="456" customWidth="1"/>
    <col min="2321" max="2560" width="11.42578125" style="456"/>
    <col min="2561" max="2561" width="7" style="456" customWidth="1"/>
    <col min="2562" max="2562" width="10.7109375" style="456" customWidth="1"/>
    <col min="2563" max="2563" width="10.5703125" style="456" customWidth="1"/>
    <col min="2564" max="2564" width="10.7109375" style="456" customWidth="1"/>
    <col min="2565" max="2565" width="10.28515625" style="456" customWidth="1"/>
    <col min="2566" max="2566" width="10.7109375" style="456" customWidth="1"/>
    <col min="2567" max="2567" width="9.42578125" style="456" customWidth="1"/>
    <col min="2568" max="2568" width="10.5703125" style="456" customWidth="1"/>
    <col min="2569" max="2569" width="13.7109375" style="456" customWidth="1"/>
    <col min="2570" max="2571" width="10.42578125" style="456" customWidth="1"/>
    <col min="2572" max="2572" width="10.28515625" style="456" customWidth="1"/>
    <col min="2573" max="2573" width="9.42578125" style="456" customWidth="1"/>
    <col min="2574" max="2574" width="8.7109375" style="456" customWidth="1"/>
    <col min="2575" max="2575" width="10.42578125" style="456" customWidth="1"/>
    <col min="2576" max="2576" width="10.28515625" style="456" customWidth="1"/>
    <col min="2577" max="2816" width="11.42578125" style="456"/>
    <col min="2817" max="2817" width="7" style="456" customWidth="1"/>
    <col min="2818" max="2818" width="10.7109375" style="456" customWidth="1"/>
    <col min="2819" max="2819" width="10.5703125" style="456" customWidth="1"/>
    <col min="2820" max="2820" width="10.7109375" style="456" customWidth="1"/>
    <col min="2821" max="2821" width="10.28515625" style="456" customWidth="1"/>
    <col min="2822" max="2822" width="10.7109375" style="456" customWidth="1"/>
    <col min="2823" max="2823" width="9.42578125" style="456" customWidth="1"/>
    <col min="2824" max="2824" width="10.5703125" style="456" customWidth="1"/>
    <col min="2825" max="2825" width="13.7109375" style="456" customWidth="1"/>
    <col min="2826" max="2827" width="10.42578125" style="456" customWidth="1"/>
    <col min="2828" max="2828" width="10.28515625" style="456" customWidth="1"/>
    <col min="2829" max="2829" width="9.42578125" style="456" customWidth="1"/>
    <col min="2830" max="2830" width="8.7109375" style="456" customWidth="1"/>
    <col min="2831" max="2831" width="10.42578125" style="456" customWidth="1"/>
    <col min="2832" max="2832" width="10.28515625" style="456" customWidth="1"/>
    <col min="2833" max="3072" width="11.42578125" style="456"/>
    <col min="3073" max="3073" width="7" style="456" customWidth="1"/>
    <col min="3074" max="3074" width="10.7109375" style="456" customWidth="1"/>
    <col min="3075" max="3075" width="10.5703125" style="456" customWidth="1"/>
    <col min="3076" max="3076" width="10.7109375" style="456" customWidth="1"/>
    <col min="3077" max="3077" width="10.28515625" style="456" customWidth="1"/>
    <col min="3078" max="3078" width="10.7109375" style="456" customWidth="1"/>
    <col min="3079" max="3079" width="9.42578125" style="456" customWidth="1"/>
    <col min="3080" max="3080" width="10.5703125" style="456" customWidth="1"/>
    <col min="3081" max="3081" width="13.7109375" style="456" customWidth="1"/>
    <col min="3082" max="3083" width="10.42578125" style="456" customWidth="1"/>
    <col min="3084" max="3084" width="10.28515625" style="456" customWidth="1"/>
    <col min="3085" max="3085" width="9.42578125" style="456" customWidth="1"/>
    <col min="3086" max="3086" width="8.7109375" style="456" customWidth="1"/>
    <col min="3087" max="3087" width="10.42578125" style="456" customWidth="1"/>
    <col min="3088" max="3088" width="10.28515625" style="456" customWidth="1"/>
    <col min="3089" max="3328" width="11.42578125" style="456"/>
    <col min="3329" max="3329" width="7" style="456" customWidth="1"/>
    <col min="3330" max="3330" width="10.7109375" style="456" customWidth="1"/>
    <col min="3331" max="3331" width="10.5703125" style="456" customWidth="1"/>
    <col min="3332" max="3332" width="10.7109375" style="456" customWidth="1"/>
    <col min="3333" max="3333" width="10.28515625" style="456" customWidth="1"/>
    <col min="3334" max="3334" width="10.7109375" style="456" customWidth="1"/>
    <col min="3335" max="3335" width="9.42578125" style="456" customWidth="1"/>
    <col min="3336" max="3336" width="10.5703125" style="456" customWidth="1"/>
    <col min="3337" max="3337" width="13.7109375" style="456" customWidth="1"/>
    <col min="3338" max="3339" width="10.42578125" style="456" customWidth="1"/>
    <col min="3340" max="3340" width="10.28515625" style="456" customWidth="1"/>
    <col min="3341" max="3341" width="9.42578125" style="456" customWidth="1"/>
    <col min="3342" max="3342" width="8.7109375" style="456" customWidth="1"/>
    <col min="3343" max="3343" width="10.42578125" style="456" customWidth="1"/>
    <col min="3344" max="3344" width="10.28515625" style="456" customWidth="1"/>
    <col min="3345" max="3584" width="11.42578125" style="456"/>
    <col min="3585" max="3585" width="7" style="456" customWidth="1"/>
    <col min="3586" max="3586" width="10.7109375" style="456" customWidth="1"/>
    <col min="3587" max="3587" width="10.5703125" style="456" customWidth="1"/>
    <col min="3588" max="3588" width="10.7109375" style="456" customWidth="1"/>
    <col min="3589" max="3589" width="10.28515625" style="456" customWidth="1"/>
    <col min="3590" max="3590" width="10.7109375" style="456" customWidth="1"/>
    <col min="3591" max="3591" width="9.42578125" style="456" customWidth="1"/>
    <col min="3592" max="3592" width="10.5703125" style="456" customWidth="1"/>
    <col min="3593" max="3593" width="13.7109375" style="456" customWidth="1"/>
    <col min="3594" max="3595" width="10.42578125" style="456" customWidth="1"/>
    <col min="3596" max="3596" width="10.28515625" style="456" customWidth="1"/>
    <col min="3597" max="3597" width="9.42578125" style="456" customWidth="1"/>
    <col min="3598" max="3598" width="8.7109375" style="456" customWidth="1"/>
    <col min="3599" max="3599" width="10.42578125" style="456" customWidth="1"/>
    <col min="3600" max="3600" width="10.28515625" style="456" customWidth="1"/>
    <col min="3601" max="3840" width="11.42578125" style="456"/>
    <col min="3841" max="3841" width="7" style="456" customWidth="1"/>
    <col min="3842" max="3842" width="10.7109375" style="456" customWidth="1"/>
    <col min="3843" max="3843" width="10.5703125" style="456" customWidth="1"/>
    <col min="3844" max="3844" width="10.7109375" style="456" customWidth="1"/>
    <col min="3845" max="3845" width="10.28515625" style="456" customWidth="1"/>
    <col min="3846" max="3846" width="10.7109375" style="456" customWidth="1"/>
    <col min="3847" max="3847" width="9.42578125" style="456" customWidth="1"/>
    <col min="3848" max="3848" width="10.5703125" style="456" customWidth="1"/>
    <col min="3849" max="3849" width="13.7109375" style="456" customWidth="1"/>
    <col min="3850" max="3851" width="10.42578125" style="456" customWidth="1"/>
    <col min="3852" max="3852" width="10.28515625" style="456" customWidth="1"/>
    <col min="3853" max="3853" width="9.42578125" style="456" customWidth="1"/>
    <col min="3854" max="3854" width="8.7109375" style="456" customWidth="1"/>
    <col min="3855" max="3855" width="10.42578125" style="456" customWidth="1"/>
    <col min="3856" max="3856" width="10.28515625" style="456" customWidth="1"/>
    <col min="3857" max="4096" width="11.42578125" style="456"/>
    <col min="4097" max="4097" width="7" style="456" customWidth="1"/>
    <col min="4098" max="4098" width="10.7109375" style="456" customWidth="1"/>
    <col min="4099" max="4099" width="10.5703125" style="456" customWidth="1"/>
    <col min="4100" max="4100" width="10.7109375" style="456" customWidth="1"/>
    <col min="4101" max="4101" width="10.28515625" style="456" customWidth="1"/>
    <col min="4102" max="4102" width="10.7109375" style="456" customWidth="1"/>
    <col min="4103" max="4103" width="9.42578125" style="456" customWidth="1"/>
    <col min="4104" max="4104" width="10.5703125" style="456" customWidth="1"/>
    <col min="4105" max="4105" width="13.7109375" style="456" customWidth="1"/>
    <col min="4106" max="4107" width="10.42578125" style="456" customWidth="1"/>
    <col min="4108" max="4108" width="10.28515625" style="456" customWidth="1"/>
    <col min="4109" max="4109" width="9.42578125" style="456" customWidth="1"/>
    <col min="4110" max="4110" width="8.7109375" style="456" customWidth="1"/>
    <col min="4111" max="4111" width="10.42578125" style="456" customWidth="1"/>
    <col min="4112" max="4112" width="10.28515625" style="456" customWidth="1"/>
    <col min="4113" max="4352" width="11.42578125" style="456"/>
    <col min="4353" max="4353" width="7" style="456" customWidth="1"/>
    <col min="4354" max="4354" width="10.7109375" style="456" customWidth="1"/>
    <col min="4355" max="4355" width="10.5703125" style="456" customWidth="1"/>
    <col min="4356" max="4356" width="10.7109375" style="456" customWidth="1"/>
    <col min="4357" max="4357" width="10.28515625" style="456" customWidth="1"/>
    <col min="4358" max="4358" width="10.7109375" style="456" customWidth="1"/>
    <col min="4359" max="4359" width="9.42578125" style="456" customWidth="1"/>
    <col min="4360" max="4360" width="10.5703125" style="456" customWidth="1"/>
    <col min="4361" max="4361" width="13.7109375" style="456" customWidth="1"/>
    <col min="4362" max="4363" width="10.42578125" style="456" customWidth="1"/>
    <col min="4364" max="4364" width="10.28515625" style="456" customWidth="1"/>
    <col min="4365" max="4365" width="9.42578125" style="456" customWidth="1"/>
    <col min="4366" max="4366" width="8.7109375" style="456" customWidth="1"/>
    <col min="4367" max="4367" width="10.42578125" style="456" customWidth="1"/>
    <col min="4368" max="4368" width="10.28515625" style="456" customWidth="1"/>
    <col min="4369" max="4608" width="11.42578125" style="456"/>
    <col min="4609" max="4609" width="7" style="456" customWidth="1"/>
    <col min="4610" max="4610" width="10.7109375" style="456" customWidth="1"/>
    <col min="4611" max="4611" width="10.5703125" style="456" customWidth="1"/>
    <col min="4612" max="4612" width="10.7109375" style="456" customWidth="1"/>
    <col min="4613" max="4613" width="10.28515625" style="456" customWidth="1"/>
    <col min="4614" max="4614" width="10.7109375" style="456" customWidth="1"/>
    <col min="4615" max="4615" width="9.42578125" style="456" customWidth="1"/>
    <col min="4616" max="4616" width="10.5703125" style="456" customWidth="1"/>
    <col min="4617" max="4617" width="13.7109375" style="456" customWidth="1"/>
    <col min="4618" max="4619" width="10.42578125" style="456" customWidth="1"/>
    <col min="4620" max="4620" width="10.28515625" style="456" customWidth="1"/>
    <col min="4621" max="4621" width="9.42578125" style="456" customWidth="1"/>
    <col min="4622" max="4622" width="8.7109375" style="456" customWidth="1"/>
    <col min="4623" max="4623" width="10.42578125" style="456" customWidth="1"/>
    <col min="4624" max="4624" width="10.28515625" style="456" customWidth="1"/>
    <col min="4625" max="4864" width="11.42578125" style="456"/>
    <col min="4865" max="4865" width="7" style="456" customWidth="1"/>
    <col min="4866" max="4866" width="10.7109375" style="456" customWidth="1"/>
    <col min="4867" max="4867" width="10.5703125" style="456" customWidth="1"/>
    <col min="4868" max="4868" width="10.7109375" style="456" customWidth="1"/>
    <col min="4869" max="4869" width="10.28515625" style="456" customWidth="1"/>
    <col min="4870" max="4870" width="10.7109375" style="456" customWidth="1"/>
    <col min="4871" max="4871" width="9.42578125" style="456" customWidth="1"/>
    <col min="4872" max="4872" width="10.5703125" style="456" customWidth="1"/>
    <col min="4873" max="4873" width="13.7109375" style="456" customWidth="1"/>
    <col min="4874" max="4875" width="10.42578125" style="456" customWidth="1"/>
    <col min="4876" max="4876" width="10.28515625" style="456" customWidth="1"/>
    <col min="4877" max="4877" width="9.42578125" style="456" customWidth="1"/>
    <col min="4878" max="4878" width="8.7109375" style="456" customWidth="1"/>
    <col min="4879" max="4879" width="10.42578125" style="456" customWidth="1"/>
    <col min="4880" max="4880" width="10.28515625" style="456" customWidth="1"/>
    <col min="4881" max="5120" width="11.42578125" style="456"/>
    <col min="5121" max="5121" width="7" style="456" customWidth="1"/>
    <col min="5122" max="5122" width="10.7109375" style="456" customWidth="1"/>
    <col min="5123" max="5123" width="10.5703125" style="456" customWidth="1"/>
    <col min="5124" max="5124" width="10.7109375" style="456" customWidth="1"/>
    <col min="5125" max="5125" width="10.28515625" style="456" customWidth="1"/>
    <col min="5126" max="5126" width="10.7109375" style="456" customWidth="1"/>
    <col min="5127" max="5127" width="9.42578125" style="456" customWidth="1"/>
    <col min="5128" max="5128" width="10.5703125" style="456" customWidth="1"/>
    <col min="5129" max="5129" width="13.7109375" style="456" customWidth="1"/>
    <col min="5130" max="5131" width="10.42578125" style="456" customWidth="1"/>
    <col min="5132" max="5132" width="10.28515625" style="456" customWidth="1"/>
    <col min="5133" max="5133" width="9.42578125" style="456" customWidth="1"/>
    <col min="5134" max="5134" width="8.7109375" style="456" customWidth="1"/>
    <col min="5135" max="5135" width="10.42578125" style="456" customWidth="1"/>
    <col min="5136" max="5136" width="10.28515625" style="456" customWidth="1"/>
    <col min="5137" max="5376" width="11.42578125" style="456"/>
    <col min="5377" max="5377" width="7" style="456" customWidth="1"/>
    <col min="5378" max="5378" width="10.7109375" style="456" customWidth="1"/>
    <col min="5379" max="5379" width="10.5703125" style="456" customWidth="1"/>
    <col min="5380" max="5380" width="10.7109375" style="456" customWidth="1"/>
    <col min="5381" max="5381" width="10.28515625" style="456" customWidth="1"/>
    <col min="5382" max="5382" width="10.7109375" style="456" customWidth="1"/>
    <col min="5383" max="5383" width="9.42578125" style="456" customWidth="1"/>
    <col min="5384" max="5384" width="10.5703125" style="456" customWidth="1"/>
    <col min="5385" max="5385" width="13.7109375" style="456" customWidth="1"/>
    <col min="5386" max="5387" width="10.42578125" style="456" customWidth="1"/>
    <col min="5388" max="5388" width="10.28515625" style="456" customWidth="1"/>
    <col min="5389" max="5389" width="9.42578125" style="456" customWidth="1"/>
    <col min="5390" max="5390" width="8.7109375" style="456" customWidth="1"/>
    <col min="5391" max="5391" width="10.42578125" style="456" customWidth="1"/>
    <col min="5392" max="5392" width="10.28515625" style="456" customWidth="1"/>
    <col min="5393" max="5632" width="11.42578125" style="456"/>
    <col min="5633" max="5633" width="7" style="456" customWidth="1"/>
    <col min="5634" max="5634" width="10.7109375" style="456" customWidth="1"/>
    <col min="5635" max="5635" width="10.5703125" style="456" customWidth="1"/>
    <col min="5636" max="5636" width="10.7109375" style="456" customWidth="1"/>
    <col min="5637" max="5637" width="10.28515625" style="456" customWidth="1"/>
    <col min="5638" max="5638" width="10.7109375" style="456" customWidth="1"/>
    <col min="5639" max="5639" width="9.42578125" style="456" customWidth="1"/>
    <col min="5640" max="5640" width="10.5703125" style="456" customWidth="1"/>
    <col min="5641" max="5641" width="13.7109375" style="456" customWidth="1"/>
    <col min="5642" max="5643" width="10.42578125" style="456" customWidth="1"/>
    <col min="5644" max="5644" width="10.28515625" style="456" customWidth="1"/>
    <col min="5645" max="5645" width="9.42578125" style="456" customWidth="1"/>
    <col min="5646" max="5646" width="8.7109375" style="456" customWidth="1"/>
    <col min="5647" max="5647" width="10.42578125" style="456" customWidth="1"/>
    <col min="5648" max="5648" width="10.28515625" style="456" customWidth="1"/>
    <col min="5649" max="5888" width="11.42578125" style="456"/>
    <col min="5889" max="5889" width="7" style="456" customWidth="1"/>
    <col min="5890" max="5890" width="10.7109375" style="456" customWidth="1"/>
    <col min="5891" max="5891" width="10.5703125" style="456" customWidth="1"/>
    <col min="5892" max="5892" width="10.7109375" style="456" customWidth="1"/>
    <col min="5893" max="5893" width="10.28515625" style="456" customWidth="1"/>
    <col min="5894" max="5894" width="10.7109375" style="456" customWidth="1"/>
    <col min="5895" max="5895" width="9.42578125" style="456" customWidth="1"/>
    <col min="5896" max="5896" width="10.5703125" style="456" customWidth="1"/>
    <col min="5897" max="5897" width="13.7109375" style="456" customWidth="1"/>
    <col min="5898" max="5899" width="10.42578125" style="456" customWidth="1"/>
    <col min="5900" max="5900" width="10.28515625" style="456" customWidth="1"/>
    <col min="5901" max="5901" width="9.42578125" style="456" customWidth="1"/>
    <col min="5902" max="5902" width="8.7109375" style="456" customWidth="1"/>
    <col min="5903" max="5903" width="10.42578125" style="456" customWidth="1"/>
    <col min="5904" max="5904" width="10.28515625" style="456" customWidth="1"/>
    <col min="5905" max="6144" width="11.42578125" style="456"/>
    <col min="6145" max="6145" width="7" style="456" customWidth="1"/>
    <col min="6146" max="6146" width="10.7109375" style="456" customWidth="1"/>
    <col min="6147" max="6147" width="10.5703125" style="456" customWidth="1"/>
    <col min="6148" max="6148" width="10.7109375" style="456" customWidth="1"/>
    <col min="6149" max="6149" width="10.28515625" style="456" customWidth="1"/>
    <col min="6150" max="6150" width="10.7109375" style="456" customWidth="1"/>
    <col min="6151" max="6151" width="9.42578125" style="456" customWidth="1"/>
    <col min="6152" max="6152" width="10.5703125" style="456" customWidth="1"/>
    <col min="6153" max="6153" width="13.7109375" style="456" customWidth="1"/>
    <col min="6154" max="6155" width="10.42578125" style="456" customWidth="1"/>
    <col min="6156" max="6156" width="10.28515625" style="456" customWidth="1"/>
    <col min="6157" max="6157" width="9.42578125" style="456" customWidth="1"/>
    <col min="6158" max="6158" width="8.7109375" style="456" customWidth="1"/>
    <col min="6159" max="6159" width="10.42578125" style="456" customWidth="1"/>
    <col min="6160" max="6160" width="10.28515625" style="456" customWidth="1"/>
    <col min="6161" max="6400" width="11.42578125" style="456"/>
    <col min="6401" max="6401" width="7" style="456" customWidth="1"/>
    <col min="6402" max="6402" width="10.7109375" style="456" customWidth="1"/>
    <col min="6403" max="6403" width="10.5703125" style="456" customWidth="1"/>
    <col min="6404" max="6404" width="10.7109375" style="456" customWidth="1"/>
    <col min="6405" max="6405" width="10.28515625" style="456" customWidth="1"/>
    <col min="6406" max="6406" width="10.7109375" style="456" customWidth="1"/>
    <col min="6407" max="6407" width="9.42578125" style="456" customWidth="1"/>
    <col min="6408" max="6408" width="10.5703125" style="456" customWidth="1"/>
    <col min="6409" max="6409" width="13.7109375" style="456" customWidth="1"/>
    <col min="6410" max="6411" width="10.42578125" style="456" customWidth="1"/>
    <col min="6412" max="6412" width="10.28515625" style="456" customWidth="1"/>
    <col min="6413" max="6413" width="9.42578125" style="456" customWidth="1"/>
    <col min="6414" max="6414" width="8.7109375" style="456" customWidth="1"/>
    <col min="6415" max="6415" width="10.42578125" style="456" customWidth="1"/>
    <col min="6416" max="6416" width="10.28515625" style="456" customWidth="1"/>
    <col min="6417" max="6656" width="11.42578125" style="456"/>
    <col min="6657" max="6657" width="7" style="456" customWidth="1"/>
    <col min="6658" max="6658" width="10.7109375" style="456" customWidth="1"/>
    <col min="6659" max="6659" width="10.5703125" style="456" customWidth="1"/>
    <col min="6660" max="6660" width="10.7109375" style="456" customWidth="1"/>
    <col min="6661" max="6661" width="10.28515625" style="456" customWidth="1"/>
    <col min="6662" max="6662" width="10.7109375" style="456" customWidth="1"/>
    <col min="6663" max="6663" width="9.42578125" style="456" customWidth="1"/>
    <col min="6664" max="6664" width="10.5703125" style="456" customWidth="1"/>
    <col min="6665" max="6665" width="13.7109375" style="456" customWidth="1"/>
    <col min="6666" max="6667" width="10.42578125" style="456" customWidth="1"/>
    <col min="6668" max="6668" width="10.28515625" style="456" customWidth="1"/>
    <col min="6669" max="6669" width="9.42578125" style="456" customWidth="1"/>
    <col min="6670" max="6670" width="8.7109375" style="456" customWidth="1"/>
    <col min="6671" max="6671" width="10.42578125" style="456" customWidth="1"/>
    <col min="6672" max="6672" width="10.28515625" style="456" customWidth="1"/>
    <col min="6673" max="6912" width="11.42578125" style="456"/>
    <col min="6913" max="6913" width="7" style="456" customWidth="1"/>
    <col min="6914" max="6914" width="10.7109375" style="456" customWidth="1"/>
    <col min="6915" max="6915" width="10.5703125" style="456" customWidth="1"/>
    <col min="6916" max="6916" width="10.7109375" style="456" customWidth="1"/>
    <col min="6917" max="6917" width="10.28515625" style="456" customWidth="1"/>
    <col min="6918" max="6918" width="10.7109375" style="456" customWidth="1"/>
    <col min="6919" max="6919" width="9.42578125" style="456" customWidth="1"/>
    <col min="6920" max="6920" width="10.5703125" style="456" customWidth="1"/>
    <col min="6921" max="6921" width="13.7109375" style="456" customWidth="1"/>
    <col min="6922" max="6923" width="10.42578125" style="456" customWidth="1"/>
    <col min="6924" max="6924" width="10.28515625" style="456" customWidth="1"/>
    <col min="6925" max="6925" width="9.42578125" style="456" customWidth="1"/>
    <col min="6926" max="6926" width="8.7109375" style="456" customWidth="1"/>
    <col min="6927" max="6927" width="10.42578125" style="456" customWidth="1"/>
    <col min="6928" max="6928" width="10.28515625" style="456" customWidth="1"/>
    <col min="6929" max="7168" width="11.42578125" style="456"/>
    <col min="7169" max="7169" width="7" style="456" customWidth="1"/>
    <col min="7170" max="7170" width="10.7109375" style="456" customWidth="1"/>
    <col min="7171" max="7171" width="10.5703125" style="456" customWidth="1"/>
    <col min="7172" max="7172" width="10.7109375" style="456" customWidth="1"/>
    <col min="7173" max="7173" width="10.28515625" style="456" customWidth="1"/>
    <col min="7174" max="7174" width="10.7109375" style="456" customWidth="1"/>
    <col min="7175" max="7175" width="9.42578125" style="456" customWidth="1"/>
    <col min="7176" max="7176" width="10.5703125" style="456" customWidth="1"/>
    <col min="7177" max="7177" width="13.7109375" style="456" customWidth="1"/>
    <col min="7178" max="7179" width="10.42578125" style="456" customWidth="1"/>
    <col min="7180" max="7180" width="10.28515625" style="456" customWidth="1"/>
    <col min="7181" max="7181" width="9.42578125" style="456" customWidth="1"/>
    <col min="7182" max="7182" width="8.7109375" style="456" customWidth="1"/>
    <col min="7183" max="7183" width="10.42578125" style="456" customWidth="1"/>
    <col min="7184" max="7184" width="10.28515625" style="456" customWidth="1"/>
    <col min="7185" max="7424" width="11.42578125" style="456"/>
    <col min="7425" max="7425" width="7" style="456" customWidth="1"/>
    <col min="7426" max="7426" width="10.7109375" style="456" customWidth="1"/>
    <col min="7427" max="7427" width="10.5703125" style="456" customWidth="1"/>
    <col min="7428" max="7428" width="10.7109375" style="456" customWidth="1"/>
    <col min="7429" max="7429" width="10.28515625" style="456" customWidth="1"/>
    <col min="7430" max="7430" width="10.7109375" style="456" customWidth="1"/>
    <col min="7431" max="7431" width="9.42578125" style="456" customWidth="1"/>
    <col min="7432" max="7432" width="10.5703125" style="456" customWidth="1"/>
    <col min="7433" max="7433" width="13.7109375" style="456" customWidth="1"/>
    <col min="7434" max="7435" width="10.42578125" style="456" customWidth="1"/>
    <col min="7436" max="7436" width="10.28515625" style="456" customWidth="1"/>
    <col min="7437" max="7437" width="9.42578125" style="456" customWidth="1"/>
    <col min="7438" max="7438" width="8.7109375" style="456" customWidth="1"/>
    <col min="7439" max="7439" width="10.42578125" style="456" customWidth="1"/>
    <col min="7440" max="7440" width="10.28515625" style="456" customWidth="1"/>
    <col min="7441" max="7680" width="11.42578125" style="456"/>
    <col min="7681" max="7681" width="7" style="456" customWidth="1"/>
    <col min="7682" max="7682" width="10.7109375" style="456" customWidth="1"/>
    <col min="7683" max="7683" width="10.5703125" style="456" customWidth="1"/>
    <col min="7684" max="7684" width="10.7109375" style="456" customWidth="1"/>
    <col min="7685" max="7685" width="10.28515625" style="456" customWidth="1"/>
    <col min="7686" max="7686" width="10.7109375" style="456" customWidth="1"/>
    <col min="7687" max="7687" width="9.42578125" style="456" customWidth="1"/>
    <col min="7688" max="7688" width="10.5703125" style="456" customWidth="1"/>
    <col min="7689" max="7689" width="13.7109375" style="456" customWidth="1"/>
    <col min="7690" max="7691" width="10.42578125" style="456" customWidth="1"/>
    <col min="7692" max="7692" width="10.28515625" style="456" customWidth="1"/>
    <col min="7693" max="7693" width="9.42578125" style="456" customWidth="1"/>
    <col min="7694" max="7694" width="8.7109375" style="456" customWidth="1"/>
    <col min="7695" max="7695" width="10.42578125" style="456" customWidth="1"/>
    <col min="7696" max="7696" width="10.28515625" style="456" customWidth="1"/>
    <col min="7697" max="7936" width="11.42578125" style="456"/>
    <col min="7937" max="7937" width="7" style="456" customWidth="1"/>
    <col min="7938" max="7938" width="10.7109375" style="456" customWidth="1"/>
    <col min="7939" max="7939" width="10.5703125" style="456" customWidth="1"/>
    <col min="7940" max="7940" width="10.7109375" style="456" customWidth="1"/>
    <col min="7941" max="7941" width="10.28515625" style="456" customWidth="1"/>
    <col min="7942" max="7942" width="10.7109375" style="456" customWidth="1"/>
    <col min="7943" max="7943" width="9.42578125" style="456" customWidth="1"/>
    <col min="7944" max="7944" width="10.5703125" style="456" customWidth="1"/>
    <col min="7945" max="7945" width="13.7109375" style="456" customWidth="1"/>
    <col min="7946" max="7947" width="10.42578125" style="456" customWidth="1"/>
    <col min="7948" max="7948" width="10.28515625" style="456" customWidth="1"/>
    <col min="7949" max="7949" width="9.42578125" style="456" customWidth="1"/>
    <col min="7950" max="7950" width="8.7109375" style="456" customWidth="1"/>
    <col min="7951" max="7951" width="10.42578125" style="456" customWidth="1"/>
    <col min="7952" max="7952" width="10.28515625" style="456" customWidth="1"/>
    <col min="7953" max="8192" width="11.42578125" style="456"/>
    <col min="8193" max="8193" width="7" style="456" customWidth="1"/>
    <col min="8194" max="8194" width="10.7109375" style="456" customWidth="1"/>
    <col min="8195" max="8195" width="10.5703125" style="456" customWidth="1"/>
    <col min="8196" max="8196" width="10.7109375" style="456" customWidth="1"/>
    <col min="8197" max="8197" width="10.28515625" style="456" customWidth="1"/>
    <col min="8198" max="8198" width="10.7109375" style="456" customWidth="1"/>
    <col min="8199" max="8199" width="9.42578125" style="456" customWidth="1"/>
    <col min="8200" max="8200" width="10.5703125" style="456" customWidth="1"/>
    <col min="8201" max="8201" width="13.7109375" style="456" customWidth="1"/>
    <col min="8202" max="8203" width="10.42578125" style="456" customWidth="1"/>
    <col min="8204" max="8204" width="10.28515625" style="456" customWidth="1"/>
    <col min="8205" max="8205" width="9.42578125" style="456" customWidth="1"/>
    <col min="8206" max="8206" width="8.7109375" style="456" customWidth="1"/>
    <col min="8207" max="8207" width="10.42578125" style="456" customWidth="1"/>
    <col min="8208" max="8208" width="10.28515625" style="456" customWidth="1"/>
    <col min="8209" max="8448" width="11.42578125" style="456"/>
    <col min="8449" max="8449" width="7" style="456" customWidth="1"/>
    <col min="8450" max="8450" width="10.7109375" style="456" customWidth="1"/>
    <col min="8451" max="8451" width="10.5703125" style="456" customWidth="1"/>
    <col min="8452" max="8452" width="10.7109375" style="456" customWidth="1"/>
    <col min="8453" max="8453" width="10.28515625" style="456" customWidth="1"/>
    <col min="8454" max="8454" width="10.7109375" style="456" customWidth="1"/>
    <col min="8455" max="8455" width="9.42578125" style="456" customWidth="1"/>
    <col min="8456" max="8456" width="10.5703125" style="456" customWidth="1"/>
    <col min="8457" max="8457" width="13.7109375" style="456" customWidth="1"/>
    <col min="8458" max="8459" width="10.42578125" style="456" customWidth="1"/>
    <col min="8460" max="8460" width="10.28515625" style="456" customWidth="1"/>
    <col min="8461" max="8461" width="9.42578125" style="456" customWidth="1"/>
    <col min="8462" max="8462" width="8.7109375" style="456" customWidth="1"/>
    <col min="8463" max="8463" width="10.42578125" style="456" customWidth="1"/>
    <col min="8464" max="8464" width="10.28515625" style="456" customWidth="1"/>
    <col min="8465" max="8704" width="11.42578125" style="456"/>
    <col min="8705" max="8705" width="7" style="456" customWidth="1"/>
    <col min="8706" max="8706" width="10.7109375" style="456" customWidth="1"/>
    <col min="8707" max="8707" width="10.5703125" style="456" customWidth="1"/>
    <col min="8708" max="8708" width="10.7109375" style="456" customWidth="1"/>
    <col min="8709" max="8709" width="10.28515625" style="456" customWidth="1"/>
    <col min="8710" max="8710" width="10.7109375" style="456" customWidth="1"/>
    <col min="8711" max="8711" width="9.42578125" style="456" customWidth="1"/>
    <col min="8712" max="8712" width="10.5703125" style="456" customWidth="1"/>
    <col min="8713" max="8713" width="13.7109375" style="456" customWidth="1"/>
    <col min="8714" max="8715" width="10.42578125" style="456" customWidth="1"/>
    <col min="8716" max="8716" width="10.28515625" style="456" customWidth="1"/>
    <col min="8717" max="8717" width="9.42578125" style="456" customWidth="1"/>
    <col min="8718" max="8718" width="8.7109375" style="456" customWidth="1"/>
    <col min="8719" max="8719" width="10.42578125" style="456" customWidth="1"/>
    <col min="8720" max="8720" width="10.28515625" style="456" customWidth="1"/>
    <col min="8721" max="8960" width="11.42578125" style="456"/>
    <col min="8961" max="8961" width="7" style="456" customWidth="1"/>
    <col min="8962" max="8962" width="10.7109375" style="456" customWidth="1"/>
    <col min="8963" max="8963" width="10.5703125" style="456" customWidth="1"/>
    <col min="8964" max="8964" width="10.7109375" style="456" customWidth="1"/>
    <col min="8965" max="8965" width="10.28515625" style="456" customWidth="1"/>
    <col min="8966" max="8966" width="10.7109375" style="456" customWidth="1"/>
    <col min="8967" max="8967" width="9.42578125" style="456" customWidth="1"/>
    <col min="8968" max="8968" width="10.5703125" style="456" customWidth="1"/>
    <col min="8969" max="8969" width="13.7109375" style="456" customWidth="1"/>
    <col min="8970" max="8971" width="10.42578125" style="456" customWidth="1"/>
    <col min="8972" max="8972" width="10.28515625" style="456" customWidth="1"/>
    <col min="8973" max="8973" width="9.42578125" style="456" customWidth="1"/>
    <col min="8974" max="8974" width="8.7109375" style="456" customWidth="1"/>
    <col min="8975" max="8975" width="10.42578125" style="456" customWidth="1"/>
    <col min="8976" max="8976" width="10.28515625" style="456" customWidth="1"/>
    <col min="8977" max="9216" width="11.42578125" style="456"/>
    <col min="9217" max="9217" width="7" style="456" customWidth="1"/>
    <col min="9218" max="9218" width="10.7109375" style="456" customWidth="1"/>
    <col min="9219" max="9219" width="10.5703125" style="456" customWidth="1"/>
    <col min="9220" max="9220" width="10.7109375" style="456" customWidth="1"/>
    <col min="9221" max="9221" width="10.28515625" style="456" customWidth="1"/>
    <col min="9222" max="9222" width="10.7109375" style="456" customWidth="1"/>
    <col min="9223" max="9223" width="9.42578125" style="456" customWidth="1"/>
    <col min="9224" max="9224" width="10.5703125" style="456" customWidth="1"/>
    <col min="9225" max="9225" width="13.7109375" style="456" customWidth="1"/>
    <col min="9226" max="9227" width="10.42578125" style="456" customWidth="1"/>
    <col min="9228" max="9228" width="10.28515625" style="456" customWidth="1"/>
    <col min="9229" max="9229" width="9.42578125" style="456" customWidth="1"/>
    <col min="9230" max="9230" width="8.7109375" style="456" customWidth="1"/>
    <col min="9231" max="9231" width="10.42578125" style="456" customWidth="1"/>
    <col min="9232" max="9232" width="10.28515625" style="456" customWidth="1"/>
    <col min="9233" max="9472" width="11.42578125" style="456"/>
    <col min="9473" max="9473" width="7" style="456" customWidth="1"/>
    <col min="9474" max="9474" width="10.7109375" style="456" customWidth="1"/>
    <col min="9475" max="9475" width="10.5703125" style="456" customWidth="1"/>
    <col min="9476" max="9476" width="10.7109375" style="456" customWidth="1"/>
    <col min="9477" max="9477" width="10.28515625" style="456" customWidth="1"/>
    <col min="9478" max="9478" width="10.7109375" style="456" customWidth="1"/>
    <col min="9479" max="9479" width="9.42578125" style="456" customWidth="1"/>
    <col min="9480" max="9480" width="10.5703125" style="456" customWidth="1"/>
    <col min="9481" max="9481" width="13.7109375" style="456" customWidth="1"/>
    <col min="9482" max="9483" width="10.42578125" style="456" customWidth="1"/>
    <col min="9484" max="9484" width="10.28515625" style="456" customWidth="1"/>
    <col min="9485" max="9485" width="9.42578125" style="456" customWidth="1"/>
    <col min="9486" max="9486" width="8.7109375" style="456" customWidth="1"/>
    <col min="9487" max="9487" width="10.42578125" style="456" customWidth="1"/>
    <col min="9488" max="9488" width="10.28515625" style="456" customWidth="1"/>
    <col min="9489" max="9728" width="11.42578125" style="456"/>
    <col min="9729" max="9729" width="7" style="456" customWidth="1"/>
    <col min="9730" max="9730" width="10.7109375" style="456" customWidth="1"/>
    <col min="9731" max="9731" width="10.5703125" style="456" customWidth="1"/>
    <col min="9732" max="9732" width="10.7109375" style="456" customWidth="1"/>
    <col min="9733" max="9733" width="10.28515625" style="456" customWidth="1"/>
    <col min="9734" max="9734" width="10.7109375" style="456" customWidth="1"/>
    <col min="9735" max="9735" width="9.42578125" style="456" customWidth="1"/>
    <col min="9736" max="9736" width="10.5703125" style="456" customWidth="1"/>
    <col min="9737" max="9737" width="13.7109375" style="456" customWidth="1"/>
    <col min="9738" max="9739" width="10.42578125" style="456" customWidth="1"/>
    <col min="9740" max="9740" width="10.28515625" style="456" customWidth="1"/>
    <col min="9741" max="9741" width="9.42578125" style="456" customWidth="1"/>
    <col min="9742" max="9742" width="8.7109375" style="456" customWidth="1"/>
    <col min="9743" max="9743" width="10.42578125" style="456" customWidth="1"/>
    <col min="9744" max="9744" width="10.28515625" style="456" customWidth="1"/>
    <col min="9745" max="9984" width="11.42578125" style="456"/>
    <col min="9985" max="9985" width="7" style="456" customWidth="1"/>
    <col min="9986" max="9986" width="10.7109375" style="456" customWidth="1"/>
    <col min="9987" max="9987" width="10.5703125" style="456" customWidth="1"/>
    <col min="9988" max="9988" width="10.7109375" style="456" customWidth="1"/>
    <col min="9989" max="9989" width="10.28515625" style="456" customWidth="1"/>
    <col min="9990" max="9990" width="10.7109375" style="456" customWidth="1"/>
    <col min="9991" max="9991" width="9.42578125" style="456" customWidth="1"/>
    <col min="9992" max="9992" width="10.5703125" style="456" customWidth="1"/>
    <col min="9993" max="9993" width="13.7109375" style="456" customWidth="1"/>
    <col min="9994" max="9995" width="10.42578125" style="456" customWidth="1"/>
    <col min="9996" max="9996" width="10.28515625" style="456" customWidth="1"/>
    <col min="9997" max="9997" width="9.42578125" style="456" customWidth="1"/>
    <col min="9998" max="9998" width="8.7109375" style="456" customWidth="1"/>
    <col min="9999" max="9999" width="10.42578125" style="456" customWidth="1"/>
    <col min="10000" max="10000" width="10.28515625" style="456" customWidth="1"/>
    <col min="10001" max="10240" width="11.42578125" style="456"/>
    <col min="10241" max="10241" width="7" style="456" customWidth="1"/>
    <col min="10242" max="10242" width="10.7109375" style="456" customWidth="1"/>
    <col min="10243" max="10243" width="10.5703125" style="456" customWidth="1"/>
    <col min="10244" max="10244" width="10.7109375" style="456" customWidth="1"/>
    <col min="10245" max="10245" width="10.28515625" style="456" customWidth="1"/>
    <col min="10246" max="10246" width="10.7109375" style="456" customWidth="1"/>
    <col min="10247" max="10247" width="9.42578125" style="456" customWidth="1"/>
    <col min="10248" max="10248" width="10.5703125" style="456" customWidth="1"/>
    <col min="10249" max="10249" width="13.7109375" style="456" customWidth="1"/>
    <col min="10250" max="10251" width="10.42578125" style="456" customWidth="1"/>
    <col min="10252" max="10252" width="10.28515625" style="456" customWidth="1"/>
    <col min="10253" max="10253" width="9.42578125" style="456" customWidth="1"/>
    <col min="10254" max="10254" width="8.7109375" style="456" customWidth="1"/>
    <col min="10255" max="10255" width="10.42578125" style="456" customWidth="1"/>
    <col min="10256" max="10256" width="10.28515625" style="456" customWidth="1"/>
    <col min="10257" max="10496" width="11.42578125" style="456"/>
    <col min="10497" max="10497" width="7" style="456" customWidth="1"/>
    <col min="10498" max="10498" width="10.7109375" style="456" customWidth="1"/>
    <col min="10499" max="10499" width="10.5703125" style="456" customWidth="1"/>
    <col min="10500" max="10500" width="10.7109375" style="456" customWidth="1"/>
    <col min="10501" max="10501" width="10.28515625" style="456" customWidth="1"/>
    <col min="10502" max="10502" width="10.7109375" style="456" customWidth="1"/>
    <col min="10503" max="10503" width="9.42578125" style="456" customWidth="1"/>
    <col min="10504" max="10504" width="10.5703125" style="456" customWidth="1"/>
    <col min="10505" max="10505" width="13.7109375" style="456" customWidth="1"/>
    <col min="10506" max="10507" width="10.42578125" style="456" customWidth="1"/>
    <col min="10508" max="10508" width="10.28515625" style="456" customWidth="1"/>
    <col min="10509" max="10509" width="9.42578125" style="456" customWidth="1"/>
    <col min="10510" max="10510" width="8.7109375" style="456" customWidth="1"/>
    <col min="10511" max="10511" width="10.42578125" style="456" customWidth="1"/>
    <col min="10512" max="10512" width="10.28515625" style="456" customWidth="1"/>
    <col min="10513" max="10752" width="11.42578125" style="456"/>
    <col min="10753" max="10753" width="7" style="456" customWidth="1"/>
    <col min="10754" max="10754" width="10.7109375" style="456" customWidth="1"/>
    <col min="10755" max="10755" width="10.5703125" style="456" customWidth="1"/>
    <col min="10756" max="10756" width="10.7109375" style="456" customWidth="1"/>
    <col min="10757" max="10757" width="10.28515625" style="456" customWidth="1"/>
    <col min="10758" max="10758" width="10.7109375" style="456" customWidth="1"/>
    <col min="10759" max="10759" width="9.42578125" style="456" customWidth="1"/>
    <col min="10760" max="10760" width="10.5703125" style="456" customWidth="1"/>
    <col min="10761" max="10761" width="13.7109375" style="456" customWidth="1"/>
    <col min="10762" max="10763" width="10.42578125" style="456" customWidth="1"/>
    <col min="10764" max="10764" width="10.28515625" style="456" customWidth="1"/>
    <col min="10765" max="10765" width="9.42578125" style="456" customWidth="1"/>
    <col min="10766" max="10766" width="8.7109375" style="456" customWidth="1"/>
    <col min="10767" max="10767" width="10.42578125" style="456" customWidth="1"/>
    <col min="10768" max="10768" width="10.28515625" style="456" customWidth="1"/>
    <col min="10769" max="11008" width="11.42578125" style="456"/>
    <col min="11009" max="11009" width="7" style="456" customWidth="1"/>
    <col min="11010" max="11010" width="10.7109375" style="456" customWidth="1"/>
    <col min="11011" max="11011" width="10.5703125" style="456" customWidth="1"/>
    <col min="11012" max="11012" width="10.7109375" style="456" customWidth="1"/>
    <col min="11013" max="11013" width="10.28515625" style="456" customWidth="1"/>
    <col min="11014" max="11014" width="10.7109375" style="456" customWidth="1"/>
    <col min="11015" max="11015" width="9.42578125" style="456" customWidth="1"/>
    <col min="11016" max="11016" width="10.5703125" style="456" customWidth="1"/>
    <col min="11017" max="11017" width="13.7109375" style="456" customWidth="1"/>
    <col min="11018" max="11019" width="10.42578125" style="456" customWidth="1"/>
    <col min="11020" max="11020" width="10.28515625" style="456" customWidth="1"/>
    <col min="11021" max="11021" width="9.42578125" style="456" customWidth="1"/>
    <col min="11022" max="11022" width="8.7109375" style="456" customWidth="1"/>
    <col min="11023" max="11023" width="10.42578125" style="456" customWidth="1"/>
    <col min="11024" max="11024" width="10.28515625" style="456" customWidth="1"/>
    <col min="11025" max="11264" width="11.42578125" style="456"/>
    <col min="11265" max="11265" width="7" style="456" customWidth="1"/>
    <col min="11266" max="11266" width="10.7109375" style="456" customWidth="1"/>
    <col min="11267" max="11267" width="10.5703125" style="456" customWidth="1"/>
    <col min="11268" max="11268" width="10.7109375" style="456" customWidth="1"/>
    <col min="11269" max="11269" width="10.28515625" style="456" customWidth="1"/>
    <col min="11270" max="11270" width="10.7109375" style="456" customWidth="1"/>
    <col min="11271" max="11271" width="9.42578125" style="456" customWidth="1"/>
    <col min="11272" max="11272" width="10.5703125" style="456" customWidth="1"/>
    <col min="11273" max="11273" width="13.7109375" style="456" customWidth="1"/>
    <col min="11274" max="11275" width="10.42578125" style="456" customWidth="1"/>
    <col min="11276" max="11276" width="10.28515625" style="456" customWidth="1"/>
    <col min="11277" max="11277" width="9.42578125" style="456" customWidth="1"/>
    <col min="11278" max="11278" width="8.7109375" style="456" customWidth="1"/>
    <col min="11279" max="11279" width="10.42578125" style="456" customWidth="1"/>
    <col min="11280" max="11280" width="10.28515625" style="456" customWidth="1"/>
    <col min="11281" max="11520" width="11.42578125" style="456"/>
    <col min="11521" max="11521" width="7" style="456" customWidth="1"/>
    <col min="11522" max="11522" width="10.7109375" style="456" customWidth="1"/>
    <col min="11523" max="11523" width="10.5703125" style="456" customWidth="1"/>
    <col min="11524" max="11524" width="10.7109375" style="456" customWidth="1"/>
    <col min="11525" max="11525" width="10.28515625" style="456" customWidth="1"/>
    <col min="11526" max="11526" width="10.7109375" style="456" customWidth="1"/>
    <col min="11527" max="11527" width="9.42578125" style="456" customWidth="1"/>
    <col min="11528" max="11528" width="10.5703125" style="456" customWidth="1"/>
    <col min="11529" max="11529" width="13.7109375" style="456" customWidth="1"/>
    <col min="11530" max="11531" width="10.42578125" style="456" customWidth="1"/>
    <col min="11532" max="11532" width="10.28515625" style="456" customWidth="1"/>
    <col min="11533" max="11533" width="9.42578125" style="456" customWidth="1"/>
    <col min="11534" max="11534" width="8.7109375" style="456" customWidth="1"/>
    <col min="11535" max="11535" width="10.42578125" style="456" customWidth="1"/>
    <col min="11536" max="11536" width="10.28515625" style="456" customWidth="1"/>
    <col min="11537" max="11776" width="11.42578125" style="456"/>
    <col min="11777" max="11777" width="7" style="456" customWidth="1"/>
    <col min="11778" max="11778" width="10.7109375" style="456" customWidth="1"/>
    <col min="11779" max="11779" width="10.5703125" style="456" customWidth="1"/>
    <col min="11780" max="11780" width="10.7109375" style="456" customWidth="1"/>
    <col min="11781" max="11781" width="10.28515625" style="456" customWidth="1"/>
    <col min="11782" max="11782" width="10.7109375" style="456" customWidth="1"/>
    <col min="11783" max="11783" width="9.42578125" style="456" customWidth="1"/>
    <col min="11784" max="11784" width="10.5703125" style="456" customWidth="1"/>
    <col min="11785" max="11785" width="13.7109375" style="456" customWidth="1"/>
    <col min="11786" max="11787" width="10.42578125" style="456" customWidth="1"/>
    <col min="11788" max="11788" width="10.28515625" style="456" customWidth="1"/>
    <col min="11789" max="11789" width="9.42578125" style="456" customWidth="1"/>
    <col min="11790" max="11790" width="8.7109375" style="456" customWidth="1"/>
    <col min="11791" max="11791" width="10.42578125" style="456" customWidth="1"/>
    <col min="11792" max="11792" width="10.28515625" style="456" customWidth="1"/>
    <col min="11793" max="12032" width="11.42578125" style="456"/>
    <col min="12033" max="12033" width="7" style="456" customWidth="1"/>
    <col min="12034" max="12034" width="10.7109375" style="456" customWidth="1"/>
    <col min="12035" max="12035" width="10.5703125" style="456" customWidth="1"/>
    <col min="12036" max="12036" width="10.7109375" style="456" customWidth="1"/>
    <col min="12037" max="12037" width="10.28515625" style="456" customWidth="1"/>
    <col min="12038" max="12038" width="10.7109375" style="456" customWidth="1"/>
    <col min="12039" max="12039" width="9.42578125" style="456" customWidth="1"/>
    <col min="12040" max="12040" width="10.5703125" style="456" customWidth="1"/>
    <col min="12041" max="12041" width="13.7109375" style="456" customWidth="1"/>
    <col min="12042" max="12043" width="10.42578125" style="456" customWidth="1"/>
    <col min="12044" max="12044" width="10.28515625" style="456" customWidth="1"/>
    <col min="12045" max="12045" width="9.42578125" style="456" customWidth="1"/>
    <col min="12046" max="12046" width="8.7109375" style="456" customWidth="1"/>
    <col min="12047" max="12047" width="10.42578125" style="456" customWidth="1"/>
    <col min="12048" max="12048" width="10.28515625" style="456" customWidth="1"/>
    <col min="12049" max="12288" width="11.42578125" style="456"/>
    <col min="12289" max="12289" width="7" style="456" customWidth="1"/>
    <col min="12290" max="12290" width="10.7109375" style="456" customWidth="1"/>
    <col min="12291" max="12291" width="10.5703125" style="456" customWidth="1"/>
    <col min="12292" max="12292" width="10.7109375" style="456" customWidth="1"/>
    <col min="12293" max="12293" width="10.28515625" style="456" customWidth="1"/>
    <col min="12294" max="12294" width="10.7109375" style="456" customWidth="1"/>
    <col min="12295" max="12295" width="9.42578125" style="456" customWidth="1"/>
    <col min="12296" max="12296" width="10.5703125" style="456" customWidth="1"/>
    <col min="12297" max="12297" width="13.7109375" style="456" customWidth="1"/>
    <col min="12298" max="12299" width="10.42578125" style="456" customWidth="1"/>
    <col min="12300" max="12300" width="10.28515625" style="456" customWidth="1"/>
    <col min="12301" max="12301" width="9.42578125" style="456" customWidth="1"/>
    <col min="12302" max="12302" width="8.7109375" style="456" customWidth="1"/>
    <col min="12303" max="12303" width="10.42578125" style="456" customWidth="1"/>
    <col min="12304" max="12304" width="10.28515625" style="456" customWidth="1"/>
    <col min="12305" max="12544" width="11.42578125" style="456"/>
    <col min="12545" max="12545" width="7" style="456" customWidth="1"/>
    <col min="12546" max="12546" width="10.7109375" style="456" customWidth="1"/>
    <col min="12547" max="12547" width="10.5703125" style="456" customWidth="1"/>
    <col min="12548" max="12548" width="10.7109375" style="456" customWidth="1"/>
    <col min="12549" max="12549" width="10.28515625" style="456" customWidth="1"/>
    <col min="12550" max="12550" width="10.7109375" style="456" customWidth="1"/>
    <col min="12551" max="12551" width="9.42578125" style="456" customWidth="1"/>
    <col min="12552" max="12552" width="10.5703125" style="456" customWidth="1"/>
    <col min="12553" max="12553" width="13.7109375" style="456" customWidth="1"/>
    <col min="12554" max="12555" width="10.42578125" style="456" customWidth="1"/>
    <col min="12556" max="12556" width="10.28515625" style="456" customWidth="1"/>
    <col min="12557" max="12557" width="9.42578125" style="456" customWidth="1"/>
    <col min="12558" max="12558" width="8.7109375" style="456" customWidth="1"/>
    <col min="12559" max="12559" width="10.42578125" style="456" customWidth="1"/>
    <col min="12560" max="12560" width="10.28515625" style="456" customWidth="1"/>
    <col min="12561" max="12800" width="11.42578125" style="456"/>
    <col min="12801" max="12801" width="7" style="456" customWidth="1"/>
    <col min="12802" max="12802" width="10.7109375" style="456" customWidth="1"/>
    <col min="12803" max="12803" width="10.5703125" style="456" customWidth="1"/>
    <col min="12804" max="12804" width="10.7109375" style="456" customWidth="1"/>
    <col min="12805" max="12805" width="10.28515625" style="456" customWidth="1"/>
    <col min="12806" max="12806" width="10.7109375" style="456" customWidth="1"/>
    <col min="12807" max="12807" width="9.42578125" style="456" customWidth="1"/>
    <col min="12808" max="12808" width="10.5703125" style="456" customWidth="1"/>
    <col min="12809" max="12809" width="13.7109375" style="456" customWidth="1"/>
    <col min="12810" max="12811" width="10.42578125" style="456" customWidth="1"/>
    <col min="12812" max="12812" width="10.28515625" style="456" customWidth="1"/>
    <col min="12813" max="12813" width="9.42578125" style="456" customWidth="1"/>
    <col min="12814" max="12814" width="8.7109375" style="456" customWidth="1"/>
    <col min="12815" max="12815" width="10.42578125" style="456" customWidth="1"/>
    <col min="12816" max="12816" width="10.28515625" style="456" customWidth="1"/>
    <col min="12817" max="13056" width="11.42578125" style="456"/>
    <col min="13057" max="13057" width="7" style="456" customWidth="1"/>
    <col min="13058" max="13058" width="10.7109375" style="456" customWidth="1"/>
    <col min="13059" max="13059" width="10.5703125" style="456" customWidth="1"/>
    <col min="13060" max="13060" width="10.7109375" style="456" customWidth="1"/>
    <col min="13061" max="13061" width="10.28515625" style="456" customWidth="1"/>
    <col min="13062" max="13062" width="10.7109375" style="456" customWidth="1"/>
    <col min="13063" max="13063" width="9.42578125" style="456" customWidth="1"/>
    <col min="13064" max="13064" width="10.5703125" style="456" customWidth="1"/>
    <col min="13065" max="13065" width="13.7109375" style="456" customWidth="1"/>
    <col min="13066" max="13067" width="10.42578125" style="456" customWidth="1"/>
    <col min="13068" max="13068" width="10.28515625" style="456" customWidth="1"/>
    <col min="13069" max="13069" width="9.42578125" style="456" customWidth="1"/>
    <col min="13070" max="13070" width="8.7109375" style="456" customWidth="1"/>
    <col min="13071" max="13071" width="10.42578125" style="456" customWidth="1"/>
    <col min="13072" max="13072" width="10.28515625" style="456" customWidth="1"/>
    <col min="13073" max="13312" width="11.42578125" style="456"/>
    <col min="13313" max="13313" width="7" style="456" customWidth="1"/>
    <col min="13314" max="13314" width="10.7109375" style="456" customWidth="1"/>
    <col min="13315" max="13315" width="10.5703125" style="456" customWidth="1"/>
    <col min="13316" max="13316" width="10.7109375" style="456" customWidth="1"/>
    <col min="13317" max="13317" width="10.28515625" style="456" customWidth="1"/>
    <col min="13318" max="13318" width="10.7109375" style="456" customWidth="1"/>
    <col min="13319" max="13319" width="9.42578125" style="456" customWidth="1"/>
    <col min="13320" max="13320" width="10.5703125" style="456" customWidth="1"/>
    <col min="13321" max="13321" width="13.7109375" style="456" customWidth="1"/>
    <col min="13322" max="13323" width="10.42578125" style="456" customWidth="1"/>
    <col min="13324" max="13324" width="10.28515625" style="456" customWidth="1"/>
    <col min="13325" max="13325" width="9.42578125" style="456" customWidth="1"/>
    <col min="13326" max="13326" width="8.7109375" style="456" customWidth="1"/>
    <col min="13327" max="13327" width="10.42578125" style="456" customWidth="1"/>
    <col min="13328" max="13328" width="10.28515625" style="456" customWidth="1"/>
    <col min="13329" max="13568" width="11.42578125" style="456"/>
    <col min="13569" max="13569" width="7" style="456" customWidth="1"/>
    <col min="13570" max="13570" width="10.7109375" style="456" customWidth="1"/>
    <col min="13571" max="13571" width="10.5703125" style="456" customWidth="1"/>
    <col min="13572" max="13572" width="10.7109375" style="456" customWidth="1"/>
    <col min="13573" max="13573" width="10.28515625" style="456" customWidth="1"/>
    <col min="13574" max="13574" width="10.7109375" style="456" customWidth="1"/>
    <col min="13575" max="13575" width="9.42578125" style="456" customWidth="1"/>
    <col min="13576" max="13576" width="10.5703125" style="456" customWidth="1"/>
    <col min="13577" max="13577" width="13.7109375" style="456" customWidth="1"/>
    <col min="13578" max="13579" width="10.42578125" style="456" customWidth="1"/>
    <col min="13580" max="13580" width="10.28515625" style="456" customWidth="1"/>
    <col min="13581" max="13581" width="9.42578125" style="456" customWidth="1"/>
    <col min="13582" max="13582" width="8.7109375" style="456" customWidth="1"/>
    <col min="13583" max="13583" width="10.42578125" style="456" customWidth="1"/>
    <col min="13584" max="13584" width="10.28515625" style="456" customWidth="1"/>
    <col min="13585" max="13824" width="11.42578125" style="456"/>
    <col min="13825" max="13825" width="7" style="456" customWidth="1"/>
    <col min="13826" max="13826" width="10.7109375" style="456" customWidth="1"/>
    <col min="13827" max="13827" width="10.5703125" style="456" customWidth="1"/>
    <col min="13828" max="13828" width="10.7109375" style="456" customWidth="1"/>
    <col min="13829" max="13829" width="10.28515625" style="456" customWidth="1"/>
    <col min="13830" max="13830" width="10.7109375" style="456" customWidth="1"/>
    <col min="13831" max="13831" width="9.42578125" style="456" customWidth="1"/>
    <col min="13832" max="13832" width="10.5703125" style="456" customWidth="1"/>
    <col min="13833" max="13833" width="13.7109375" style="456" customWidth="1"/>
    <col min="13834" max="13835" width="10.42578125" style="456" customWidth="1"/>
    <col min="13836" max="13836" width="10.28515625" style="456" customWidth="1"/>
    <col min="13837" max="13837" width="9.42578125" style="456" customWidth="1"/>
    <col min="13838" max="13838" width="8.7109375" style="456" customWidth="1"/>
    <col min="13839" max="13839" width="10.42578125" style="456" customWidth="1"/>
    <col min="13840" max="13840" width="10.28515625" style="456" customWidth="1"/>
    <col min="13841" max="14080" width="11.42578125" style="456"/>
    <col min="14081" max="14081" width="7" style="456" customWidth="1"/>
    <col min="14082" max="14082" width="10.7109375" style="456" customWidth="1"/>
    <col min="14083" max="14083" width="10.5703125" style="456" customWidth="1"/>
    <col min="14084" max="14084" width="10.7109375" style="456" customWidth="1"/>
    <col min="14085" max="14085" width="10.28515625" style="456" customWidth="1"/>
    <col min="14086" max="14086" width="10.7109375" style="456" customWidth="1"/>
    <col min="14087" max="14087" width="9.42578125" style="456" customWidth="1"/>
    <col min="14088" max="14088" width="10.5703125" style="456" customWidth="1"/>
    <col min="14089" max="14089" width="13.7109375" style="456" customWidth="1"/>
    <col min="14090" max="14091" width="10.42578125" style="456" customWidth="1"/>
    <col min="14092" max="14092" width="10.28515625" style="456" customWidth="1"/>
    <col min="14093" max="14093" width="9.42578125" style="456" customWidth="1"/>
    <col min="14094" max="14094" width="8.7109375" style="456" customWidth="1"/>
    <col min="14095" max="14095" width="10.42578125" style="456" customWidth="1"/>
    <col min="14096" max="14096" width="10.28515625" style="456" customWidth="1"/>
    <col min="14097" max="14336" width="11.42578125" style="456"/>
    <col min="14337" max="14337" width="7" style="456" customWidth="1"/>
    <col min="14338" max="14338" width="10.7109375" style="456" customWidth="1"/>
    <col min="14339" max="14339" width="10.5703125" style="456" customWidth="1"/>
    <col min="14340" max="14340" width="10.7109375" style="456" customWidth="1"/>
    <col min="14341" max="14341" width="10.28515625" style="456" customWidth="1"/>
    <col min="14342" max="14342" width="10.7109375" style="456" customWidth="1"/>
    <col min="14343" max="14343" width="9.42578125" style="456" customWidth="1"/>
    <col min="14344" max="14344" width="10.5703125" style="456" customWidth="1"/>
    <col min="14345" max="14345" width="13.7109375" style="456" customWidth="1"/>
    <col min="14346" max="14347" width="10.42578125" style="456" customWidth="1"/>
    <col min="14348" max="14348" width="10.28515625" style="456" customWidth="1"/>
    <col min="14349" max="14349" width="9.42578125" style="456" customWidth="1"/>
    <col min="14350" max="14350" width="8.7109375" style="456" customWidth="1"/>
    <col min="14351" max="14351" width="10.42578125" style="456" customWidth="1"/>
    <col min="14352" max="14352" width="10.28515625" style="456" customWidth="1"/>
    <col min="14353" max="14592" width="11.42578125" style="456"/>
    <col min="14593" max="14593" width="7" style="456" customWidth="1"/>
    <col min="14594" max="14594" width="10.7109375" style="456" customWidth="1"/>
    <col min="14595" max="14595" width="10.5703125" style="456" customWidth="1"/>
    <col min="14596" max="14596" width="10.7109375" style="456" customWidth="1"/>
    <col min="14597" max="14597" width="10.28515625" style="456" customWidth="1"/>
    <col min="14598" max="14598" width="10.7109375" style="456" customWidth="1"/>
    <col min="14599" max="14599" width="9.42578125" style="456" customWidth="1"/>
    <col min="14600" max="14600" width="10.5703125" style="456" customWidth="1"/>
    <col min="14601" max="14601" width="13.7109375" style="456" customWidth="1"/>
    <col min="14602" max="14603" width="10.42578125" style="456" customWidth="1"/>
    <col min="14604" max="14604" width="10.28515625" style="456" customWidth="1"/>
    <col min="14605" max="14605" width="9.42578125" style="456" customWidth="1"/>
    <col min="14606" max="14606" width="8.7109375" style="456" customWidth="1"/>
    <col min="14607" max="14607" width="10.42578125" style="456" customWidth="1"/>
    <col min="14608" max="14608" width="10.28515625" style="456" customWidth="1"/>
    <col min="14609" max="14848" width="11.42578125" style="456"/>
    <col min="14849" max="14849" width="7" style="456" customWidth="1"/>
    <col min="14850" max="14850" width="10.7109375" style="456" customWidth="1"/>
    <col min="14851" max="14851" width="10.5703125" style="456" customWidth="1"/>
    <col min="14852" max="14852" width="10.7109375" style="456" customWidth="1"/>
    <col min="14853" max="14853" width="10.28515625" style="456" customWidth="1"/>
    <col min="14854" max="14854" width="10.7109375" style="456" customWidth="1"/>
    <col min="14855" max="14855" width="9.42578125" style="456" customWidth="1"/>
    <col min="14856" max="14856" width="10.5703125" style="456" customWidth="1"/>
    <col min="14857" max="14857" width="13.7109375" style="456" customWidth="1"/>
    <col min="14858" max="14859" width="10.42578125" style="456" customWidth="1"/>
    <col min="14860" max="14860" width="10.28515625" style="456" customWidth="1"/>
    <col min="14861" max="14861" width="9.42578125" style="456" customWidth="1"/>
    <col min="14862" max="14862" width="8.7109375" style="456" customWidth="1"/>
    <col min="14863" max="14863" width="10.42578125" style="456" customWidth="1"/>
    <col min="14864" max="14864" width="10.28515625" style="456" customWidth="1"/>
    <col min="14865" max="15104" width="11.42578125" style="456"/>
    <col min="15105" max="15105" width="7" style="456" customWidth="1"/>
    <col min="15106" max="15106" width="10.7109375" style="456" customWidth="1"/>
    <col min="15107" max="15107" width="10.5703125" style="456" customWidth="1"/>
    <col min="15108" max="15108" width="10.7109375" style="456" customWidth="1"/>
    <col min="15109" max="15109" width="10.28515625" style="456" customWidth="1"/>
    <col min="15110" max="15110" width="10.7109375" style="456" customWidth="1"/>
    <col min="15111" max="15111" width="9.42578125" style="456" customWidth="1"/>
    <col min="15112" max="15112" width="10.5703125" style="456" customWidth="1"/>
    <col min="15113" max="15113" width="13.7109375" style="456" customWidth="1"/>
    <col min="15114" max="15115" width="10.42578125" style="456" customWidth="1"/>
    <col min="15116" max="15116" width="10.28515625" style="456" customWidth="1"/>
    <col min="15117" max="15117" width="9.42578125" style="456" customWidth="1"/>
    <col min="15118" max="15118" width="8.7109375" style="456" customWidth="1"/>
    <col min="15119" max="15119" width="10.42578125" style="456" customWidth="1"/>
    <col min="15120" max="15120" width="10.28515625" style="456" customWidth="1"/>
    <col min="15121" max="15360" width="11.42578125" style="456"/>
    <col min="15361" max="15361" width="7" style="456" customWidth="1"/>
    <col min="15362" max="15362" width="10.7109375" style="456" customWidth="1"/>
    <col min="15363" max="15363" width="10.5703125" style="456" customWidth="1"/>
    <col min="15364" max="15364" width="10.7109375" style="456" customWidth="1"/>
    <col min="15365" max="15365" width="10.28515625" style="456" customWidth="1"/>
    <col min="15366" max="15366" width="10.7109375" style="456" customWidth="1"/>
    <col min="15367" max="15367" width="9.42578125" style="456" customWidth="1"/>
    <col min="15368" max="15368" width="10.5703125" style="456" customWidth="1"/>
    <col min="15369" max="15369" width="13.7109375" style="456" customWidth="1"/>
    <col min="15370" max="15371" width="10.42578125" style="456" customWidth="1"/>
    <col min="15372" max="15372" width="10.28515625" style="456" customWidth="1"/>
    <col min="15373" max="15373" width="9.42578125" style="456" customWidth="1"/>
    <col min="15374" max="15374" width="8.7109375" style="456" customWidth="1"/>
    <col min="15375" max="15375" width="10.42578125" style="456" customWidth="1"/>
    <col min="15376" max="15376" width="10.28515625" style="456" customWidth="1"/>
    <col min="15377" max="15616" width="11.42578125" style="456"/>
    <col min="15617" max="15617" width="7" style="456" customWidth="1"/>
    <col min="15618" max="15618" width="10.7109375" style="456" customWidth="1"/>
    <col min="15619" max="15619" width="10.5703125" style="456" customWidth="1"/>
    <col min="15620" max="15620" width="10.7109375" style="456" customWidth="1"/>
    <col min="15621" max="15621" width="10.28515625" style="456" customWidth="1"/>
    <col min="15622" max="15622" width="10.7109375" style="456" customWidth="1"/>
    <col min="15623" max="15623" width="9.42578125" style="456" customWidth="1"/>
    <col min="15624" max="15624" width="10.5703125" style="456" customWidth="1"/>
    <col min="15625" max="15625" width="13.7109375" style="456" customWidth="1"/>
    <col min="15626" max="15627" width="10.42578125" style="456" customWidth="1"/>
    <col min="15628" max="15628" width="10.28515625" style="456" customWidth="1"/>
    <col min="15629" max="15629" width="9.42578125" style="456" customWidth="1"/>
    <col min="15630" max="15630" width="8.7109375" style="456" customWidth="1"/>
    <col min="15631" max="15631" width="10.42578125" style="456" customWidth="1"/>
    <col min="15632" max="15632" width="10.28515625" style="456" customWidth="1"/>
    <col min="15633" max="15872" width="11.42578125" style="456"/>
    <col min="15873" max="15873" width="7" style="456" customWidth="1"/>
    <col min="15874" max="15874" width="10.7109375" style="456" customWidth="1"/>
    <col min="15875" max="15875" width="10.5703125" style="456" customWidth="1"/>
    <col min="15876" max="15876" width="10.7109375" style="456" customWidth="1"/>
    <col min="15877" max="15877" width="10.28515625" style="456" customWidth="1"/>
    <col min="15878" max="15878" width="10.7109375" style="456" customWidth="1"/>
    <col min="15879" max="15879" width="9.42578125" style="456" customWidth="1"/>
    <col min="15880" max="15880" width="10.5703125" style="456" customWidth="1"/>
    <col min="15881" max="15881" width="13.7109375" style="456" customWidth="1"/>
    <col min="15882" max="15883" width="10.42578125" style="456" customWidth="1"/>
    <col min="15884" max="15884" width="10.28515625" style="456" customWidth="1"/>
    <col min="15885" max="15885" width="9.42578125" style="456" customWidth="1"/>
    <col min="15886" max="15886" width="8.7109375" style="456" customWidth="1"/>
    <col min="15887" max="15887" width="10.42578125" style="456" customWidth="1"/>
    <col min="15888" max="15888" width="10.28515625" style="456" customWidth="1"/>
    <col min="15889" max="16128" width="11.42578125" style="456"/>
    <col min="16129" max="16129" width="7" style="456" customWidth="1"/>
    <col min="16130" max="16130" width="10.7109375" style="456" customWidth="1"/>
    <col min="16131" max="16131" width="10.5703125" style="456" customWidth="1"/>
    <col min="16132" max="16132" width="10.7109375" style="456" customWidth="1"/>
    <col min="16133" max="16133" width="10.28515625" style="456" customWidth="1"/>
    <col min="16134" max="16134" width="10.7109375" style="456" customWidth="1"/>
    <col min="16135" max="16135" width="9.42578125" style="456" customWidth="1"/>
    <col min="16136" max="16136" width="10.5703125" style="456" customWidth="1"/>
    <col min="16137" max="16137" width="13.7109375" style="456" customWidth="1"/>
    <col min="16138" max="16139" width="10.42578125" style="456" customWidth="1"/>
    <col min="16140" max="16140" width="10.28515625" style="456" customWidth="1"/>
    <col min="16141" max="16141" width="9.42578125" style="456" customWidth="1"/>
    <col min="16142" max="16142" width="8.7109375" style="456" customWidth="1"/>
    <col min="16143" max="16143" width="10.42578125" style="456" customWidth="1"/>
    <col min="16144" max="16144" width="10.28515625" style="456" customWidth="1"/>
    <col min="16145" max="16384" width="11.42578125" style="456"/>
  </cols>
  <sheetData>
    <row r="1" spans="1:21" ht="15" customHeight="1" x14ac:dyDescent="0.2">
      <c r="A1" s="778" t="s">
        <v>924</v>
      </c>
      <c r="B1" s="778"/>
      <c r="C1" s="778"/>
      <c r="D1" s="778"/>
      <c r="E1" s="778"/>
      <c r="F1" s="778"/>
      <c r="G1" s="778"/>
      <c r="H1" s="778"/>
      <c r="I1" s="778"/>
      <c r="J1" s="778"/>
      <c r="K1" s="778"/>
      <c r="L1" s="778"/>
      <c r="M1" s="778"/>
      <c r="N1" s="778"/>
      <c r="O1" s="778"/>
      <c r="P1" s="778"/>
    </row>
    <row r="2" spans="1:21" ht="15" customHeight="1" x14ac:dyDescent="0.2">
      <c r="A2" s="778" t="s">
        <v>925</v>
      </c>
      <c r="B2" s="778"/>
      <c r="C2" s="778"/>
      <c r="D2" s="778"/>
      <c r="E2" s="778"/>
      <c r="F2" s="778" t="s">
        <v>926</v>
      </c>
      <c r="G2" s="778"/>
      <c r="H2" s="778"/>
      <c r="I2" s="778"/>
      <c r="J2" s="778"/>
      <c r="K2" s="778"/>
      <c r="L2" s="778"/>
      <c r="M2" s="778"/>
      <c r="N2" s="778"/>
      <c r="O2" s="778"/>
      <c r="P2" s="778"/>
    </row>
    <row r="3" spans="1:21" ht="15" customHeight="1" thickBot="1" x14ac:dyDescent="0.25">
      <c r="E3" s="457"/>
    </row>
    <row r="4" spans="1:21" ht="15" customHeight="1" x14ac:dyDescent="0.25">
      <c r="A4" s="779" t="s">
        <v>927</v>
      </c>
      <c r="B4" s="780"/>
      <c r="C4" s="780"/>
      <c r="D4" s="780"/>
      <c r="E4" s="781"/>
      <c r="F4" s="457"/>
      <c r="K4" s="457"/>
      <c r="N4" s="457" t="s">
        <v>928</v>
      </c>
      <c r="O4" s="458">
        <f>IF(HorasAmortizaciónEquipoCamión=0,0,ROUND(Valor_CamiónSolo*PorcentajeEquipoAmortizarCamión/HorasAmortizaciónEquipoCamión,3))</f>
        <v>0</v>
      </c>
    </row>
    <row r="5" spans="1:21" ht="15" customHeight="1" x14ac:dyDescent="0.2">
      <c r="A5" s="459"/>
      <c r="B5" s="460"/>
      <c r="C5" s="460"/>
      <c r="D5" s="460"/>
      <c r="E5" s="461"/>
      <c r="F5" s="457"/>
      <c r="K5" s="457"/>
      <c r="O5" s="462"/>
    </row>
    <row r="6" spans="1:21" ht="15" customHeight="1" x14ac:dyDescent="0.2">
      <c r="A6" s="459"/>
      <c r="B6" s="460"/>
      <c r="C6" s="460"/>
      <c r="D6" s="460"/>
      <c r="E6" s="461"/>
      <c r="F6" s="457"/>
      <c r="K6" s="457"/>
      <c r="O6" s="462"/>
      <c r="Q6" s="460"/>
      <c r="R6" s="460"/>
      <c r="S6" s="460"/>
      <c r="T6" s="460"/>
      <c r="U6" s="460"/>
    </row>
    <row r="7" spans="1:21" ht="15" customHeight="1" x14ac:dyDescent="0.2">
      <c r="A7" s="459" t="s">
        <v>929</v>
      </c>
      <c r="B7" s="460"/>
      <c r="C7" s="460"/>
      <c r="D7" s="460"/>
      <c r="E7" s="495"/>
      <c r="F7" s="457"/>
      <c r="G7" s="464"/>
      <c r="H7" s="460"/>
      <c r="I7" s="782"/>
      <c r="J7" s="465"/>
      <c r="K7" s="466"/>
      <c r="N7" s="457" t="s">
        <v>930</v>
      </c>
      <c r="O7" s="458">
        <f>ROUND(Valor_CamiónSolo*Interes_Anual_cs/4000,3)</f>
        <v>0</v>
      </c>
      <c r="Q7" s="464"/>
      <c r="R7" s="467"/>
      <c r="S7" s="775"/>
      <c r="T7" s="468"/>
      <c r="U7" s="465"/>
    </row>
    <row r="8" spans="1:21" ht="15" customHeight="1" x14ac:dyDescent="0.2">
      <c r="A8" s="459" t="s">
        <v>931</v>
      </c>
      <c r="B8" s="460"/>
      <c r="C8" s="460"/>
      <c r="D8" s="460"/>
      <c r="E8" s="496"/>
      <c r="F8" s="457"/>
      <c r="G8" s="776"/>
      <c r="H8" s="776"/>
      <c r="I8" s="782"/>
      <c r="K8" s="457"/>
      <c r="O8" s="462"/>
      <c r="Q8" s="776"/>
      <c r="R8" s="776"/>
      <c r="S8" s="775"/>
      <c r="T8" s="460"/>
      <c r="U8" s="460"/>
    </row>
    <row r="9" spans="1:21" ht="15" customHeight="1" x14ac:dyDescent="0.2">
      <c r="A9" s="459" t="s">
        <v>932</v>
      </c>
      <c r="B9" s="460"/>
      <c r="C9" s="460"/>
      <c r="D9" s="460"/>
      <c r="E9" s="497"/>
      <c r="F9" s="457"/>
      <c r="K9" s="457"/>
      <c r="O9" s="462"/>
    </row>
    <row r="10" spans="1:21" ht="15" customHeight="1" x14ac:dyDescent="0.2">
      <c r="A10" s="459" t="s">
        <v>933</v>
      </c>
      <c r="C10" s="460"/>
      <c r="D10" s="460"/>
      <c r="E10" s="711"/>
      <c r="F10" s="457"/>
      <c r="K10" s="457"/>
      <c r="N10" s="457" t="s">
        <v>934</v>
      </c>
      <c r="O10" s="458">
        <f>ROUND(O4*Porcentaje_Reparaciones_Repuestos,3)</f>
        <v>0</v>
      </c>
      <c r="Q10" s="460"/>
      <c r="R10" s="460"/>
      <c r="S10" s="460"/>
      <c r="T10" s="460"/>
      <c r="U10" s="460"/>
    </row>
    <row r="11" spans="1:21" ht="15" customHeight="1" x14ac:dyDescent="0.2">
      <c r="A11" s="459" t="s">
        <v>935</v>
      </c>
      <c r="C11" s="460"/>
      <c r="D11" s="460"/>
      <c r="E11" s="497"/>
      <c r="F11" s="457"/>
      <c r="K11" s="457"/>
      <c r="O11" s="462"/>
      <c r="Q11" s="460"/>
      <c r="R11" s="460"/>
      <c r="S11" s="460"/>
      <c r="T11" s="460"/>
      <c r="U11" s="460"/>
    </row>
    <row r="12" spans="1:21" ht="15" customHeight="1" x14ac:dyDescent="0.2">
      <c r="A12" s="459" t="s">
        <v>936</v>
      </c>
      <c r="B12" s="460"/>
      <c r="C12" s="460"/>
      <c r="D12" s="460"/>
      <c r="E12" s="497"/>
      <c r="F12" s="457"/>
      <c r="K12" s="457"/>
      <c r="O12" s="462"/>
      <c r="Q12" s="460"/>
      <c r="R12" s="460"/>
      <c r="S12" s="460"/>
      <c r="T12" s="460"/>
      <c r="U12" s="460"/>
    </row>
    <row r="13" spans="1:21" ht="15" customHeight="1" x14ac:dyDescent="0.2">
      <c r="A13" s="471" t="s">
        <v>937</v>
      </c>
      <c r="E13" s="496"/>
      <c r="F13" s="457"/>
      <c r="G13" s="460"/>
      <c r="H13" s="460"/>
      <c r="I13" s="460"/>
      <c r="J13" s="460"/>
      <c r="K13" s="472"/>
      <c r="N13" s="457" t="s">
        <v>938</v>
      </c>
      <c r="O13" s="458">
        <f>ROUND(Tiempo_lavado_en_horas*Mano_Obra_Lavado*Cantidad_lavado_al_mes*12/2000,3)</f>
        <v>0</v>
      </c>
      <c r="Q13" s="460"/>
      <c r="R13" s="460"/>
      <c r="S13" s="460"/>
      <c r="T13" s="460"/>
      <c r="U13" s="460"/>
    </row>
    <row r="14" spans="1:21" ht="15" customHeight="1" x14ac:dyDescent="0.2">
      <c r="A14" s="471" t="s">
        <v>939</v>
      </c>
      <c r="E14" s="498"/>
      <c r="F14" s="457"/>
      <c r="G14" s="460"/>
      <c r="H14" s="460"/>
      <c r="I14" s="460"/>
      <c r="J14" s="460"/>
      <c r="K14" s="472"/>
      <c r="O14" s="462"/>
      <c r="Q14" s="460"/>
      <c r="R14" s="460"/>
      <c r="S14" s="460"/>
      <c r="T14" s="460"/>
      <c r="U14" s="460"/>
    </row>
    <row r="15" spans="1:21" ht="15" customHeight="1" x14ac:dyDescent="0.2">
      <c r="A15" s="459" t="s">
        <v>940</v>
      </c>
      <c r="B15" s="460"/>
      <c r="C15" s="460"/>
      <c r="D15" s="460"/>
      <c r="E15" s="499"/>
      <c r="F15" s="457"/>
      <c r="G15" s="464"/>
      <c r="H15" s="460"/>
      <c r="I15" s="775"/>
      <c r="J15" s="465"/>
      <c r="K15" s="474"/>
      <c r="O15" s="462"/>
      <c r="Q15" s="475"/>
      <c r="R15" s="476"/>
      <c r="S15" s="775"/>
      <c r="T15" s="468"/>
      <c r="U15" s="477"/>
    </row>
    <row r="16" spans="1:21" ht="15" customHeight="1" x14ac:dyDescent="0.2">
      <c r="A16" s="459" t="s">
        <v>941</v>
      </c>
      <c r="B16" s="460"/>
      <c r="C16" s="460"/>
      <c r="D16" s="460"/>
      <c r="E16" s="500"/>
      <c r="F16" s="457"/>
      <c r="G16" s="776"/>
      <c r="H16" s="776"/>
      <c r="I16" s="775"/>
      <c r="J16" s="460"/>
      <c r="K16" s="472"/>
      <c r="N16" s="457" t="s">
        <v>942</v>
      </c>
      <c r="O16" s="458">
        <f>ROUND(Valor_CamiónSolo*PorSegurosPatentesImpustoCamión/2000,3)</f>
        <v>0</v>
      </c>
      <c r="Q16" s="783"/>
      <c r="R16" s="783"/>
      <c r="S16" s="775"/>
      <c r="T16" s="460"/>
      <c r="U16" s="460"/>
    </row>
    <row r="17" spans="1:21" ht="15" customHeight="1" x14ac:dyDescent="0.2">
      <c r="A17" s="459" t="s">
        <v>943</v>
      </c>
      <c r="B17" s="460"/>
      <c r="C17" s="460"/>
      <c r="D17" s="460"/>
      <c r="E17" s="501"/>
      <c r="F17" s="457"/>
      <c r="K17" s="457"/>
      <c r="O17" s="462"/>
    </row>
    <row r="18" spans="1:21" ht="15" customHeight="1" x14ac:dyDescent="0.2">
      <c r="A18" s="459" t="s">
        <v>944</v>
      </c>
      <c r="B18" s="460"/>
      <c r="C18" s="460"/>
      <c r="D18" s="460"/>
      <c r="E18" s="502"/>
      <c r="F18" s="457"/>
      <c r="K18" s="457"/>
      <c r="O18" s="462"/>
    </row>
    <row r="19" spans="1:21" ht="15" customHeight="1" x14ac:dyDescent="0.2">
      <c r="A19" s="459" t="s">
        <v>945</v>
      </c>
      <c r="B19" s="460"/>
      <c r="C19" s="460"/>
      <c r="D19" s="460"/>
      <c r="E19" s="503"/>
      <c r="F19" s="457"/>
      <c r="G19" s="464"/>
      <c r="H19" s="460"/>
      <c r="I19" s="460"/>
      <c r="J19" s="465"/>
      <c r="K19" s="474"/>
      <c r="N19" s="457" t="s">
        <v>946</v>
      </c>
      <c r="O19" s="458">
        <f>IF(V_Ul_cámara_cubiertas_CamiónSolo=0,0,ROUND(Cantidad_camaras_cubiertas*Valor_cámara_cubiertas_CamiónSolo/V_Ul_cámara_cubiertas_CamiónSolo,3))</f>
        <v>0</v>
      </c>
      <c r="Q19" s="480"/>
      <c r="R19" s="481"/>
      <c r="S19" s="482"/>
      <c r="T19" s="483"/>
      <c r="U19" s="484"/>
    </row>
    <row r="20" spans="1:21" ht="15" customHeight="1" x14ac:dyDescent="0.2">
      <c r="A20" s="459" t="s">
        <v>947</v>
      </c>
      <c r="B20" s="460"/>
      <c r="C20" s="460"/>
      <c r="D20" s="460"/>
      <c r="E20" s="497"/>
      <c r="F20" s="457"/>
      <c r="G20" s="776"/>
      <c r="H20" s="776"/>
      <c r="I20" s="460"/>
      <c r="J20" s="460"/>
      <c r="K20" s="472"/>
      <c r="O20" s="462"/>
    </row>
    <row r="21" spans="1:21" ht="15" customHeight="1" x14ac:dyDescent="0.2">
      <c r="A21" s="459" t="s">
        <v>948</v>
      </c>
      <c r="B21" s="460"/>
      <c r="C21" s="460"/>
      <c r="D21" s="457" t="s">
        <v>949</v>
      </c>
      <c r="E21" s="504"/>
      <c r="G21" s="777"/>
      <c r="H21" s="777"/>
      <c r="I21" s="777"/>
      <c r="K21" s="457"/>
      <c r="O21" s="462"/>
    </row>
    <row r="22" spans="1:21" ht="15" customHeight="1" x14ac:dyDescent="0.2">
      <c r="A22" s="459" t="s">
        <v>950</v>
      </c>
      <c r="B22" s="460"/>
      <c r="C22" s="460"/>
      <c r="D22" s="457" t="s">
        <v>951</v>
      </c>
      <c r="E22" s="505"/>
      <c r="G22" s="460"/>
      <c r="H22" s="460"/>
      <c r="I22" s="460"/>
      <c r="J22" s="460"/>
      <c r="K22" s="472"/>
      <c r="N22" s="457" t="s">
        <v>952</v>
      </c>
      <c r="O22" s="458">
        <f>ROUND(Consumo_gasoil_CamiónSolo_porkm*Costo_gasoil*(1+Porcentaje_Lubricantes),3)</f>
        <v>0</v>
      </c>
    </row>
    <row r="23" spans="1:21" ht="15" customHeight="1" thickBot="1" x14ac:dyDescent="0.3">
      <c r="A23" s="486"/>
      <c r="B23" s="487"/>
      <c r="C23" s="487"/>
      <c r="D23" s="487"/>
      <c r="E23" s="488"/>
      <c r="G23" s="489"/>
      <c r="H23" s="490"/>
      <c r="I23" s="491"/>
      <c r="J23" s="492"/>
      <c r="K23" s="474"/>
    </row>
    <row r="24" spans="1:21" ht="15" customHeight="1" x14ac:dyDescent="0.2">
      <c r="A24" s="460"/>
      <c r="B24" s="460"/>
      <c r="C24" s="460"/>
      <c r="D24" s="460"/>
      <c r="E24" s="460"/>
      <c r="F24" s="460"/>
      <c r="G24" s="460"/>
      <c r="H24" s="460"/>
      <c r="I24" s="460"/>
      <c r="J24" s="460"/>
      <c r="K24" s="460"/>
      <c r="L24" s="460"/>
      <c r="M24" s="460"/>
      <c r="N24" s="460"/>
      <c r="O24" s="460"/>
      <c r="P24" s="460"/>
    </row>
    <row r="25" spans="1:21" ht="15" customHeight="1" x14ac:dyDescent="0.2">
      <c r="A25" s="785" t="s">
        <v>953</v>
      </c>
      <c r="B25" s="785"/>
      <c r="C25" s="785"/>
      <c r="D25" s="785"/>
      <c r="E25" s="785"/>
      <c r="F25" s="785"/>
      <c r="G25" s="785"/>
      <c r="H25" s="786" t="s">
        <v>954</v>
      </c>
      <c r="I25" s="786"/>
      <c r="J25" s="786"/>
      <c r="K25" s="786"/>
      <c r="L25" s="786"/>
      <c r="M25" s="786"/>
      <c r="N25" s="786"/>
      <c r="O25" s="786"/>
      <c r="P25" s="787" t="s">
        <v>955</v>
      </c>
    </row>
    <row r="26" spans="1:21" ht="15" customHeight="1" x14ac:dyDescent="0.2">
      <c r="A26" s="493" t="s">
        <v>956</v>
      </c>
      <c r="B26" s="493" t="s">
        <v>957</v>
      </c>
      <c r="C26" s="493" t="s">
        <v>958</v>
      </c>
      <c r="D26" s="493" t="s">
        <v>959</v>
      </c>
      <c r="E26" s="493" t="s">
        <v>960</v>
      </c>
      <c r="F26" s="493" t="s">
        <v>961</v>
      </c>
      <c r="G26" s="493" t="s">
        <v>962</v>
      </c>
      <c r="H26" s="788" t="s">
        <v>923</v>
      </c>
      <c r="I26" s="788" t="s">
        <v>963</v>
      </c>
      <c r="J26" s="493" t="s">
        <v>964</v>
      </c>
      <c r="K26" s="493" t="s">
        <v>965</v>
      </c>
      <c r="L26" s="493" t="s">
        <v>966</v>
      </c>
      <c r="M26" s="493" t="s">
        <v>967</v>
      </c>
      <c r="N26" s="493" t="s">
        <v>968</v>
      </c>
      <c r="O26" s="523" t="s">
        <v>1624</v>
      </c>
      <c r="P26" s="787"/>
    </row>
    <row r="27" spans="1:21" ht="15" customHeight="1" x14ac:dyDescent="0.2">
      <c r="A27" s="493" t="s">
        <v>970</v>
      </c>
      <c r="B27" s="493" t="s">
        <v>971</v>
      </c>
      <c r="C27" s="493" t="s">
        <v>972</v>
      </c>
      <c r="D27" s="493" t="s">
        <v>973</v>
      </c>
      <c r="E27" s="493" t="s">
        <v>974</v>
      </c>
      <c r="F27" s="493" t="s">
        <v>975</v>
      </c>
      <c r="G27" s="493" t="s">
        <v>976</v>
      </c>
      <c r="H27" s="788"/>
      <c r="I27" s="788"/>
      <c r="J27" s="493" t="s">
        <v>977</v>
      </c>
      <c r="K27" s="493" t="s">
        <v>978</v>
      </c>
      <c r="L27" s="493" t="s">
        <v>979</v>
      </c>
      <c r="M27" s="493" t="s">
        <v>980</v>
      </c>
      <c r="N27" s="493" t="s">
        <v>981</v>
      </c>
      <c r="O27" s="523" t="s">
        <v>982</v>
      </c>
      <c r="P27" s="787"/>
    </row>
    <row r="28" spans="1:21" ht="15" customHeight="1" x14ac:dyDescent="0.2">
      <c r="A28" s="784" t="s">
        <v>983</v>
      </c>
      <c r="B28" s="784" t="s">
        <v>984</v>
      </c>
      <c r="C28" s="784" t="s">
        <v>985</v>
      </c>
      <c r="D28" s="784" t="s">
        <v>986</v>
      </c>
      <c r="E28" s="784" t="s">
        <v>987</v>
      </c>
      <c r="F28" s="784" t="s">
        <v>988</v>
      </c>
      <c r="G28" s="784" t="s">
        <v>989</v>
      </c>
      <c r="H28" s="784" t="s">
        <v>990</v>
      </c>
      <c r="I28" s="784" t="s">
        <v>991</v>
      </c>
      <c r="J28" s="784" t="s">
        <v>992</v>
      </c>
      <c r="K28" s="784" t="s">
        <v>993</v>
      </c>
      <c r="L28" s="784" t="s">
        <v>994</v>
      </c>
      <c r="M28" s="784" t="s">
        <v>995</v>
      </c>
      <c r="N28" s="784" t="s">
        <v>996</v>
      </c>
      <c r="O28" s="784" t="s">
        <v>997</v>
      </c>
      <c r="P28" s="789" t="s">
        <v>998</v>
      </c>
    </row>
    <row r="29" spans="1:21" ht="15" customHeight="1" x14ac:dyDescent="0.2">
      <c r="A29" s="784"/>
      <c r="B29" s="784"/>
      <c r="C29" s="784"/>
      <c r="D29" s="784"/>
      <c r="E29" s="784"/>
      <c r="F29" s="784"/>
      <c r="G29" s="784"/>
      <c r="H29" s="784"/>
      <c r="I29" s="784"/>
      <c r="J29" s="784"/>
      <c r="K29" s="784"/>
      <c r="L29" s="784"/>
      <c r="M29" s="784"/>
      <c r="N29" s="784"/>
      <c r="O29" s="784"/>
      <c r="P29" s="789"/>
    </row>
    <row r="30" spans="1:21" ht="15" customHeight="1" x14ac:dyDescent="0.2">
      <c r="A30" s="513">
        <v>1</v>
      </c>
      <c r="B30" s="518"/>
      <c r="C30" s="515">
        <f>IF(B30=0,0,(2*A30*60)/B30)</f>
        <v>0</v>
      </c>
      <c r="D30" s="519"/>
      <c r="E30" s="515">
        <f t="shared" ref="E30:E64" si="0">+C30+D30</f>
        <v>0</v>
      </c>
      <c r="F30" s="794">
        <f>A30*$E$21</f>
        <v>0</v>
      </c>
      <c r="G30" s="517">
        <f t="shared" ref="G30:G64" si="1">+A30*2</f>
        <v>2</v>
      </c>
      <c r="H30" s="512">
        <f t="shared" ref="H30:H64" si="2">A*(E30/60)</f>
        <v>0</v>
      </c>
      <c r="I30" s="512">
        <f t="shared" ref="I30:I38" si="3">B*(E30/60)</f>
        <v>0</v>
      </c>
      <c r="J30" s="512">
        <f t="shared" ref="J30:J38" si="4">C_*(C30/60)</f>
        <v>0</v>
      </c>
      <c r="K30" s="512">
        <f t="shared" ref="K30:K38" si="5">D*(E30/60)</f>
        <v>0</v>
      </c>
      <c r="L30" s="512">
        <f t="shared" ref="L30:L38" si="6">E*(E30/60)</f>
        <v>0</v>
      </c>
      <c r="M30" s="512">
        <f t="shared" ref="M30:M38" si="7">+G30*F_</f>
        <v>0</v>
      </c>
      <c r="N30" s="512">
        <f t="shared" ref="N30:N38" si="8">Mano_Obra_Lavado*(E30/60)</f>
        <v>0</v>
      </c>
      <c r="O30" s="512">
        <f t="shared" ref="O30:O38" si="9">+G30*G</f>
        <v>0</v>
      </c>
      <c r="P30" s="506">
        <f>IF(F30=0,0,ROUND(SUM(H30:O30)/F30,3))</f>
        <v>0</v>
      </c>
      <c r="R30" s="494"/>
    </row>
    <row r="31" spans="1:21" ht="15" customHeight="1" x14ac:dyDescent="0.2">
      <c r="A31" s="513">
        <v>1.5</v>
      </c>
      <c r="B31" s="518"/>
      <c r="C31" s="515">
        <f t="shared" ref="C31:C64" si="10">IF(B31=0,0,(2*A31*60)/B31)</f>
        <v>0</v>
      </c>
      <c r="D31" s="519"/>
      <c r="E31" s="515">
        <f t="shared" si="0"/>
        <v>0</v>
      </c>
      <c r="F31" s="794">
        <f t="shared" ref="F31:F64" si="11">A31*$E$21</f>
        <v>0</v>
      </c>
      <c r="G31" s="517">
        <f t="shared" si="1"/>
        <v>3</v>
      </c>
      <c r="H31" s="512">
        <f t="shared" si="2"/>
        <v>0</v>
      </c>
      <c r="I31" s="512">
        <f t="shared" si="3"/>
        <v>0</v>
      </c>
      <c r="J31" s="512">
        <f t="shared" si="4"/>
        <v>0</v>
      </c>
      <c r="K31" s="512">
        <f t="shared" si="5"/>
        <v>0</v>
      </c>
      <c r="L31" s="512">
        <f t="shared" si="6"/>
        <v>0</v>
      </c>
      <c r="M31" s="512">
        <f t="shared" si="7"/>
        <v>0</v>
      </c>
      <c r="N31" s="512">
        <f t="shared" si="8"/>
        <v>0</v>
      </c>
      <c r="O31" s="512">
        <f t="shared" si="9"/>
        <v>0</v>
      </c>
      <c r="P31" s="506">
        <f t="shared" ref="P31:P64" si="12">IF(F31=0,0,ROUND(SUM(H31:O31)/F31,3))</f>
        <v>0</v>
      </c>
      <c r="R31" s="494"/>
    </row>
    <row r="32" spans="1:21" ht="15" customHeight="1" x14ac:dyDescent="0.2">
      <c r="A32" s="513">
        <v>2</v>
      </c>
      <c r="B32" s="518"/>
      <c r="C32" s="515">
        <f t="shared" si="10"/>
        <v>0</v>
      </c>
      <c r="D32" s="519"/>
      <c r="E32" s="515">
        <f t="shared" si="0"/>
        <v>0</v>
      </c>
      <c r="F32" s="794">
        <f t="shared" si="11"/>
        <v>0</v>
      </c>
      <c r="G32" s="517">
        <f t="shared" si="1"/>
        <v>4</v>
      </c>
      <c r="H32" s="512">
        <f t="shared" si="2"/>
        <v>0</v>
      </c>
      <c r="I32" s="512">
        <f t="shared" si="3"/>
        <v>0</v>
      </c>
      <c r="J32" s="512">
        <f t="shared" si="4"/>
        <v>0</v>
      </c>
      <c r="K32" s="512">
        <f t="shared" si="5"/>
        <v>0</v>
      </c>
      <c r="L32" s="512">
        <f t="shared" si="6"/>
        <v>0</v>
      </c>
      <c r="M32" s="512">
        <f t="shared" si="7"/>
        <v>0</v>
      </c>
      <c r="N32" s="512">
        <f t="shared" si="8"/>
        <v>0</v>
      </c>
      <c r="O32" s="512">
        <f t="shared" si="9"/>
        <v>0</v>
      </c>
      <c r="P32" s="506">
        <f t="shared" si="12"/>
        <v>0</v>
      </c>
      <c r="R32" s="494"/>
    </row>
    <row r="33" spans="1:18" ht="15" customHeight="1" x14ac:dyDescent="0.2">
      <c r="A33" s="513">
        <v>2.5</v>
      </c>
      <c r="B33" s="518"/>
      <c r="C33" s="515">
        <f t="shared" si="10"/>
        <v>0</v>
      </c>
      <c r="D33" s="519"/>
      <c r="E33" s="515">
        <f t="shared" si="0"/>
        <v>0</v>
      </c>
      <c r="F33" s="794">
        <f t="shared" si="11"/>
        <v>0</v>
      </c>
      <c r="G33" s="517">
        <f t="shared" si="1"/>
        <v>5</v>
      </c>
      <c r="H33" s="512">
        <f t="shared" si="2"/>
        <v>0</v>
      </c>
      <c r="I33" s="512">
        <f t="shared" si="3"/>
        <v>0</v>
      </c>
      <c r="J33" s="512">
        <f t="shared" si="4"/>
        <v>0</v>
      </c>
      <c r="K33" s="512">
        <f t="shared" si="5"/>
        <v>0</v>
      </c>
      <c r="L33" s="512">
        <f t="shared" si="6"/>
        <v>0</v>
      </c>
      <c r="M33" s="512">
        <f t="shared" si="7"/>
        <v>0</v>
      </c>
      <c r="N33" s="512">
        <f t="shared" si="8"/>
        <v>0</v>
      </c>
      <c r="O33" s="512">
        <f t="shared" si="9"/>
        <v>0</v>
      </c>
      <c r="P33" s="506">
        <f t="shared" si="12"/>
        <v>0</v>
      </c>
      <c r="R33" s="494"/>
    </row>
    <row r="34" spans="1:18" ht="15" customHeight="1" x14ac:dyDescent="0.2">
      <c r="A34" s="513">
        <v>3</v>
      </c>
      <c r="B34" s="518"/>
      <c r="C34" s="515">
        <f t="shared" si="10"/>
        <v>0</v>
      </c>
      <c r="D34" s="519"/>
      <c r="E34" s="515">
        <f t="shared" si="0"/>
        <v>0</v>
      </c>
      <c r="F34" s="794">
        <f t="shared" si="11"/>
        <v>0</v>
      </c>
      <c r="G34" s="517">
        <f t="shared" si="1"/>
        <v>6</v>
      </c>
      <c r="H34" s="512">
        <f t="shared" si="2"/>
        <v>0</v>
      </c>
      <c r="I34" s="512">
        <f t="shared" si="3"/>
        <v>0</v>
      </c>
      <c r="J34" s="512">
        <f t="shared" si="4"/>
        <v>0</v>
      </c>
      <c r="K34" s="512">
        <f t="shared" si="5"/>
        <v>0</v>
      </c>
      <c r="L34" s="512">
        <f t="shared" si="6"/>
        <v>0</v>
      </c>
      <c r="M34" s="512">
        <f t="shared" si="7"/>
        <v>0</v>
      </c>
      <c r="N34" s="512">
        <f t="shared" si="8"/>
        <v>0</v>
      </c>
      <c r="O34" s="512">
        <f t="shared" si="9"/>
        <v>0</v>
      </c>
      <c r="P34" s="506">
        <f t="shared" si="12"/>
        <v>0</v>
      </c>
      <c r="R34" s="494"/>
    </row>
    <row r="35" spans="1:18" ht="15" customHeight="1" x14ac:dyDescent="0.2">
      <c r="A35" s="513">
        <v>3.5</v>
      </c>
      <c r="B35" s="518"/>
      <c r="C35" s="515">
        <f t="shared" si="10"/>
        <v>0</v>
      </c>
      <c r="D35" s="519"/>
      <c r="E35" s="515">
        <f t="shared" si="0"/>
        <v>0</v>
      </c>
      <c r="F35" s="794">
        <f t="shared" si="11"/>
        <v>0</v>
      </c>
      <c r="G35" s="517">
        <f t="shared" si="1"/>
        <v>7</v>
      </c>
      <c r="H35" s="512">
        <f t="shared" si="2"/>
        <v>0</v>
      </c>
      <c r="I35" s="512">
        <f t="shared" si="3"/>
        <v>0</v>
      </c>
      <c r="J35" s="512">
        <f t="shared" si="4"/>
        <v>0</v>
      </c>
      <c r="K35" s="512">
        <f t="shared" si="5"/>
        <v>0</v>
      </c>
      <c r="L35" s="512">
        <f t="shared" si="6"/>
        <v>0</v>
      </c>
      <c r="M35" s="512">
        <f t="shared" si="7"/>
        <v>0</v>
      </c>
      <c r="N35" s="512">
        <f t="shared" si="8"/>
        <v>0</v>
      </c>
      <c r="O35" s="512">
        <f t="shared" si="9"/>
        <v>0</v>
      </c>
      <c r="P35" s="506">
        <f t="shared" si="12"/>
        <v>0</v>
      </c>
      <c r="R35" s="494"/>
    </row>
    <row r="36" spans="1:18" ht="15" customHeight="1" x14ac:dyDescent="0.2">
      <c r="A36" s="513">
        <v>4</v>
      </c>
      <c r="B36" s="518"/>
      <c r="C36" s="515">
        <f t="shared" si="10"/>
        <v>0</v>
      </c>
      <c r="D36" s="519"/>
      <c r="E36" s="515">
        <f t="shared" si="0"/>
        <v>0</v>
      </c>
      <c r="F36" s="794">
        <f t="shared" si="11"/>
        <v>0</v>
      </c>
      <c r="G36" s="517">
        <f t="shared" si="1"/>
        <v>8</v>
      </c>
      <c r="H36" s="512">
        <f t="shared" si="2"/>
        <v>0</v>
      </c>
      <c r="I36" s="512">
        <f t="shared" si="3"/>
        <v>0</v>
      </c>
      <c r="J36" s="512">
        <f t="shared" si="4"/>
        <v>0</v>
      </c>
      <c r="K36" s="512">
        <f t="shared" si="5"/>
        <v>0</v>
      </c>
      <c r="L36" s="512">
        <f t="shared" si="6"/>
        <v>0</v>
      </c>
      <c r="M36" s="512">
        <f t="shared" si="7"/>
        <v>0</v>
      </c>
      <c r="N36" s="512">
        <f t="shared" si="8"/>
        <v>0</v>
      </c>
      <c r="O36" s="512">
        <f t="shared" si="9"/>
        <v>0</v>
      </c>
      <c r="P36" s="506">
        <f t="shared" si="12"/>
        <v>0</v>
      </c>
      <c r="R36" s="494"/>
    </row>
    <row r="37" spans="1:18" ht="15" customHeight="1" x14ac:dyDescent="0.2">
      <c r="A37" s="513">
        <v>4.5</v>
      </c>
      <c r="B37" s="518"/>
      <c r="C37" s="515">
        <f t="shared" si="10"/>
        <v>0</v>
      </c>
      <c r="D37" s="519"/>
      <c r="E37" s="515">
        <f t="shared" si="0"/>
        <v>0</v>
      </c>
      <c r="F37" s="794">
        <f t="shared" si="11"/>
        <v>0</v>
      </c>
      <c r="G37" s="517">
        <f t="shared" si="1"/>
        <v>9</v>
      </c>
      <c r="H37" s="512">
        <f t="shared" si="2"/>
        <v>0</v>
      </c>
      <c r="I37" s="512">
        <f t="shared" si="3"/>
        <v>0</v>
      </c>
      <c r="J37" s="512">
        <f t="shared" si="4"/>
        <v>0</v>
      </c>
      <c r="K37" s="512">
        <f t="shared" si="5"/>
        <v>0</v>
      </c>
      <c r="L37" s="512">
        <f t="shared" si="6"/>
        <v>0</v>
      </c>
      <c r="M37" s="512">
        <f t="shared" si="7"/>
        <v>0</v>
      </c>
      <c r="N37" s="512">
        <f t="shared" si="8"/>
        <v>0</v>
      </c>
      <c r="O37" s="512">
        <f t="shared" si="9"/>
        <v>0</v>
      </c>
      <c r="P37" s="506">
        <f t="shared" si="12"/>
        <v>0</v>
      </c>
      <c r="R37" s="494"/>
    </row>
    <row r="38" spans="1:18" ht="15" customHeight="1" x14ac:dyDescent="0.2">
      <c r="A38" s="513">
        <v>5</v>
      </c>
      <c r="B38" s="518"/>
      <c r="C38" s="515">
        <f t="shared" si="10"/>
        <v>0</v>
      </c>
      <c r="D38" s="519"/>
      <c r="E38" s="515">
        <f t="shared" si="0"/>
        <v>0</v>
      </c>
      <c r="F38" s="794">
        <f t="shared" si="11"/>
        <v>0</v>
      </c>
      <c r="G38" s="517">
        <f t="shared" si="1"/>
        <v>10</v>
      </c>
      <c r="H38" s="512">
        <f t="shared" si="2"/>
        <v>0</v>
      </c>
      <c r="I38" s="512">
        <f t="shared" si="3"/>
        <v>0</v>
      </c>
      <c r="J38" s="512">
        <f t="shared" si="4"/>
        <v>0</v>
      </c>
      <c r="K38" s="512">
        <f t="shared" si="5"/>
        <v>0</v>
      </c>
      <c r="L38" s="512">
        <f t="shared" si="6"/>
        <v>0</v>
      </c>
      <c r="M38" s="512">
        <f t="shared" si="7"/>
        <v>0</v>
      </c>
      <c r="N38" s="512">
        <f t="shared" si="8"/>
        <v>0</v>
      </c>
      <c r="O38" s="512">
        <f t="shared" si="9"/>
        <v>0</v>
      </c>
      <c r="P38" s="506">
        <f t="shared" si="12"/>
        <v>0</v>
      </c>
      <c r="R38" s="494"/>
    </row>
    <row r="39" spans="1:18" ht="15" customHeight="1" x14ac:dyDescent="0.2">
      <c r="A39" s="513">
        <v>6</v>
      </c>
      <c r="B39" s="518"/>
      <c r="C39" s="515">
        <f t="shared" si="10"/>
        <v>0</v>
      </c>
      <c r="D39" s="519"/>
      <c r="E39" s="515">
        <f t="shared" si="0"/>
        <v>0</v>
      </c>
      <c r="F39" s="794">
        <f t="shared" si="11"/>
        <v>0</v>
      </c>
      <c r="G39" s="517">
        <f t="shared" si="1"/>
        <v>12</v>
      </c>
      <c r="H39" s="512">
        <f t="shared" si="2"/>
        <v>0</v>
      </c>
      <c r="I39" s="512">
        <f t="shared" ref="I39:I64" si="13">B*(E39/60)</f>
        <v>0</v>
      </c>
      <c r="J39" s="512">
        <f t="shared" ref="J39:J64" si="14">C_*(C39/60)</f>
        <v>0</v>
      </c>
      <c r="K39" s="512">
        <f t="shared" ref="K39:K64" si="15">D*(E39/60)</f>
        <v>0</v>
      </c>
      <c r="L39" s="512">
        <f t="shared" ref="L39:L64" si="16">E*(E39/60)</f>
        <v>0</v>
      </c>
      <c r="M39" s="512">
        <f t="shared" ref="M39:M64" si="17">+G39*F_</f>
        <v>0</v>
      </c>
      <c r="N39" s="512">
        <f t="shared" ref="N39:N64" si="18">Mano_Obra_Lavado*(E39/60)</f>
        <v>0</v>
      </c>
      <c r="O39" s="512">
        <f t="shared" ref="O39:O64" si="19">+G39*G</f>
        <v>0</v>
      </c>
      <c r="P39" s="506">
        <f t="shared" si="12"/>
        <v>0</v>
      </c>
      <c r="R39" s="494"/>
    </row>
    <row r="40" spans="1:18" ht="15" customHeight="1" x14ac:dyDescent="0.2">
      <c r="A40" s="513">
        <v>7</v>
      </c>
      <c r="B40" s="518"/>
      <c r="C40" s="515">
        <f t="shared" si="10"/>
        <v>0</v>
      </c>
      <c r="D40" s="519"/>
      <c r="E40" s="515">
        <f t="shared" si="0"/>
        <v>0</v>
      </c>
      <c r="F40" s="794">
        <f t="shared" si="11"/>
        <v>0</v>
      </c>
      <c r="G40" s="517">
        <f t="shared" si="1"/>
        <v>14</v>
      </c>
      <c r="H40" s="512">
        <f t="shared" si="2"/>
        <v>0</v>
      </c>
      <c r="I40" s="512">
        <f t="shared" si="13"/>
        <v>0</v>
      </c>
      <c r="J40" s="512">
        <f t="shared" si="14"/>
        <v>0</v>
      </c>
      <c r="K40" s="512">
        <f t="shared" si="15"/>
        <v>0</v>
      </c>
      <c r="L40" s="512">
        <f t="shared" si="16"/>
        <v>0</v>
      </c>
      <c r="M40" s="512">
        <f t="shared" si="17"/>
        <v>0</v>
      </c>
      <c r="N40" s="512">
        <f t="shared" si="18"/>
        <v>0</v>
      </c>
      <c r="O40" s="512">
        <f t="shared" si="19"/>
        <v>0</v>
      </c>
      <c r="P40" s="506">
        <f t="shared" si="12"/>
        <v>0</v>
      </c>
      <c r="R40" s="494"/>
    </row>
    <row r="41" spans="1:18" ht="15" customHeight="1" x14ac:dyDescent="0.2">
      <c r="A41" s="513">
        <v>8</v>
      </c>
      <c r="B41" s="518"/>
      <c r="C41" s="515">
        <f t="shared" si="10"/>
        <v>0</v>
      </c>
      <c r="D41" s="519"/>
      <c r="E41" s="515">
        <f t="shared" si="0"/>
        <v>0</v>
      </c>
      <c r="F41" s="794">
        <f t="shared" si="11"/>
        <v>0</v>
      </c>
      <c r="G41" s="517">
        <f t="shared" si="1"/>
        <v>16</v>
      </c>
      <c r="H41" s="512">
        <f t="shared" si="2"/>
        <v>0</v>
      </c>
      <c r="I41" s="512">
        <f t="shared" si="13"/>
        <v>0</v>
      </c>
      <c r="J41" s="512">
        <f t="shared" si="14"/>
        <v>0</v>
      </c>
      <c r="K41" s="512">
        <f t="shared" si="15"/>
        <v>0</v>
      </c>
      <c r="L41" s="512">
        <f t="shared" si="16"/>
        <v>0</v>
      </c>
      <c r="M41" s="512">
        <f t="shared" si="17"/>
        <v>0</v>
      </c>
      <c r="N41" s="512">
        <f t="shared" si="18"/>
        <v>0</v>
      </c>
      <c r="O41" s="512">
        <f t="shared" si="19"/>
        <v>0</v>
      </c>
      <c r="P41" s="506">
        <f t="shared" si="12"/>
        <v>0</v>
      </c>
      <c r="R41" s="494"/>
    </row>
    <row r="42" spans="1:18" ht="15" customHeight="1" x14ac:dyDescent="0.2">
      <c r="A42" s="513">
        <v>9</v>
      </c>
      <c r="B42" s="518"/>
      <c r="C42" s="515">
        <f t="shared" si="10"/>
        <v>0</v>
      </c>
      <c r="D42" s="519"/>
      <c r="E42" s="515">
        <f t="shared" si="0"/>
        <v>0</v>
      </c>
      <c r="F42" s="794">
        <f t="shared" si="11"/>
        <v>0</v>
      </c>
      <c r="G42" s="517">
        <f t="shared" si="1"/>
        <v>18</v>
      </c>
      <c r="H42" s="512">
        <f t="shared" si="2"/>
        <v>0</v>
      </c>
      <c r="I42" s="512">
        <f t="shared" si="13"/>
        <v>0</v>
      </c>
      <c r="J42" s="512">
        <f t="shared" si="14"/>
        <v>0</v>
      </c>
      <c r="K42" s="512">
        <f t="shared" si="15"/>
        <v>0</v>
      </c>
      <c r="L42" s="512">
        <f t="shared" si="16"/>
        <v>0</v>
      </c>
      <c r="M42" s="512">
        <f t="shared" si="17"/>
        <v>0</v>
      </c>
      <c r="N42" s="512">
        <f t="shared" si="18"/>
        <v>0</v>
      </c>
      <c r="O42" s="512">
        <f t="shared" si="19"/>
        <v>0</v>
      </c>
      <c r="P42" s="506">
        <f t="shared" si="12"/>
        <v>0</v>
      </c>
      <c r="R42" s="494"/>
    </row>
    <row r="43" spans="1:18" ht="15" customHeight="1" x14ac:dyDescent="0.2">
      <c r="A43" s="513">
        <v>10</v>
      </c>
      <c r="B43" s="518"/>
      <c r="C43" s="515">
        <f t="shared" si="10"/>
        <v>0</v>
      </c>
      <c r="D43" s="519"/>
      <c r="E43" s="515">
        <f t="shared" si="0"/>
        <v>0</v>
      </c>
      <c r="F43" s="794">
        <f t="shared" si="11"/>
        <v>0</v>
      </c>
      <c r="G43" s="517">
        <f t="shared" si="1"/>
        <v>20</v>
      </c>
      <c r="H43" s="512">
        <f t="shared" si="2"/>
        <v>0</v>
      </c>
      <c r="I43" s="512">
        <f t="shared" si="13"/>
        <v>0</v>
      </c>
      <c r="J43" s="512">
        <f t="shared" si="14"/>
        <v>0</v>
      </c>
      <c r="K43" s="512">
        <f t="shared" si="15"/>
        <v>0</v>
      </c>
      <c r="L43" s="512">
        <f t="shared" si="16"/>
        <v>0</v>
      </c>
      <c r="M43" s="512">
        <f t="shared" si="17"/>
        <v>0</v>
      </c>
      <c r="N43" s="512">
        <f t="shared" si="18"/>
        <v>0</v>
      </c>
      <c r="O43" s="512">
        <f t="shared" si="19"/>
        <v>0</v>
      </c>
      <c r="P43" s="506">
        <f t="shared" si="12"/>
        <v>0</v>
      </c>
      <c r="R43" s="494"/>
    </row>
    <row r="44" spans="1:18" ht="15" customHeight="1" x14ac:dyDescent="0.2">
      <c r="A44" s="513">
        <v>12</v>
      </c>
      <c r="B44" s="518"/>
      <c r="C44" s="515">
        <f t="shared" si="10"/>
        <v>0</v>
      </c>
      <c r="D44" s="519"/>
      <c r="E44" s="515">
        <f t="shared" si="0"/>
        <v>0</v>
      </c>
      <c r="F44" s="794">
        <f t="shared" si="11"/>
        <v>0</v>
      </c>
      <c r="G44" s="517">
        <f t="shared" si="1"/>
        <v>24</v>
      </c>
      <c r="H44" s="512">
        <f t="shared" si="2"/>
        <v>0</v>
      </c>
      <c r="I44" s="512">
        <f t="shared" si="13"/>
        <v>0</v>
      </c>
      <c r="J44" s="512">
        <f t="shared" si="14"/>
        <v>0</v>
      </c>
      <c r="K44" s="512">
        <f t="shared" si="15"/>
        <v>0</v>
      </c>
      <c r="L44" s="512">
        <f t="shared" si="16"/>
        <v>0</v>
      </c>
      <c r="M44" s="512">
        <f t="shared" si="17"/>
        <v>0</v>
      </c>
      <c r="N44" s="512">
        <f t="shared" si="18"/>
        <v>0</v>
      </c>
      <c r="O44" s="512">
        <f t="shared" si="19"/>
        <v>0</v>
      </c>
      <c r="P44" s="506">
        <f t="shared" si="12"/>
        <v>0</v>
      </c>
      <c r="R44" s="494"/>
    </row>
    <row r="45" spans="1:18" ht="15" customHeight="1" x14ac:dyDescent="0.2">
      <c r="A45" s="513">
        <v>15</v>
      </c>
      <c r="B45" s="518"/>
      <c r="C45" s="515">
        <f t="shared" si="10"/>
        <v>0</v>
      </c>
      <c r="D45" s="519"/>
      <c r="E45" s="515">
        <f t="shared" si="0"/>
        <v>0</v>
      </c>
      <c r="F45" s="794">
        <f t="shared" si="11"/>
        <v>0</v>
      </c>
      <c r="G45" s="517">
        <f t="shared" si="1"/>
        <v>30</v>
      </c>
      <c r="H45" s="512">
        <f t="shared" si="2"/>
        <v>0</v>
      </c>
      <c r="I45" s="512">
        <f t="shared" si="13"/>
        <v>0</v>
      </c>
      <c r="J45" s="512">
        <f t="shared" si="14"/>
        <v>0</v>
      </c>
      <c r="K45" s="512">
        <f t="shared" si="15"/>
        <v>0</v>
      </c>
      <c r="L45" s="512">
        <f t="shared" si="16"/>
        <v>0</v>
      </c>
      <c r="M45" s="512">
        <f t="shared" si="17"/>
        <v>0</v>
      </c>
      <c r="N45" s="512">
        <f t="shared" si="18"/>
        <v>0</v>
      </c>
      <c r="O45" s="512">
        <f t="shared" si="19"/>
        <v>0</v>
      </c>
      <c r="P45" s="506">
        <f t="shared" si="12"/>
        <v>0</v>
      </c>
      <c r="R45" s="494"/>
    </row>
    <row r="46" spans="1:18" ht="15" customHeight="1" x14ac:dyDescent="0.2">
      <c r="A46" s="513">
        <v>17</v>
      </c>
      <c r="B46" s="518"/>
      <c r="C46" s="515">
        <f t="shared" si="10"/>
        <v>0</v>
      </c>
      <c r="D46" s="519"/>
      <c r="E46" s="515">
        <f t="shared" si="0"/>
        <v>0</v>
      </c>
      <c r="F46" s="794">
        <f t="shared" si="11"/>
        <v>0</v>
      </c>
      <c r="G46" s="517">
        <f t="shared" si="1"/>
        <v>34</v>
      </c>
      <c r="H46" s="512">
        <f t="shared" si="2"/>
        <v>0</v>
      </c>
      <c r="I46" s="512">
        <f t="shared" si="13"/>
        <v>0</v>
      </c>
      <c r="J46" s="512">
        <f t="shared" si="14"/>
        <v>0</v>
      </c>
      <c r="K46" s="512">
        <f t="shared" si="15"/>
        <v>0</v>
      </c>
      <c r="L46" s="512">
        <f t="shared" si="16"/>
        <v>0</v>
      </c>
      <c r="M46" s="512">
        <f t="shared" si="17"/>
        <v>0</v>
      </c>
      <c r="N46" s="512">
        <f t="shared" si="18"/>
        <v>0</v>
      </c>
      <c r="O46" s="512">
        <f t="shared" si="19"/>
        <v>0</v>
      </c>
      <c r="P46" s="506">
        <f t="shared" si="12"/>
        <v>0</v>
      </c>
      <c r="R46" s="494"/>
    </row>
    <row r="47" spans="1:18" ht="15" customHeight="1" x14ac:dyDescent="0.2">
      <c r="A47" s="513">
        <v>19</v>
      </c>
      <c r="B47" s="518"/>
      <c r="C47" s="515">
        <f t="shared" si="10"/>
        <v>0</v>
      </c>
      <c r="D47" s="519"/>
      <c r="E47" s="515">
        <f t="shared" si="0"/>
        <v>0</v>
      </c>
      <c r="F47" s="794">
        <f t="shared" si="11"/>
        <v>0</v>
      </c>
      <c r="G47" s="517">
        <f t="shared" si="1"/>
        <v>38</v>
      </c>
      <c r="H47" s="512">
        <f t="shared" si="2"/>
        <v>0</v>
      </c>
      <c r="I47" s="512">
        <f t="shared" si="13"/>
        <v>0</v>
      </c>
      <c r="J47" s="512">
        <f t="shared" si="14"/>
        <v>0</v>
      </c>
      <c r="K47" s="512">
        <f t="shared" si="15"/>
        <v>0</v>
      </c>
      <c r="L47" s="512">
        <f t="shared" si="16"/>
        <v>0</v>
      </c>
      <c r="M47" s="512">
        <f t="shared" si="17"/>
        <v>0</v>
      </c>
      <c r="N47" s="512">
        <f t="shared" si="18"/>
        <v>0</v>
      </c>
      <c r="O47" s="512">
        <f t="shared" si="19"/>
        <v>0</v>
      </c>
      <c r="P47" s="506">
        <f t="shared" si="12"/>
        <v>0</v>
      </c>
      <c r="R47" s="494"/>
    </row>
    <row r="48" spans="1:18" ht="15" customHeight="1" x14ac:dyDescent="0.2">
      <c r="A48" s="513">
        <v>20</v>
      </c>
      <c r="B48" s="518"/>
      <c r="C48" s="515">
        <f t="shared" si="10"/>
        <v>0</v>
      </c>
      <c r="D48" s="519"/>
      <c r="E48" s="515">
        <f t="shared" si="0"/>
        <v>0</v>
      </c>
      <c r="F48" s="794">
        <f t="shared" si="11"/>
        <v>0</v>
      </c>
      <c r="G48" s="517">
        <f t="shared" si="1"/>
        <v>40</v>
      </c>
      <c r="H48" s="512">
        <f t="shared" si="2"/>
        <v>0</v>
      </c>
      <c r="I48" s="512">
        <f t="shared" si="13"/>
        <v>0</v>
      </c>
      <c r="J48" s="512">
        <f t="shared" si="14"/>
        <v>0</v>
      </c>
      <c r="K48" s="512">
        <f t="shared" si="15"/>
        <v>0</v>
      </c>
      <c r="L48" s="512">
        <f t="shared" si="16"/>
        <v>0</v>
      </c>
      <c r="M48" s="512">
        <f t="shared" si="17"/>
        <v>0</v>
      </c>
      <c r="N48" s="512">
        <f t="shared" si="18"/>
        <v>0</v>
      </c>
      <c r="O48" s="512">
        <f t="shared" si="19"/>
        <v>0</v>
      </c>
      <c r="P48" s="506">
        <f t="shared" si="12"/>
        <v>0</v>
      </c>
      <c r="R48" s="494"/>
    </row>
    <row r="49" spans="1:18" ht="15" customHeight="1" x14ac:dyDescent="0.2">
      <c r="A49" s="513">
        <v>25</v>
      </c>
      <c r="B49" s="518"/>
      <c r="C49" s="515">
        <f t="shared" si="10"/>
        <v>0</v>
      </c>
      <c r="D49" s="519"/>
      <c r="E49" s="515">
        <f t="shared" si="0"/>
        <v>0</v>
      </c>
      <c r="F49" s="794">
        <f t="shared" si="11"/>
        <v>0</v>
      </c>
      <c r="G49" s="517">
        <f t="shared" si="1"/>
        <v>50</v>
      </c>
      <c r="H49" s="512">
        <f t="shared" si="2"/>
        <v>0</v>
      </c>
      <c r="I49" s="512">
        <f t="shared" si="13"/>
        <v>0</v>
      </c>
      <c r="J49" s="512">
        <f t="shared" si="14"/>
        <v>0</v>
      </c>
      <c r="K49" s="512">
        <f t="shared" si="15"/>
        <v>0</v>
      </c>
      <c r="L49" s="512">
        <f t="shared" si="16"/>
        <v>0</v>
      </c>
      <c r="M49" s="512">
        <f t="shared" si="17"/>
        <v>0</v>
      </c>
      <c r="N49" s="512">
        <f t="shared" si="18"/>
        <v>0</v>
      </c>
      <c r="O49" s="512">
        <f t="shared" si="19"/>
        <v>0</v>
      </c>
      <c r="P49" s="506">
        <f t="shared" si="12"/>
        <v>0</v>
      </c>
      <c r="R49" s="494"/>
    </row>
    <row r="50" spans="1:18" ht="15" customHeight="1" x14ac:dyDescent="0.2">
      <c r="A50" s="513">
        <v>30</v>
      </c>
      <c r="B50" s="518"/>
      <c r="C50" s="515">
        <f t="shared" si="10"/>
        <v>0</v>
      </c>
      <c r="D50" s="519"/>
      <c r="E50" s="515">
        <f t="shared" si="0"/>
        <v>0</v>
      </c>
      <c r="F50" s="794">
        <f t="shared" si="11"/>
        <v>0</v>
      </c>
      <c r="G50" s="517">
        <f t="shared" si="1"/>
        <v>60</v>
      </c>
      <c r="H50" s="512">
        <f t="shared" si="2"/>
        <v>0</v>
      </c>
      <c r="I50" s="512">
        <f t="shared" si="13"/>
        <v>0</v>
      </c>
      <c r="J50" s="512">
        <f t="shared" si="14"/>
        <v>0</v>
      </c>
      <c r="K50" s="512">
        <f t="shared" si="15"/>
        <v>0</v>
      </c>
      <c r="L50" s="512">
        <f t="shared" si="16"/>
        <v>0</v>
      </c>
      <c r="M50" s="512">
        <f t="shared" si="17"/>
        <v>0</v>
      </c>
      <c r="N50" s="512">
        <f t="shared" si="18"/>
        <v>0</v>
      </c>
      <c r="O50" s="512">
        <f t="shared" si="19"/>
        <v>0</v>
      </c>
      <c r="P50" s="506">
        <f t="shared" si="12"/>
        <v>0</v>
      </c>
      <c r="R50" s="494"/>
    </row>
    <row r="51" spans="1:18" ht="15" customHeight="1" x14ac:dyDescent="0.2">
      <c r="A51" s="513">
        <v>35</v>
      </c>
      <c r="B51" s="518"/>
      <c r="C51" s="515">
        <f t="shared" si="10"/>
        <v>0</v>
      </c>
      <c r="D51" s="519"/>
      <c r="E51" s="515">
        <f t="shared" si="0"/>
        <v>0</v>
      </c>
      <c r="F51" s="794">
        <f t="shared" si="11"/>
        <v>0</v>
      </c>
      <c r="G51" s="517">
        <f t="shared" si="1"/>
        <v>70</v>
      </c>
      <c r="H51" s="512">
        <f t="shared" si="2"/>
        <v>0</v>
      </c>
      <c r="I51" s="512">
        <f t="shared" si="13"/>
        <v>0</v>
      </c>
      <c r="J51" s="512">
        <f t="shared" si="14"/>
        <v>0</v>
      </c>
      <c r="K51" s="512">
        <f t="shared" si="15"/>
        <v>0</v>
      </c>
      <c r="L51" s="512">
        <f t="shared" si="16"/>
        <v>0</v>
      </c>
      <c r="M51" s="512">
        <f t="shared" si="17"/>
        <v>0</v>
      </c>
      <c r="N51" s="512">
        <f t="shared" si="18"/>
        <v>0</v>
      </c>
      <c r="O51" s="512">
        <f t="shared" si="19"/>
        <v>0</v>
      </c>
      <c r="P51" s="506">
        <f t="shared" si="12"/>
        <v>0</v>
      </c>
      <c r="R51" s="494"/>
    </row>
    <row r="52" spans="1:18" ht="15" customHeight="1" x14ac:dyDescent="0.2">
      <c r="A52" s="513">
        <v>40</v>
      </c>
      <c r="B52" s="518"/>
      <c r="C52" s="515">
        <f t="shared" si="10"/>
        <v>0</v>
      </c>
      <c r="D52" s="519"/>
      <c r="E52" s="515">
        <f t="shared" si="0"/>
        <v>0</v>
      </c>
      <c r="F52" s="794">
        <f t="shared" si="11"/>
        <v>0</v>
      </c>
      <c r="G52" s="517">
        <f t="shared" si="1"/>
        <v>80</v>
      </c>
      <c r="H52" s="512">
        <f t="shared" si="2"/>
        <v>0</v>
      </c>
      <c r="I52" s="512">
        <f t="shared" si="13"/>
        <v>0</v>
      </c>
      <c r="J52" s="512">
        <f t="shared" si="14"/>
        <v>0</v>
      </c>
      <c r="K52" s="512">
        <f t="shared" si="15"/>
        <v>0</v>
      </c>
      <c r="L52" s="512">
        <f t="shared" si="16"/>
        <v>0</v>
      </c>
      <c r="M52" s="512">
        <f t="shared" si="17"/>
        <v>0</v>
      </c>
      <c r="N52" s="512">
        <f t="shared" si="18"/>
        <v>0</v>
      </c>
      <c r="O52" s="512">
        <f t="shared" si="19"/>
        <v>0</v>
      </c>
      <c r="P52" s="506">
        <f t="shared" si="12"/>
        <v>0</v>
      </c>
      <c r="R52" s="494"/>
    </row>
    <row r="53" spans="1:18" ht="15" customHeight="1" x14ac:dyDescent="0.2">
      <c r="A53" s="513">
        <v>45</v>
      </c>
      <c r="B53" s="518"/>
      <c r="C53" s="515">
        <f t="shared" si="10"/>
        <v>0</v>
      </c>
      <c r="D53" s="519"/>
      <c r="E53" s="515">
        <f t="shared" si="0"/>
        <v>0</v>
      </c>
      <c r="F53" s="794">
        <f t="shared" si="11"/>
        <v>0</v>
      </c>
      <c r="G53" s="517">
        <f t="shared" si="1"/>
        <v>90</v>
      </c>
      <c r="H53" s="512">
        <f t="shared" si="2"/>
        <v>0</v>
      </c>
      <c r="I53" s="512">
        <f t="shared" si="13"/>
        <v>0</v>
      </c>
      <c r="J53" s="512">
        <f t="shared" si="14"/>
        <v>0</v>
      </c>
      <c r="K53" s="512">
        <f t="shared" si="15"/>
        <v>0</v>
      </c>
      <c r="L53" s="512">
        <f t="shared" si="16"/>
        <v>0</v>
      </c>
      <c r="M53" s="512">
        <f t="shared" si="17"/>
        <v>0</v>
      </c>
      <c r="N53" s="512">
        <f t="shared" si="18"/>
        <v>0</v>
      </c>
      <c r="O53" s="512">
        <f t="shared" si="19"/>
        <v>0</v>
      </c>
      <c r="P53" s="506">
        <f t="shared" si="12"/>
        <v>0</v>
      </c>
      <c r="R53" s="494"/>
    </row>
    <row r="54" spans="1:18" ht="15" customHeight="1" x14ac:dyDescent="0.2">
      <c r="A54" s="513">
        <v>50</v>
      </c>
      <c r="B54" s="518"/>
      <c r="C54" s="515">
        <f t="shared" si="10"/>
        <v>0</v>
      </c>
      <c r="D54" s="519"/>
      <c r="E54" s="515">
        <f t="shared" si="0"/>
        <v>0</v>
      </c>
      <c r="F54" s="794">
        <f t="shared" si="11"/>
        <v>0</v>
      </c>
      <c r="G54" s="517">
        <f t="shared" si="1"/>
        <v>100</v>
      </c>
      <c r="H54" s="512">
        <f t="shared" si="2"/>
        <v>0</v>
      </c>
      <c r="I54" s="512">
        <f t="shared" si="13"/>
        <v>0</v>
      </c>
      <c r="J54" s="512">
        <f t="shared" si="14"/>
        <v>0</v>
      </c>
      <c r="K54" s="512">
        <f t="shared" si="15"/>
        <v>0</v>
      </c>
      <c r="L54" s="512">
        <f t="shared" si="16"/>
        <v>0</v>
      </c>
      <c r="M54" s="512">
        <f t="shared" si="17"/>
        <v>0</v>
      </c>
      <c r="N54" s="512">
        <f t="shared" si="18"/>
        <v>0</v>
      </c>
      <c r="O54" s="512">
        <f t="shared" si="19"/>
        <v>0</v>
      </c>
      <c r="P54" s="506">
        <f t="shared" si="12"/>
        <v>0</v>
      </c>
      <c r="R54" s="494"/>
    </row>
    <row r="55" spans="1:18" ht="15" customHeight="1" x14ac:dyDescent="0.2">
      <c r="A55" s="513">
        <v>55</v>
      </c>
      <c r="B55" s="518"/>
      <c r="C55" s="515">
        <f t="shared" si="10"/>
        <v>0</v>
      </c>
      <c r="D55" s="519"/>
      <c r="E55" s="515">
        <f t="shared" si="0"/>
        <v>0</v>
      </c>
      <c r="F55" s="794">
        <f t="shared" si="11"/>
        <v>0</v>
      </c>
      <c r="G55" s="517">
        <f t="shared" si="1"/>
        <v>110</v>
      </c>
      <c r="H55" s="512">
        <f t="shared" si="2"/>
        <v>0</v>
      </c>
      <c r="I55" s="512">
        <f t="shared" si="13"/>
        <v>0</v>
      </c>
      <c r="J55" s="512">
        <f t="shared" si="14"/>
        <v>0</v>
      </c>
      <c r="K55" s="512">
        <f t="shared" si="15"/>
        <v>0</v>
      </c>
      <c r="L55" s="512">
        <f t="shared" si="16"/>
        <v>0</v>
      </c>
      <c r="M55" s="512">
        <f t="shared" si="17"/>
        <v>0</v>
      </c>
      <c r="N55" s="512">
        <f t="shared" si="18"/>
        <v>0</v>
      </c>
      <c r="O55" s="512">
        <f t="shared" si="19"/>
        <v>0</v>
      </c>
      <c r="P55" s="506">
        <f t="shared" si="12"/>
        <v>0</v>
      </c>
      <c r="R55" s="494"/>
    </row>
    <row r="56" spans="1:18" ht="15" customHeight="1" x14ac:dyDescent="0.2">
      <c r="A56" s="513">
        <v>60</v>
      </c>
      <c r="B56" s="518"/>
      <c r="C56" s="515">
        <f t="shared" si="10"/>
        <v>0</v>
      </c>
      <c r="D56" s="519"/>
      <c r="E56" s="515">
        <f t="shared" si="0"/>
        <v>0</v>
      </c>
      <c r="F56" s="794">
        <f t="shared" si="11"/>
        <v>0</v>
      </c>
      <c r="G56" s="517">
        <f t="shared" si="1"/>
        <v>120</v>
      </c>
      <c r="H56" s="512">
        <f t="shared" si="2"/>
        <v>0</v>
      </c>
      <c r="I56" s="512">
        <f t="shared" si="13"/>
        <v>0</v>
      </c>
      <c r="J56" s="512">
        <f t="shared" si="14"/>
        <v>0</v>
      </c>
      <c r="K56" s="512">
        <f t="shared" si="15"/>
        <v>0</v>
      </c>
      <c r="L56" s="512">
        <f t="shared" si="16"/>
        <v>0</v>
      </c>
      <c r="M56" s="512">
        <f t="shared" si="17"/>
        <v>0</v>
      </c>
      <c r="N56" s="512">
        <f t="shared" si="18"/>
        <v>0</v>
      </c>
      <c r="O56" s="512">
        <f t="shared" si="19"/>
        <v>0</v>
      </c>
      <c r="P56" s="506">
        <f t="shared" si="12"/>
        <v>0</v>
      </c>
      <c r="R56" s="494"/>
    </row>
    <row r="57" spans="1:18" ht="15" customHeight="1" x14ac:dyDescent="0.2">
      <c r="A57" s="513">
        <v>65</v>
      </c>
      <c r="B57" s="518"/>
      <c r="C57" s="515">
        <f t="shared" si="10"/>
        <v>0</v>
      </c>
      <c r="D57" s="519"/>
      <c r="E57" s="515">
        <f t="shared" si="0"/>
        <v>0</v>
      </c>
      <c r="F57" s="794">
        <f t="shared" si="11"/>
        <v>0</v>
      </c>
      <c r="G57" s="517">
        <f t="shared" si="1"/>
        <v>130</v>
      </c>
      <c r="H57" s="512">
        <f t="shared" si="2"/>
        <v>0</v>
      </c>
      <c r="I57" s="512">
        <f t="shared" si="13"/>
        <v>0</v>
      </c>
      <c r="J57" s="512">
        <f t="shared" si="14"/>
        <v>0</v>
      </c>
      <c r="K57" s="512">
        <f t="shared" si="15"/>
        <v>0</v>
      </c>
      <c r="L57" s="512">
        <f t="shared" si="16"/>
        <v>0</v>
      </c>
      <c r="M57" s="512">
        <f t="shared" si="17"/>
        <v>0</v>
      </c>
      <c r="N57" s="512">
        <f t="shared" si="18"/>
        <v>0</v>
      </c>
      <c r="O57" s="512">
        <f t="shared" si="19"/>
        <v>0</v>
      </c>
      <c r="P57" s="506">
        <f t="shared" si="12"/>
        <v>0</v>
      </c>
      <c r="R57" s="494"/>
    </row>
    <row r="58" spans="1:18" ht="15" customHeight="1" x14ac:dyDescent="0.2">
      <c r="A58" s="513">
        <v>70</v>
      </c>
      <c r="B58" s="518"/>
      <c r="C58" s="515">
        <f t="shared" si="10"/>
        <v>0</v>
      </c>
      <c r="D58" s="519"/>
      <c r="E58" s="515">
        <f t="shared" si="0"/>
        <v>0</v>
      </c>
      <c r="F58" s="794">
        <f t="shared" si="11"/>
        <v>0</v>
      </c>
      <c r="G58" s="517">
        <f t="shared" si="1"/>
        <v>140</v>
      </c>
      <c r="H58" s="512">
        <f t="shared" si="2"/>
        <v>0</v>
      </c>
      <c r="I58" s="512">
        <f t="shared" si="13"/>
        <v>0</v>
      </c>
      <c r="J58" s="512">
        <f t="shared" si="14"/>
        <v>0</v>
      </c>
      <c r="K58" s="512">
        <f t="shared" si="15"/>
        <v>0</v>
      </c>
      <c r="L58" s="512">
        <f t="shared" si="16"/>
        <v>0</v>
      </c>
      <c r="M58" s="512">
        <f t="shared" si="17"/>
        <v>0</v>
      </c>
      <c r="N58" s="512">
        <f t="shared" si="18"/>
        <v>0</v>
      </c>
      <c r="O58" s="512">
        <f t="shared" si="19"/>
        <v>0</v>
      </c>
      <c r="P58" s="506">
        <f t="shared" si="12"/>
        <v>0</v>
      </c>
      <c r="R58" s="494"/>
    </row>
    <row r="59" spans="1:18" ht="15" customHeight="1" x14ac:dyDescent="0.2">
      <c r="A59" s="513">
        <v>75</v>
      </c>
      <c r="B59" s="518"/>
      <c r="C59" s="515">
        <f t="shared" si="10"/>
        <v>0</v>
      </c>
      <c r="D59" s="519"/>
      <c r="E59" s="515">
        <f t="shared" si="0"/>
        <v>0</v>
      </c>
      <c r="F59" s="794">
        <f t="shared" si="11"/>
        <v>0</v>
      </c>
      <c r="G59" s="517">
        <f t="shared" si="1"/>
        <v>150</v>
      </c>
      <c r="H59" s="512">
        <f t="shared" si="2"/>
        <v>0</v>
      </c>
      <c r="I59" s="512">
        <f t="shared" si="13"/>
        <v>0</v>
      </c>
      <c r="J59" s="512">
        <f t="shared" si="14"/>
        <v>0</v>
      </c>
      <c r="K59" s="512">
        <f t="shared" si="15"/>
        <v>0</v>
      </c>
      <c r="L59" s="512">
        <f t="shared" si="16"/>
        <v>0</v>
      </c>
      <c r="M59" s="512">
        <f t="shared" si="17"/>
        <v>0</v>
      </c>
      <c r="N59" s="512">
        <f t="shared" si="18"/>
        <v>0</v>
      </c>
      <c r="O59" s="512">
        <f t="shared" si="19"/>
        <v>0</v>
      </c>
      <c r="P59" s="506">
        <f t="shared" si="12"/>
        <v>0</v>
      </c>
      <c r="R59" s="494"/>
    </row>
    <row r="60" spans="1:18" ht="15" customHeight="1" x14ac:dyDescent="0.2">
      <c r="A60" s="513">
        <v>80</v>
      </c>
      <c r="B60" s="518"/>
      <c r="C60" s="515">
        <f t="shared" si="10"/>
        <v>0</v>
      </c>
      <c r="D60" s="519"/>
      <c r="E60" s="515">
        <f t="shared" si="0"/>
        <v>0</v>
      </c>
      <c r="F60" s="794">
        <f t="shared" si="11"/>
        <v>0</v>
      </c>
      <c r="G60" s="517">
        <f t="shared" si="1"/>
        <v>160</v>
      </c>
      <c r="H60" s="512">
        <f t="shared" si="2"/>
        <v>0</v>
      </c>
      <c r="I60" s="512">
        <f t="shared" si="13"/>
        <v>0</v>
      </c>
      <c r="J60" s="512">
        <f t="shared" si="14"/>
        <v>0</v>
      </c>
      <c r="K60" s="512">
        <f t="shared" si="15"/>
        <v>0</v>
      </c>
      <c r="L60" s="512">
        <f t="shared" si="16"/>
        <v>0</v>
      </c>
      <c r="M60" s="512">
        <f t="shared" si="17"/>
        <v>0</v>
      </c>
      <c r="N60" s="512">
        <f t="shared" si="18"/>
        <v>0</v>
      </c>
      <c r="O60" s="512">
        <f t="shared" si="19"/>
        <v>0</v>
      </c>
      <c r="P60" s="506">
        <f t="shared" si="12"/>
        <v>0</v>
      </c>
      <c r="R60" s="494"/>
    </row>
    <row r="61" spans="1:18" ht="15" customHeight="1" x14ac:dyDescent="0.2">
      <c r="A61" s="513">
        <v>85</v>
      </c>
      <c r="B61" s="518"/>
      <c r="C61" s="515">
        <f t="shared" si="10"/>
        <v>0</v>
      </c>
      <c r="D61" s="519"/>
      <c r="E61" s="515">
        <f t="shared" si="0"/>
        <v>0</v>
      </c>
      <c r="F61" s="794">
        <f t="shared" si="11"/>
        <v>0</v>
      </c>
      <c r="G61" s="517">
        <f t="shared" si="1"/>
        <v>170</v>
      </c>
      <c r="H61" s="512">
        <f t="shared" si="2"/>
        <v>0</v>
      </c>
      <c r="I61" s="512">
        <f t="shared" si="13"/>
        <v>0</v>
      </c>
      <c r="J61" s="512">
        <f t="shared" si="14"/>
        <v>0</v>
      </c>
      <c r="K61" s="512">
        <f t="shared" si="15"/>
        <v>0</v>
      </c>
      <c r="L61" s="512">
        <f t="shared" si="16"/>
        <v>0</v>
      </c>
      <c r="M61" s="512">
        <f t="shared" si="17"/>
        <v>0</v>
      </c>
      <c r="N61" s="512">
        <f t="shared" si="18"/>
        <v>0</v>
      </c>
      <c r="O61" s="512">
        <f t="shared" si="19"/>
        <v>0</v>
      </c>
      <c r="P61" s="506">
        <f t="shared" si="12"/>
        <v>0</v>
      </c>
      <c r="R61" s="494"/>
    </row>
    <row r="62" spans="1:18" ht="15" customHeight="1" x14ac:dyDescent="0.2">
      <c r="A62" s="513">
        <v>90</v>
      </c>
      <c r="B62" s="518"/>
      <c r="C62" s="515">
        <f t="shared" si="10"/>
        <v>0</v>
      </c>
      <c r="D62" s="519"/>
      <c r="E62" s="515">
        <f t="shared" si="0"/>
        <v>0</v>
      </c>
      <c r="F62" s="794">
        <f t="shared" si="11"/>
        <v>0</v>
      </c>
      <c r="G62" s="517">
        <f t="shared" si="1"/>
        <v>180</v>
      </c>
      <c r="H62" s="512">
        <f t="shared" si="2"/>
        <v>0</v>
      </c>
      <c r="I62" s="512">
        <f t="shared" si="13"/>
        <v>0</v>
      </c>
      <c r="J62" s="512">
        <f t="shared" si="14"/>
        <v>0</v>
      </c>
      <c r="K62" s="512">
        <f t="shared" si="15"/>
        <v>0</v>
      </c>
      <c r="L62" s="512">
        <f t="shared" si="16"/>
        <v>0</v>
      </c>
      <c r="M62" s="512">
        <f t="shared" si="17"/>
        <v>0</v>
      </c>
      <c r="N62" s="512">
        <f t="shared" si="18"/>
        <v>0</v>
      </c>
      <c r="O62" s="512">
        <f t="shared" si="19"/>
        <v>0</v>
      </c>
      <c r="P62" s="506">
        <f t="shared" si="12"/>
        <v>0</v>
      </c>
      <c r="R62" s="494"/>
    </row>
    <row r="63" spans="1:18" ht="15" customHeight="1" x14ac:dyDescent="0.2">
      <c r="A63" s="513">
        <v>95</v>
      </c>
      <c r="B63" s="518"/>
      <c r="C63" s="515">
        <f t="shared" si="10"/>
        <v>0</v>
      </c>
      <c r="D63" s="519"/>
      <c r="E63" s="515">
        <f t="shared" si="0"/>
        <v>0</v>
      </c>
      <c r="F63" s="794">
        <f t="shared" si="11"/>
        <v>0</v>
      </c>
      <c r="G63" s="517">
        <f t="shared" si="1"/>
        <v>190</v>
      </c>
      <c r="H63" s="512">
        <f t="shared" si="2"/>
        <v>0</v>
      </c>
      <c r="I63" s="512">
        <f t="shared" si="13"/>
        <v>0</v>
      </c>
      <c r="J63" s="512">
        <f t="shared" si="14"/>
        <v>0</v>
      </c>
      <c r="K63" s="512">
        <f t="shared" si="15"/>
        <v>0</v>
      </c>
      <c r="L63" s="512">
        <f t="shared" si="16"/>
        <v>0</v>
      </c>
      <c r="M63" s="512">
        <f t="shared" si="17"/>
        <v>0</v>
      </c>
      <c r="N63" s="512">
        <f t="shared" si="18"/>
        <v>0</v>
      </c>
      <c r="O63" s="512">
        <f t="shared" si="19"/>
        <v>0</v>
      </c>
      <c r="P63" s="506">
        <f t="shared" si="12"/>
        <v>0</v>
      </c>
      <c r="R63" s="494"/>
    </row>
    <row r="64" spans="1:18" ht="15" customHeight="1" x14ac:dyDescent="0.2">
      <c r="A64" s="513">
        <v>100</v>
      </c>
      <c r="B64" s="518"/>
      <c r="C64" s="515">
        <f t="shared" si="10"/>
        <v>0</v>
      </c>
      <c r="D64" s="519"/>
      <c r="E64" s="515">
        <f t="shared" si="0"/>
        <v>0</v>
      </c>
      <c r="F64" s="794">
        <f t="shared" si="11"/>
        <v>0</v>
      </c>
      <c r="G64" s="517">
        <f t="shared" si="1"/>
        <v>200</v>
      </c>
      <c r="H64" s="512">
        <f t="shared" si="2"/>
        <v>0</v>
      </c>
      <c r="I64" s="512">
        <f t="shared" si="13"/>
        <v>0</v>
      </c>
      <c r="J64" s="512">
        <f t="shared" si="14"/>
        <v>0</v>
      </c>
      <c r="K64" s="512">
        <f t="shared" si="15"/>
        <v>0</v>
      </c>
      <c r="L64" s="512">
        <f t="shared" si="16"/>
        <v>0</v>
      </c>
      <c r="M64" s="512">
        <f t="shared" si="17"/>
        <v>0</v>
      </c>
      <c r="N64" s="512">
        <f t="shared" si="18"/>
        <v>0</v>
      </c>
      <c r="O64" s="512">
        <f t="shared" si="19"/>
        <v>0</v>
      </c>
      <c r="P64" s="506">
        <f t="shared" si="12"/>
        <v>0</v>
      </c>
      <c r="R64" s="494"/>
    </row>
  </sheetData>
  <mergeCells count="34">
    <mergeCell ref="G28:G29"/>
    <mergeCell ref="H28:H29"/>
    <mergeCell ref="I28:I29"/>
    <mergeCell ref="J28:J29"/>
    <mergeCell ref="K28:K29"/>
    <mergeCell ref="F28:F29"/>
    <mergeCell ref="A25:G25"/>
    <mergeCell ref="H25:O25"/>
    <mergeCell ref="P25:P27"/>
    <mergeCell ref="H26:H27"/>
    <mergeCell ref="I26:I27"/>
    <mergeCell ref="A28:A29"/>
    <mergeCell ref="B28:B29"/>
    <mergeCell ref="C28:C29"/>
    <mergeCell ref="D28:D29"/>
    <mergeCell ref="E28:E29"/>
    <mergeCell ref="M28:M29"/>
    <mergeCell ref="N28:N29"/>
    <mergeCell ref="O28:O29"/>
    <mergeCell ref="P28:P29"/>
    <mergeCell ref="L28:L29"/>
    <mergeCell ref="S7:S8"/>
    <mergeCell ref="G8:H8"/>
    <mergeCell ref="Q8:R8"/>
    <mergeCell ref="G21:I21"/>
    <mergeCell ref="A1:P1"/>
    <mergeCell ref="A2:P2"/>
    <mergeCell ref="A4:E4"/>
    <mergeCell ref="I7:I8"/>
    <mergeCell ref="I15:I16"/>
    <mergeCell ref="S15:S16"/>
    <mergeCell ref="G16:H16"/>
    <mergeCell ref="Q16:R16"/>
    <mergeCell ref="G20:H20"/>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5"/>
  <sheetViews>
    <sheetView showZeros="0" topLeftCell="A16" workbookViewId="0">
      <selection activeCell="D30" sqref="D30"/>
    </sheetView>
  </sheetViews>
  <sheetFormatPr baseColWidth="10" defaultRowHeight="15" customHeight="1" x14ac:dyDescent="0.2"/>
  <cols>
    <col min="1" max="1" width="7.7109375" style="456" customWidth="1"/>
    <col min="2" max="4" width="10.7109375" style="456" customWidth="1"/>
    <col min="5" max="5" width="13.85546875" style="456" bestFit="1" customWidth="1"/>
    <col min="6" max="6" width="10.7109375" style="456" customWidth="1"/>
    <col min="7" max="7" width="9.42578125" style="456" customWidth="1"/>
    <col min="8" max="8" width="10.5703125" style="456" customWidth="1"/>
    <col min="9" max="9" width="13.7109375" style="456" customWidth="1"/>
    <col min="10" max="11" width="10.42578125" style="456" customWidth="1"/>
    <col min="12" max="12" width="10.28515625" style="456" customWidth="1"/>
    <col min="13" max="13" width="9.42578125" style="456" customWidth="1"/>
    <col min="14" max="14" width="8.7109375" style="456" customWidth="1"/>
    <col min="15" max="15" width="13.28515625" style="456" bestFit="1" customWidth="1"/>
    <col min="16" max="16" width="10.28515625" style="456" customWidth="1"/>
    <col min="17" max="256" width="11.42578125" style="456"/>
    <col min="257" max="257" width="7" style="456" customWidth="1"/>
    <col min="258" max="258" width="10.7109375" style="456" customWidth="1"/>
    <col min="259" max="259" width="10.5703125" style="456" customWidth="1"/>
    <col min="260" max="260" width="10.7109375" style="456" customWidth="1"/>
    <col min="261" max="261" width="10.28515625" style="456" customWidth="1"/>
    <col min="262" max="262" width="10.7109375" style="456" customWidth="1"/>
    <col min="263" max="263" width="9.42578125" style="456" customWidth="1"/>
    <col min="264" max="264" width="10.5703125" style="456" customWidth="1"/>
    <col min="265" max="265" width="13.7109375" style="456" customWidth="1"/>
    <col min="266" max="267" width="10.42578125" style="456" customWidth="1"/>
    <col min="268" max="268" width="10.28515625" style="456" customWidth="1"/>
    <col min="269" max="269" width="9.42578125" style="456" customWidth="1"/>
    <col min="270" max="270" width="8.7109375" style="456" customWidth="1"/>
    <col min="271" max="271" width="10.42578125" style="456" customWidth="1"/>
    <col min="272" max="272" width="10.28515625" style="456" customWidth="1"/>
    <col min="273" max="512" width="11.42578125" style="456"/>
    <col min="513" max="513" width="7" style="456" customWidth="1"/>
    <col min="514" max="514" width="10.7109375" style="456" customWidth="1"/>
    <col min="515" max="515" width="10.5703125" style="456" customWidth="1"/>
    <col min="516" max="516" width="10.7109375" style="456" customWidth="1"/>
    <col min="517" max="517" width="10.28515625" style="456" customWidth="1"/>
    <col min="518" max="518" width="10.7109375" style="456" customWidth="1"/>
    <col min="519" max="519" width="9.42578125" style="456" customWidth="1"/>
    <col min="520" max="520" width="10.5703125" style="456" customWidth="1"/>
    <col min="521" max="521" width="13.7109375" style="456" customWidth="1"/>
    <col min="522" max="523" width="10.42578125" style="456" customWidth="1"/>
    <col min="524" max="524" width="10.28515625" style="456" customWidth="1"/>
    <col min="525" max="525" width="9.42578125" style="456" customWidth="1"/>
    <col min="526" max="526" width="8.7109375" style="456" customWidth="1"/>
    <col min="527" max="527" width="10.42578125" style="456" customWidth="1"/>
    <col min="528" max="528" width="10.28515625" style="456" customWidth="1"/>
    <col min="529" max="768" width="11.42578125" style="456"/>
    <col min="769" max="769" width="7" style="456" customWidth="1"/>
    <col min="770" max="770" width="10.7109375" style="456" customWidth="1"/>
    <col min="771" max="771" width="10.5703125" style="456" customWidth="1"/>
    <col min="772" max="772" width="10.7109375" style="456" customWidth="1"/>
    <col min="773" max="773" width="10.28515625" style="456" customWidth="1"/>
    <col min="774" max="774" width="10.7109375" style="456" customWidth="1"/>
    <col min="775" max="775" width="9.42578125" style="456" customWidth="1"/>
    <col min="776" max="776" width="10.5703125" style="456" customWidth="1"/>
    <col min="777" max="777" width="13.7109375" style="456" customWidth="1"/>
    <col min="778" max="779" width="10.42578125" style="456" customWidth="1"/>
    <col min="780" max="780" width="10.28515625" style="456" customWidth="1"/>
    <col min="781" max="781" width="9.42578125" style="456" customWidth="1"/>
    <col min="782" max="782" width="8.7109375" style="456" customWidth="1"/>
    <col min="783" max="783" width="10.42578125" style="456" customWidth="1"/>
    <col min="784" max="784" width="10.28515625" style="456" customWidth="1"/>
    <col min="785" max="1024" width="11.42578125" style="456"/>
    <col min="1025" max="1025" width="7" style="456" customWidth="1"/>
    <col min="1026" max="1026" width="10.7109375" style="456" customWidth="1"/>
    <col min="1027" max="1027" width="10.5703125" style="456" customWidth="1"/>
    <col min="1028" max="1028" width="10.7109375" style="456" customWidth="1"/>
    <col min="1029" max="1029" width="10.28515625" style="456" customWidth="1"/>
    <col min="1030" max="1030" width="10.7109375" style="456" customWidth="1"/>
    <col min="1031" max="1031" width="9.42578125" style="456" customWidth="1"/>
    <col min="1032" max="1032" width="10.5703125" style="456" customWidth="1"/>
    <col min="1033" max="1033" width="13.7109375" style="456" customWidth="1"/>
    <col min="1034" max="1035" width="10.42578125" style="456" customWidth="1"/>
    <col min="1036" max="1036" width="10.28515625" style="456" customWidth="1"/>
    <col min="1037" max="1037" width="9.42578125" style="456" customWidth="1"/>
    <col min="1038" max="1038" width="8.7109375" style="456" customWidth="1"/>
    <col min="1039" max="1039" width="10.42578125" style="456" customWidth="1"/>
    <col min="1040" max="1040" width="10.28515625" style="456" customWidth="1"/>
    <col min="1041" max="1280" width="11.42578125" style="456"/>
    <col min="1281" max="1281" width="7" style="456" customWidth="1"/>
    <col min="1282" max="1282" width="10.7109375" style="456" customWidth="1"/>
    <col min="1283" max="1283" width="10.5703125" style="456" customWidth="1"/>
    <col min="1284" max="1284" width="10.7109375" style="456" customWidth="1"/>
    <col min="1285" max="1285" width="10.28515625" style="456" customWidth="1"/>
    <col min="1286" max="1286" width="10.7109375" style="456" customWidth="1"/>
    <col min="1287" max="1287" width="9.42578125" style="456" customWidth="1"/>
    <col min="1288" max="1288" width="10.5703125" style="456" customWidth="1"/>
    <col min="1289" max="1289" width="13.7109375" style="456" customWidth="1"/>
    <col min="1290" max="1291" width="10.42578125" style="456" customWidth="1"/>
    <col min="1292" max="1292" width="10.28515625" style="456" customWidth="1"/>
    <col min="1293" max="1293" width="9.42578125" style="456" customWidth="1"/>
    <col min="1294" max="1294" width="8.7109375" style="456" customWidth="1"/>
    <col min="1295" max="1295" width="10.42578125" style="456" customWidth="1"/>
    <col min="1296" max="1296" width="10.28515625" style="456" customWidth="1"/>
    <col min="1297" max="1536" width="11.42578125" style="456"/>
    <col min="1537" max="1537" width="7" style="456" customWidth="1"/>
    <col min="1538" max="1538" width="10.7109375" style="456" customWidth="1"/>
    <col min="1539" max="1539" width="10.5703125" style="456" customWidth="1"/>
    <col min="1540" max="1540" width="10.7109375" style="456" customWidth="1"/>
    <col min="1541" max="1541" width="10.28515625" style="456" customWidth="1"/>
    <col min="1542" max="1542" width="10.7109375" style="456" customWidth="1"/>
    <col min="1543" max="1543" width="9.42578125" style="456" customWidth="1"/>
    <col min="1544" max="1544" width="10.5703125" style="456" customWidth="1"/>
    <col min="1545" max="1545" width="13.7109375" style="456" customWidth="1"/>
    <col min="1546" max="1547" width="10.42578125" style="456" customWidth="1"/>
    <col min="1548" max="1548" width="10.28515625" style="456" customWidth="1"/>
    <col min="1549" max="1549" width="9.42578125" style="456" customWidth="1"/>
    <col min="1550" max="1550" width="8.7109375" style="456" customWidth="1"/>
    <col min="1551" max="1551" width="10.42578125" style="456" customWidth="1"/>
    <col min="1552" max="1552" width="10.28515625" style="456" customWidth="1"/>
    <col min="1553" max="1792" width="11.42578125" style="456"/>
    <col min="1793" max="1793" width="7" style="456" customWidth="1"/>
    <col min="1794" max="1794" width="10.7109375" style="456" customWidth="1"/>
    <col min="1795" max="1795" width="10.5703125" style="456" customWidth="1"/>
    <col min="1796" max="1796" width="10.7109375" style="456" customWidth="1"/>
    <col min="1797" max="1797" width="10.28515625" style="456" customWidth="1"/>
    <col min="1798" max="1798" width="10.7109375" style="456" customWidth="1"/>
    <col min="1799" max="1799" width="9.42578125" style="456" customWidth="1"/>
    <col min="1800" max="1800" width="10.5703125" style="456" customWidth="1"/>
    <col min="1801" max="1801" width="13.7109375" style="456" customWidth="1"/>
    <col min="1802" max="1803" width="10.42578125" style="456" customWidth="1"/>
    <col min="1804" max="1804" width="10.28515625" style="456" customWidth="1"/>
    <col min="1805" max="1805" width="9.42578125" style="456" customWidth="1"/>
    <col min="1806" max="1806" width="8.7109375" style="456" customWidth="1"/>
    <col min="1807" max="1807" width="10.42578125" style="456" customWidth="1"/>
    <col min="1808" max="1808" width="10.28515625" style="456" customWidth="1"/>
    <col min="1809" max="2048" width="11.42578125" style="456"/>
    <col min="2049" max="2049" width="7" style="456" customWidth="1"/>
    <col min="2050" max="2050" width="10.7109375" style="456" customWidth="1"/>
    <col min="2051" max="2051" width="10.5703125" style="456" customWidth="1"/>
    <col min="2052" max="2052" width="10.7109375" style="456" customWidth="1"/>
    <col min="2053" max="2053" width="10.28515625" style="456" customWidth="1"/>
    <col min="2054" max="2054" width="10.7109375" style="456" customWidth="1"/>
    <col min="2055" max="2055" width="9.42578125" style="456" customWidth="1"/>
    <col min="2056" max="2056" width="10.5703125" style="456" customWidth="1"/>
    <col min="2057" max="2057" width="13.7109375" style="456" customWidth="1"/>
    <col min="2058" max="2059" width="10.42578125" style="456" customWidth="1"/>
    <col min="2060" max="2060" width="10.28515625" style="456" customWidth="1"/>
    <col min="2061" max="2061" width="9.42578125" style="456" customWidth="1"/>
    <col min="2062" max="2062" width="8.7109375" style="456" customWidth="1"/>
    <col min="2063" max="2063" width="10.42578125" style="456" customWidth="1"/>
    <col min="2064" max="2064" width="10.28515625" style="456" customWidth="1"/>
    <col min="2065" max="2304" width="11.42578125" style="456"/>
    <col min="2305" max="2305" width="7" style="456" customWidth="1"/>
    <col min="2306" max="2306" width="10.7109375" style="456" customWidth="1"/>
    <col min="2307" max="2307" width="10.5703125" style="456" customWidth="1"/>
    <col min="2308" max="2308" width="10.7109375" style="456" customWidth="1"/>
    <col min="2309" max="2309" width="10.28515625" style="456" customWidth="1"/>
    <col min="2310" max="2310" width="10.7109375" style="456" customWidth="1"/>
    <col min="2311" max="2311" width="9.42578125" style="456" customWidth="1"/>
    <col min="2312" max="2312" width="10.5703125" style="456" customWidth="1"/>
    <col min="2313" max="2313" width="13.7109375" style="456" customWidth="1"/>
    <col min="2314" max="2315" width="10.42578125" style="456" customWidth="1"/>
    <col min="2316" max="2316" width="10.28515625" style="456" customWidth="1"/>
    <col min="2317" max="2317" width="9.42578125" style="456" customWidth="1"/>
    <col min="2318" max="2318" width="8.7109375" style="456" customWidth="1"/>
    <col min="2319" max="2319" width="10.42578125" style="456" customWidth="1"/>
    <col min="2320" max="2320" width="10.28515625" style="456" customWidth="1"/>
    <col min="2321" max="2560" width="11.42578125" style="456"/>
    <col min="2561" max="2561" width="7" style="456" customWidth="1"/>
    <col min="2562" max="2562" width="10.7109375" style="456" customWidth="1"/>
    <col min="2563" max="2563" width="10.5703125" style="456" customWidth="1"/>
    <col min="2564" max="2564" width="10.7109375" style="456" customWidth="1"/>
    <col min="2565" max="2565" width="10.28515625" style="456" customWidth="1"/>
    <col min="2566" max="2566" width="10.7109375" style="456" customWidth="1"/>
    <col min="2567" max="2567" width="9.42578125" style="456" customWidth="1"/>
    <col min="2568" max="2568" width="10.5703125" style="456" customWidth="1"/>
    <col min="2569" max="2569" width="13.7109375" style="456" customWidth="1"/>
    <col min="2570" max="2571" width="10.42578125" style="456" customWidth="1"/>
    <col min="2572" max="2572" width="10.28515625" style="456" customWidth="1"/>
    <col min="2573" max="2573" width="9.42578125" style="456" customWidth="1"/>
    <col min="2574" max="2574" width="8.7109375" style="456" customWidth="1"/>
    <col min="2575" max="2575" width="10.42578125" style="456" customWidth="1"/>
    <col min="2576" max="2576" width="10.28515625" style="456" customWidth="1"/>
    <col min="2577" max="2816" width="11.42578125" style="456"/>
    <col min="2817" max="2817" width="7" style="456" customWidth="1"/>
    <col min="2818" max="2818" width="10.7109375" style="456" customWidth="1"/>
    <col min="2819" max="2819" width="10.5703125" style="456" customWidth="1"/>
    <col min="2820" max="2820" width="10.7109375" style="456" customWidth="1"/>
    <col min="2821" max="2821" width="10.28515625" style="456" customWidth="1"/>
    <col min="2822" max="2822" width="10.7109375" style="456" customWidth="1"/>
    <col min="2823" max="2823" width="9.42578125" style="456" customWidth="1"/>
    <col min="2824" max="2824" width="10.5703125" style="456" customWidth="1"/>
    <col min="2825" max="2825" width="13.7109375" style="456" customWidth="1"/>
    <col min="2826" max="2827" width="10.42578125" style="456" customWidth="1"/>
    <col min="2828" max="2828" width="10.28515625" style="456" customWidth="1"/>
    <col min="2829" max="2829" width="9.42578125" style="456" customWidth="1"/>
    <col min="2830" max="2830" width="8.7109375" style="456" customWidth="1"/>
    <col min="2831" max="2831" width="10.42578125" style="456" customWidth="1"/>
    <col min="2832" max="2832" width="10.28515625" style="456" customWidth="1"/>
    <col min="2833" max="3072" width="11.42578125" style="456"/>
    <col min="3073" max="3073" width="7" style="456" customWidth="1"/>
    <col min="3074" max="3074" width="10.7109375" style="456" customWidth="1"/>
    <col min="3075" max="3075" width="10.5703125" style="456" customWidth="1"/>
    <col min="3076" max="3076" width="10.7109375" style="456" customWidth="1"/>
    <col min="3077" max="3077" width="10.28515625" style="456" customWidth="1"/>
    <col min="3078" max="3078" width="10.7109375" style="456" customWidth="1"/>
    <col min="3079" max="3079" width="9.42578125" style="456" customWidth="1"/>
    <col min="3080" max="3080" width="10.5703125" style="456" customWidth="1"/>
    <col min="3081" max="3081" width="13.7109375" style="456" customWidth="1"/>
    <col min="3082" max="3083" width="10.42578125" style="456" customWidth="1"/>
    <col min="3084" max="3084" width="10.28515625" style="456" customWidth="1"/>
    <col min="3085" max="3085" width="9.42578125" style="456" customWidth="1"/>
    <col min="3086" max="3086" width="8.7109375" style="456" customWidth="1"/>
    <col min="3087" max="3087" width="10.42578125" style="456" customWidth="1"/>
    <col min="3088" max="3088" width="10.28515625" style="456" customWidth="1"/>
    <col min="3089" max="3328" width="11.42578125" style="456"/>
    <col min="3329" max="3329" width="7" style="456" customWidth="1"/>
    <col min="3330" max="3330" width="10.7109375" style="456" customWidth="1"/>
    <col min="3331" max="3331" width="10.5703125" style="456" customWidth="1"/>
    <col min="3332" max="3332" width="10.7109375" style="456" customWidth="1"/>
    <col min="3333" max="3333" width="10.28515625" style="456" customWidth="1"/>
    <col min="3334" max="3334" width="10.7109375" style="456" customWidth="1"/>
    <col min="3335" max="3335" width="9.42578125" style="456" customWidth="1"/>
    <col min="3336" max="3336" width="10.5703125" style="456" customWidth="1"/>
    <col min="3337" max="3337" width="13.7109375" style="456" customWidth="1"/>
    <col min="3338" max="3339" width="10.42578125" style="456" customWidth="1"/>
    <col min="3340" max="3340" width="10.28515625" style="456" customWidth="1"/>
    <col min="3341" max="3341" width="9.42578125" style="456" customWidth="1"/>
    <col min="3342" max="3342" width="8.7109375" style="456" customWidth="1"/>
    <col min="3343" max="3343" width="10.42578125" style="456" customWidth="1"/>
    <col min="3344" max="3344" width="10.28515625" style="456" customWidth="1"/>
    <col min="3345" max="3584" width="11.42578125" style="456"/>
    <col min="3585" max="3585" width="7" style="456" customWidth="1"/>
    <col min="3586" max="3586" width="10.7109375" style="456" customWidth="1"/>
    <col min="3587" max="3587" width="10.5703125" style="456" customWidth="1"/>
    <col min="3588" max="3588" width="10.7109375" style="456" customWidth="1"/>
    <col min="3589" max="3589" width="10.28515625" style="456" customWidth="1"/>
    <col min="3590" max="3590" width="10.7109375" style="456" customWidth="1"/>
    <col min="3591" max="3591" width="9.42578125" style="456" customWidth="1"/>
    <col min="3592" max="3592" width="10.5703125" style="456" customWidth="1"/>
    <col min="3593" max="3593" width="13.7109375" style="456" customWidth="1"/>
    <col min="3594" max="3595" width="10.42578125" style="456" customWidth="1"/>
    <col min="3596" max="3596" width="10.28515625" style="456" customWidth="1"/>
    <col min="3597" max="3597" width="9.42578125" style="456" customWidth="1"/>
    <col min="3598" max="3598" width="8.7109375" style="456" customWidth="1"/>
    <col min="3599" max="3599" width="10.42578125" style="456" customWidth="1"/>
    <col min="3600" max="3600" width="10.28515625" style="456" customWidth="1"/>
    <col min="3601" max="3840" width="11.42578125" style="456"/>
    <col min="3841" max="3841" width="7" style="456" customWidth="1"/>
    <col min="3842" max="3842" width="10.7109375" style="456" customWidth="1"/>
    <col min="3843" max="3843" width="10.5703125" style="456" customWidth="1"/>
    <col min="3844" max="3844" width="10.7109375" style="456" customWidth="1"/>
    <col min="3845" max="3845" width="10.28515625" style="456" customWidth="1"/>
    <col min="3846" max="3846" width="10.7109375" style="456" customWidth="1"/>
    <col min="3847" max="3847" width="9.42578125" style="456" customWidth="1"/>
    <col min="3848" max="3848" width="10.5703125" style="456" customWidth="1"/>
    <col min="3849" max="3849" width="13.7109375" style="456" customWidth="1"/>
    <col min="3850" max="3851" width="10.42578125" style="456" customWidth="1"/>
    <col min="3852" max="3852" width="10.28515625" style="456" customWidth="1"/>
    <col min="3853" max="3853" width="9.42578125" style="456" customWidth="1"/>
    <col min="3854" max="3854" width="8.7109375" style="456" customWidth="1"/>
    <col min="3855" max="3855" width="10.42578125" style="456" customWidth="1"/>
    <col min="3856" max="3856" width="10.28515625" style="456" customWidth="1"/>
    <col min="3857" max="4096" width="11.42578125" style="456"/>
    <col min="4097" max="4097" width="7" style="456" customWidth="1"/>
    <col min="4098" max="4098" width="10.7109375" style="456" customWidth="1"/>
    <col min="4099" max="4099" width="10.5703125" style="456" customWidth="1"/>
    <col min="4100" max="4100" width="10.7109375" style="456" customWidth="1"/>
    <col min="4101" max="4101" width="10.28515625" style="456" customWidth="1"/>
    <col min="4102" max="4102" width="10.7109375" style="456" customWidth="1"/>
    <col min="4103" max="4103" width="9.42578125" style="456" customWidth="1"/>
    <col min="4104" max="4104" width="10.5703125" style="456" customWidth="1"/>
    <col min="4105" max="4105" width="13.7109375" style="456" customWidth="1"/>
    <col min="4106" max="4107" width="10.42578125" style="456" customWidth="1"/>
    <col min="4108" max="4108" width="10.28515625" style="456" customWidth="1"/>
    <col min="4109" max="4109" width="9.42578125" style="456" customWidth="1"/>
    <col min="4110" max="4110" width="8.7109375" style="456" customWidth="1"/>
    <col min="4111" max="4111" width="10.42578125" style="456" customWidth="1"/>
    <col min="4112" max="4112" width="10.28515625" style="456" customWidth="1"/>
    <col min="4113" max="4352" width="11.42578125" style="456"/>
    <col min="4353" max="4353" width="7" style="456" customWidth="1"/>
    <col min="4354" max="4354" width="10.7109375" style="456" customWidth="1"/>
    <col min="4355" max="4355" width="10.5703125" style="456" customWidth="1"/>
    <col min="4356" max="4356" width="10.7109375" style="456" customWidth="1"/>
    <col min="4357" max="4357" width="10.28515625" style="456" customWidth="1"/>
    <col min="4358" max="4358" width="10.7109375" style="456" customWidth="1"/>
    <col min="4359" max="4359" width="9.42578125" style="456" customWidth="1"/>
    <col min="4360" max="4360" width="10.5703125" style="456" customWidth="1"/>
    <col min="4361" max="4361" width="13.7109375" style="456" customWidth="1"/>
    <col min="4362" max="4363" width="10.42578125" style="456" customWidth="1"/>
    <col min="4364" max="4364" width="10.28515625" style="456" customWidth="1"/>
    <col min="4365" max="4365" width="9.42578125" style="456" customWidth="1"/>
    <col min="4366" max="4366" width="8.7109375" style="456" customWidth="1"/>
    <col min="4367" max="4367" width="10.42578125" style="456" customWidth="1"/>
    <col min="4368" max="4368" width="10.28515625" style="456" customWidth="1"/>
    <col min="4369" max="4608" width="11.42578125" style="456"/>
    <col min="4609" max="4609" width="7" style="456" customWidth="1"/>
    <col min="4610" max="4610" width="10.7109375" style="456" customWidth="1"/>
    <col min="4611" max="4611" width="10.5703125" style="456" customWidth="1"/>
    <col min="4612" max="4612" width="10.7109375" style="456" customWidth="1"/>
    <col min="4613" max="4613" width="10.28515625" style="456" customWidth="1"/>
    <col min="4614" max="4614" width="10.7109375" style="456" customWidth="1"/>
    <col min="4615" max="4615" width="9.42578125" style="456" customWidth="1"/>
    <col min="4616" max="4616" width="10.5703125" style="456" customWidth="1"/>
    <col min="4617" max="4617" width="13.7109375" style="456" customWidth="1"/>
    <col min="4618" max="4619" width="10.42578125" style="456" customWidth="1"/>
    <col min="4620" max="4620" width="10.28515625" style="456" customWidth="1"/>
    <col min="4621" max="4621" width="9.42578125" style="456" customWidth="1"/>
    <col min="4622" max="4622" width="8.7109375" style="456" customWidth="1"/>
    <col min="4623" max="4623" width="10.42578125" style="456" customWidth="1"/>
    <col min="4624" max="4624" width="10.28515625" style="456" customWidth="1"/>
    <col min="4625" max="4864" width="11.42578125" style="456"/>
    <col min="4865" max="4865" width="7" style="456" customWidth="1"/>
    <col min="4866" max="4866" width="10.7109375" style="456" customWidth="1"/>
    <col min="4867" max="4867" width="10.5703125" style="456" customWidth="1"/>
    <col min="4868" max="4868" width="10.7109375" style="456" customWidth="1"/>
    <col min="4869" max="4869" width="10.28515625" style="456" customWidth="1"/>
    <col min="4870" max="4870" width="10.7109375" style="456" customWidth="1"/>
    <col min="4871" max="4871" width="9.42578125" style="456" customWidth="1"/>
    <col min="4872" max="4872" width="10.5703125" style="456" customWidth="1"/>
    <col min="4873" max="4873" width="13.7109375" style="456" customWidth="1"/>
    <col min="4874" max="4875" width="10.42578125" style="456" customWidth="1"/>
    <col min="4876" max="4876" width="10.28515625" style="456" customWidth="1"/>
    <col min="4877" max="4877" width="9.42578125" style="456" customWidth="1"/>
    <col min="4878" max="4878" width="8.7109375" style="456" customWidth="1"/>
    <col min="4879" max="4879" width="10.42578125" style="456" customWidth="1"/>
    <col min="4880" max="4880" width="10.28515625" style="456" customWidth="1"/>
    <col min="4881" max="5120" width="11.42578125" style="456"/>
    <col min="5121" max="5121" width="7" style="456" customWidth="1"/>
    <col min="5122" max="5122" width="10.7109375" style="456" customWidth="1"/>
    <col min="5123" max="5123" width="10.5703125" style="456" customWidth="1"/>
    <col min="5124" max="5124" width="10.7109375" style="456" customWidth="1"/>
    <col min="5125" max="5125" width="10.28515625" style="456" customWidth="1"/>
    <col min="5126" max="5126" width="10.7109375" style="456" customWidth="1"/>
    <col min="5127" max="5127" width="9.42578125" style="456" customWidth="1"/>
    <col min="5128" max="5128" width="10.5703125" style="456" customWidth="1"/>
    <col min="5129" max="5129" width="13.7109375" style="456" customWidth="1"/>
    <col min="5130" max="5131" width="10.42578125" style="456" customWidth="1"/>
    <col min="5132" max="5132" width="10.28515625" style="456" customWidth="1"/>
    <col min="5133" max="5133" width="9.42578125" style="456" customWidth="1"/>
    <col min="5134" max="5134" width="8.7109375" style="456" customWidth="1"/>
    <col min="5135" max="5135" width="10.42578125" style="456" customWidth="1"/>
    <col min="5136" max="5136" width="10.28515625" style="456" customWidth="1"/>
    <col min="5137" max="5376" width="11.42578125" style="456"/>
    <col min="5377" max="5377" width="7" style="456" customWidth="1"/>
    <col min="5378" max="5378" width="10.7109375" style="456" customWidth="1"/>
    <col min="5379" max="5379" width="10.5703125" style="456" customWidth="1"/>
    <col min="5380" max="5380" width="10.7109375" style="456" customWidth="1"/>
    <col min="5381" max="5381" width="10.28515625" style="456" customWidth="1"/>
    <col min="5382" max="5382" width="10.7109375" style="456" customWidth="1"/>
    <col min="5383" max="5383" width="9.42578125" style="456" customWidth="1"/>
    <col min="5384" max="5384" width="10.5703125" style="456" customWidth="1"/>
    <col min="5385" max="5385" width="13.7109375" style="456" customWidth="1"/>
    <col min="5386" max="5387" width="10.42578125" style="456" customWidth="1"/>
    <col min="5388" max="5388" width="10.28515625" style="456" customWidth="1"/>
    <col min="5389" max="5389" width="9.42578125" style="456" customWidth="1"/>
    <col min="5390" max="5390" width="8.7109375" style="456" customWidth="1"/>
    <col min="5391" max="5391" width="10.42578125" style="456" customWidth="1"/>
    <col min="5392" max="5392" width="10.28515625" style="456" customWidth="1"/>
    <col min="5393" max="5632" width="11.42578125" style="456"/>
    <col min="5633" max="5633" width="7" style="456" customWidth="1"/>
    <col min="5634" max="5634" width="10.7109375" style="456" customWidth="1"/>
    <col min="5635" max="5635" width="10.5703125" style="456" customWidth="1"/>
    <col min="5636" max="5636" width="10.7109375" style="456" customWidth="1"/>
    <col min="5637" max="5637" width="10.28515625" style="456" customWidth="1"/>
    <col min="5638" max="5638" width="10.7109375" style="456" customWidth="1"/>
    <col min="5639" max="5639" width="9.42578125" style="456" customWidth="1"/>
    <col min="5640" max="5640" width="10.5703125" style="456" customWidth="1"/>
    <col min="5641" max="5641" width="13.7109375" style="456" customWidth="1"/>
    <col min="5642" max="5643" width="10.42578125" style="456" customWidth="1"/>
    <col min="5644" max="5644" width="10.28515625" style="456" customWidth="1"/>
    <col min="5645" max="5645" width="9.42578125" style="456" customWidth="1"/>
    <col min="5646" max="5646" width="8.7109375" style="456" customWidth="1"/>
    <col min="5647" max="5647" width="10.42578125" style="456" customWidth="1"/>
    <col min="5648" max="5648" width="10.28515625" style="456" customWidth="1"/>
    <col min="5649" max="5888" width="11.42578125" style="456"/>
    <col min="5889" max="5889" width="7" style="456" customWidth="1"/>
    <col min="5890" max="5890" width="10.7109375" style="456" customWidth="1"/>
    <col min="5891" max="5891" width="10.5703125" style="456" customWidth="1"/>
    <col min="5892" max="5892" width="10.7109375" style="456" customWidth="1"/>
    <col min="5893" max="5893" width="10.28515625" style="456" customWidth="1"/>
    <col min="5894" max="5894" width="10.7109375" style="456" customWidth="1"/>
    <col min="5895" max="5895" width="9.42578125" style="456" customWidth="1"/>
    <col min="5896" max="5896" width="10.5703125" style="456" customWidth="1"/>
    <col min="5897" max="5897" width="13.7109375" style="456" customWidth="1"/>
    <col min="5898" max="5899" width="10.42578125" style="456" customWidth="1"/>
    <col min="5900" max="5900" width="10.28515625" style="456" customWidth="1"/>
    <col min="5901" max="5901" width="9.42578125" style="456" customWidth="1"/>
    <col min="5902" max="5902" width="8.7109375" style="456" customWidth="1"/>
    <col min="5903" max="5903" width="10.42578125" style="456" customWidth="1"/>
    <col min="5904" max="5904" width="10.28515625" style="456" customWidth="1"/>
    <col min="5905" max="6144" width="11.42578125" style="456"/>
    <col min="6145" max="6145" width="7" style="456" customWidth="1"/>
    <col min="6146" max="6146" width="10.7109375" style="456" customWidth="1"/>
    <col min="6147" max="6147" width="10.5703125" style="456" customWidth="1"/>
    <col min="6148" max="6148" width="10.7109375" style="456" customWidth="1"/>
    <col min="6149" max="6149" width="10.28515625" style="456" customWidth="1"/>
    <col min="6150" max="6150" width="10.7109375" style="456" customWidth="1"/>
    <col min="6151" max="6151" width="9.42578125" style="456" customWidth="1"/>
    <col min="6152" max="6152" width="10.5703125" style="456" customWidth="1"/>
    <col min="6153" max="6153" width="13.7109375" style="456" customWidth="1"/>
    <col min="6154" max="6155" width="10.42578125" style="456" customWidth="1"/>
    <col min="6156" max="6156" width="10.28515625" style="456" customWidth="1"/>
    <col min="6157" max="6157" width="9.42578125" style="456" customWidth="1"/>
    <col min="6158" max="6158" width="8.7109375" style="456" customWidth="1"/>
    <col min="6159" max="6159" width="10.42578125" style="456" customWidth="1"/>
    <col min="6160" max="6160" width="10.28515625" style="456" customWidth="1"/>
    <col min="6161" max="6400" width="11.42578125" style="456"/>
    <col min="6401" max="6401" width="7" style="456" customWidth="1"/>
    <col min="6402" max="6402" width="10.7109375" style="456" customWidth="1"/>
    <col min="6403" max="6403" width="10.5703125" style="456" customWidth="1"/>
    <col min="6404" max="6404" width="10.7109375" style="456" customWidth="1"/>
    <col min="6405" max="6405" width="10.28515625" style="456" customWidth="1"/>
    <col min="6406" max="6406" width="10.7109375" style="456" customWidth="1"/>
    <col min="6407" max="6407" width="9.42578125" style="456" customWidth="1"/>
    <col min="6408" max="6408" width="10.5703125" style="456" customWidth="1"/>
    <col min="6409" max="6409" width="13.7109375" style="456" customWidth="1"/>
    <col min="6410" max="6411" width="10.42578125" style="456" customWidth="1"/>
    <col min="6412" max="6412" width="10.28515625" style="456" customWidth="1"/>
    <col min="6413" max="6413" width="9.42578125" style="456" customWidth="1"/>
    <col min="6414" max="6414" width="8.7109375" style="456" customWidth="1"/>
    <col min="6415" max="6415" width="10.42578125" style="456" customWidth="1"/>
    <col min="6416" max="6416" width="10.28515625" style="456" customWidth="1"/>
    <col min="6417" max="6656" width="11.42578125" style="456"/>
    <col min="6657" max="6657" width="7" style="456" customWidth="1"/>
    <col min="6658" max="6658" width="10.7109375" style="456" customWidth="1"/>
    <col min="6659" max="6659" width="10.5703125" style="456" customWidth="1"/>
    <col min="6660" max="6660" width="10.7109375" style="456" customWidth="1"/>
    <col min="6661" max="6661" width="10.28515625" style="456" customWidth="1"/>
    <col min="6662" max="6662" width="10.7109375" style="456" customWidth="1"/>
    <col min="6663" max="6663" width="9.42578125" style="456" customWidth="1"/>
    <col min="6664" max="6664" width="10.5703125" style="456" customWidth="1"/>
    <col min="6665" max="6665" width="13.7109375" style="456" customWidth="1"/>
    <col min="6666" max="6667" width="10.42578125" style="456" customWidth="1"/>
    <col min="6668" max="6668" width="10.28515625" style="456" customWidth="1"/>
    <col min="6669" max="6669" width="9.42578125" style="456" customWidth="1"/>
    <col min="6670" max="6670" width="8.7109375" style="456" customWidth="1"/>
    <col min="6671" max="6671" width="10.42578125" style="456" customWidth="1"/>
    <col min="6672" max="6672" width="10.28515625" style="456" customWidth="1"/>
    <col min="6673" max="6912" width="11.42578125" style="456"/>
    <col min="6913" max="6913" width="7" style="456" customWidth="1"/>
    <col min="6914" max="6914" width="10.7109375" style="456" customWidth="1"/>
    <col min="6915" max="6915" width="10.5703125" style="456" customWidth="1"/>
    <col min="6916" max="6916" width="10.7109375" style="456" customWidth="1"/>
    <col min="6917" max="6917" width="10.28515625" style="456" customWidth="1"/>
    <col min="6918" max="6918" width="10.7109375" style="456" customWidth="1"/>
    <col min="6919" max="6919" width="9.42578125" style="456" customWidth="1"/>
    <col min="6920" max="6920" width="10.5703125" style="456" customWidth="1"/>
    <col min="6921" max="6921" width="13.7109375" style="456" customWidth="1"/>
    <col min="6922" max="6923" width="10.42578125" style="456" customWidth="1"/>
    <col min="6924" max="6924" width="10.28515625" style="456" customWidth="1"/>
    <col min="6925" max="6925" width="9.42578125" style="456" customWidth="1"/>
    <col min="6926" max="6926" width="8.7109375" style="456" customWidth="1"/>
    <col min="6927" max="6927" width="10.42578125" style="456" customWidth="1"/>
    <col min="6928" max="6928" width="10.28515625" style="456" customWidth="1"/>
    <col min="6929" max="7168" width="11.42578125" style="456"/>
    <col min="7169" max="7169" width="7" style="456" customWidth="1"/>
    <col min="7170" max="7170" width="10.7109375" style="456" customWidth="1"/>
    <col min="7171" max="7171" width="10.5703125" style="456" customWidth="1"/>
    <col min="7172" max="7172" width="10.7109375" style="456" customWidth="1"/>
    <col min="7173" max="7173" width="10.28515625" style="456" customWidth="1"/>
    <col min="7174" max="7174" width="10.7109375" style="456" customWidth="1"/>
    <col min="7175" max="7175" width="9.42578125" style="456" customWidth="1"/>
    <col min="7176" max="7176" width="10.5703125" style="456" customWidth="1"/>
    <col min="7177" max="7177" width="13.7109375" style="456" customWidth="1"/>
    <col min="7178" max="7179" width="10.42578125" style="456" customWidth="1"/>
    <col min="7180" max="7180" width="10.28515625" style="456" customWidth="1"/>
    <col min="7181" max="7181" width="9.42578125" style="456" customWidth="1"/>
    <col min="7182" max="7182" width="8.7109375" style="456" customWidth="1"/>
    <col min="7183" max="7183" width="10.42578125" style="456" customWidth="1"/>
    <col min="7184" max="7184" width="10.28515625" style="456" customWidth="1"/>
    <col min="7185" max="7424" width="11.42578125" style="456"/>
    <col min="7425" max="7425" width="7" style="456" customWidth="1"/>
    <col min="7426" max="7426" width="10.7109375" style="456" customWidth="1"/>
    <col min="7427" max="7427" width="10.5703125" style="456" customWidth="1"/>
    <col min="7428" max="7428" width="10.7109375" style="456" customWidth="1"/>
    <col min="7429" max="7429" width="10.28515625" style="456" customWidth="1"/>
    <col min="7430" max="7430" width="10.7109375" style="456" customWidth="1"/>
    <col min="7431" max="7431" width="9.42578125" style="456" customWidth="1"/>
    <col min="7432" max="7432" width="10.5703125" style="456" customWidth="1"/>
    <col min="7433" max="7433" width="13.7109375" style="456" customWidth="1"/>
    <col min="7434" max="7435" width="10.42578125" style="456" customWidth="1"/>
    <col min="7436" max="7436" width="10.28515625" style="456" customWidth="1"/>
    <col min="7437" max="7437" width="9.42578125" style="456" customWidth="1"/>
    <col min="7438" max="7438" width="8.7109375" style="456" customWidth="1"/>
    <col min="7439" max="7439" width="10.42578125" style="456" customWidth="1"/>
    <col min="7440" max="7440" width="10.28515625" style="456" customWidth="1"/>
    <col min="7441" max="7680" width="11.42578125" style="456"/>
    <col min="7681" max="7681" width="7" style="456" customWidth="1"/>
    <col min="7682" max="7682" width="10.7109375" style="456" customWidth="1"/>
    <col min="7683" max="7683" width="10.5703125" style="456" customWidth="1"/>
    <col min="7684" max="7684" width="10.7109375" style="456" customWidth="1"/>
    <col min="7685" max="7685" width="10.28515625" style="456" customWidth="1"/>
    <col min="7686" max="7686" width="10.7109375" style="456" customWidth="1"/>
    <col min="7687" max="7687" width="9.42578125" style="456" customWidth="1"/>
    <col min="7688" max="7688" width="10.5703125" style="456" customWidth="1"/>
    <col min="7689" max="7689" width="13.7109375" style="456" customWidth="1"/>
    <col min="7690" max="7691" width="10.42578125" style="456" customWidth="1"/>
    <col min="7692" max="7692" width="10.28515625" style="456" customWidth="1"/>
    <col min="7693" max="7693" width="9.42578125" style="456" customWidth="1"/>
    <col min="7694" max="7694" width="8.7109375" style="456" customWidth="1"/>
    <col min="7695" max="7695" width="10.42578125" style="456" customWidth="1"/>
    <col min="7696" max="7696" width="10.28515625" style="456" customWidth="1"/>
    <col min="7697" max="7936" width="11.42578125" style="456"/>
    <col min="7937" max="7937" width="7" style="456" customWidth="1"/>
    <col min="7938" max="7938" width="10.7109375" style="456" customWidth="1"/>
    <col min="7939" max="7939" width="10.5703125" style="456" customWidth="1"/>
    <col min="7940" max="7940" width="10.7109375" style="456" customWidth="1"/>
    <col min="7941" max="7941" width="10.28515625" style="456" customWidth="1"/>
    <col min="7942" max="7942" width="10.7109375" style="456" customWidth="1"/>
    <col min="7943" max="7943" width="9.42578125" style="456" customWidth="1"/>
    <col min="7944" max="7944" width="10.5703125" style="456" customWidth="1"/>
    <col min="7945" max="7945" width="13.7109375" style="456" customWidth="1"/>
    <col min="7946" max="7947" width="10.42578125" style="456" customWidth="1"/>
    <col min="7948" max="7948" width="10.28515625" style="456" customWidth="1"/>
    <col min="7949" max="7949" width="9.42578125" style="456" customWidth="1"/>
    <col min="7950" max="7950" width="8.7109375" style="456" customWidth="1"/>
    <col min="7951" max="7951" width="10.42578125" style="456" customWidth="1"/>
    <col min="7952" max="7952" width="10.28515625" style="456" customWidth="1"/>
    <col min="7953" max="8192" width="11.42578125" style="456"/>
    <col min="8193" max="8193" width="7" style="456" customWidth="1"/>
    <col min="8194" max="8194" width="10.7109375" style="456" customWidth="1"/>
    <col min="8195" max="8195" width="10.5703125" style="456" customWidth="1"/>
    <col min="8196" max="8196" width="10.7109375" style="456" customWidth="1"/>
    <col min="8197" max="8197" width="10.28515625" style="456" customWidth="1"/>
    <col min="8198" max="8198" width="10.7109375" style="456" customWidth="1"/>
    <col min="8199" max="8199" width="9.42578125" style="456" customWidth="1"/>
    <col min="8200" max="8200" width="10.5703125" style="456" customWidth="1"/>
    <col min="8201" max="8201" width="13.7109375" style="456" customWidth="1"/>
    <col min="8202" max="8203" width="10.42578125" style="456" customWidth="1"/>
    <col min="8204" max="8204" width="10.28515625" style="456" customWidth="1"/>
    <col min="8205" max="8205" width="9.42578125" style="456" customWidth="1"/>
    <col min="8206" max="8206" width="8.7109375" style="456" customWidth="1"/>
    <col min="8207" max="8207" width="10.42578125" style="456" customWidth="1"/>
    <col min="8208" max="8208" width="10.28515625" style="456" customWidth="1"/>
    <col min="8209" max="8448" width="11.42578125" style="456"/>
    <col min="8449" max="8449" width="7" style="456" customWidth="1"/>
    <col min="8450" max="8450" width="10.7109375" style="456" customWidth="1"/>
    <col min="8451" max="8451" width="10.5703125" style="456" customWidth="1"/>
    <col min="8452" max="8452" width="10.7109375" style="456" customWidth="1"/>
    <col min="8453" max="8453" width="10.28515625" style="456" customWidth="1"/>
    <col min="8454" max="8454" width="10.7109375" style="456" customWidth="1"/>
    <col min="8455" max="8455" width="9.42578125" style="456" customWidth="1"/>
    <col min="8456" max="8456" width="10.5703125" style="456" customWidth="1"/>
    <col min="8457" max="8457" width="13.7109375" style="456" customWidth="1"/>
    <col min="8458" max="8459" width="10.42578125" style="456" customWidth="1"/>
    <col min="8460" max="8460" width="10.28515625" style="456" customWidth="1"/>
    <col min="8461" max="8461" width="9.42578125" style="456" customWidth="1"/>
    <col min="8462" max="8462" width="8.7109375" style="456" customWidth="1"/>
    <col min="8463" max="8463" width="10.42578125" style="456" customWidth="1"/>
    <col min="8464" max="8464" width="10.28515625" style="456" customWidth="1"/>
    <col min="8465" max="8704" width="11.42578125" style="456"/>
    <col min="8705" max="8705" width="7" style="456" customWidth="1"/>
    <col min="8706" max="8706" width="10.7109375" style="456" customWidth="1"/>
    <col min="8707" max="8707" width="10.5703125" style="456" customWidth="1"/>
    <col min="8708" max="8708" width="10.7109375" style="456" customWidth="1"/>
    <col min="8709" max="8709" width="10.28515625" style="456" customWidth="1"/>
    <col min="8710" max="8710" width="10.7109375" style="456" customWidth="1"/>
    <col min="8711" max="8711" width="9.42578125" style="456" customWidth="1"/>
    <col min="8712" max="8712" width="10.5703125" style="456" customWidth="1"/>
    <col min="8713" max="8713" width="13.7109375" style="456" customWidth="1"/>
    <col min="8714" max="8715" width="10.42578125" style="456" customWidth="1"/>
    <col min="8716" max="8716" width="10.28515625" style="456" customWidth="1"/>
    <col min="8717" max="8717" width="9.42578125" style="456" customWidth="1"/>
    <col min="8718" max="8718" width="8.7109375" style="456" customWidth="1"/>
    <col min="8719" max="8719" width="10.42578125" style="456" customWidth="1"/>
    <col min="8720" max="8720" width="10.28515625" style="456" customWidth="1"/>
    <col min="8721" max="8960" width="11.42578125" style="456"/>
    <col min="8961" max="8961" width="7" style="456" customWidth="1"/>
    <col min="8962" max="8962" width="10.7109375" style="456" customWidth="1"/>
    <col min="8963" max="8963" width="10.5703125" style="456" customWidth="1"/>
    <col min="8964" max="8964" width="10.7109375" style="456" customWidth="1"/>
    <col min="8965" max="8965" width="10.28515625" style="456" customWidth="1"/>
    <col min="8966" max="8966" width="10.7109375" style="456" customWidth="1"/>
    <col min="8967" max="8967" width="9.42578125" style="456" customWidth="1"/>
    <col min="8968" max="8968" width="10.5703125" style="456" customWidth="1"/>
    <col min="8969" max="8969" width="13.7109375" style="456" customWidth="1"/>
    <col min="8970" max="8971" width="10.42578125" style="456" customWidth="1"/>
    <col min="8972" max="8972" width="10.28515625" style="456" customWidth="1"/>
    <col min="8973" max="8973" width="9.42578125" style="456" customWidth="1"/>
    <col min="8974" max="8974" width="8.7109375" style="456" customWidth="1"/>
    <col min="8975" max="8975" width="10.42578125" style="456" customWidth="1"/>
    <col min="8976" max="8976" width="10.28515625" style="456" customWidth="1"/>
    <col min="8977" max="9216" width="11.42578125" style="456"/>
    <col min="9217" max="9217" width="7" style="456" customWidth="1"/>
    <col min="9218" max="9218" width="10.7109375" style="456" customWidth="1"/>
    <col min="9219" max="9219" width="10.5703125" style="456" customWidth="1"/>
    <col min="9220" max="9220" width="10.7109375" style="456" customWidth="1"/>
    <col min="9221" max="9221" width="10.28515625" style="456" customWidth="1"/>
    <col min="9222" max="9222" width="10.7109375" style="456" customWidth="1"/>
    <col min="9223" max="9223" width="9.42578125" style="456" customWidth="1"/>
    <col min="9224" max="9224" width="10.5703125" style="456" customWidth="1"/>
    <col min="9225" max="9225" width="13.7109375" style="456" customWidth="1"/>
    <col min="9226" max="9227" width="10.42578125" style="456" customWidth="1"/>
    <col min="9228" max="9228" width="10.28515625" style="456" customWidth="1"/>
    <col min="9229" max="9229" width="9.42578125" style="456" customWidth="1"/>
    <col min="9230" max="9230" width="8.7109375" style="456" customWidth="1"/>
    <col min="9231" max="9231" width="10.42578125" style="456" customWidth="1"/>
    <col min="9232" max="9232" width="10.28515625" style="456" customWidth="1"/>
    <col min="9233" max="9472" width="11.42578125" style="456"/>
    <col min="9473" max="9473" width="7" style="456" customWidth="1"/>
    <col min="9474" max="9474" width="10.7109375" style="456" customWidth="1"/>
    <col min="9475" max="9475" width="10.5703125" style="456" customWidth="1"/>
    <col min="9476" max="9476" width="10.7109375" style="456" customWidth="1"/>
    <col min="9477" max="9477" width="10.28515625" style="456" customWidth="1"/>
    <col min="9478" max="9478" width="10.7109375" style="456" customWidth="1"/>
    <col min="9479" max="9479" width="9.42578125" style="456" customWidth="1"/>
    <col min="9480" max="9480" width="10.5703125" style="456" customWidth="1"/>
    <col min="9481" max="9481" width="13.7109375" style="456" customWidth="1"/>
    <col min="9482" max="9483" width="10.42578125" style="456" customWidth="1"/>
    <col min="9484" max="9484" width="10.28515625" style="456" customWidth="1"/>
    <col min="9485" max="9485" width="9.42578125" style="456" customWidth="1"/>
    <col min="9486" max="9486" width="8.7109375" style="456" customWidth="1"/>
    <col min="9487" max="9487" width="10.42578125" style="456" customWidth="1"/>
    <col min="9488" max="9488" width="10.28515625" style="456" customWidth="1"/>
    <col min="9489" max="9728" width="11.42578125" style="456"/>
    <col min="9729" max="9729" width="7" style="456" customWidth="1"/>
    <col min="9730" max="9730" width="10.7109375" style="456" customWidth="1"/>
    <col min="9731" max="9731" width="10.5703125" style="456" customWidth="1"/>
    <col min="9732" max="9732" width="10.7109375" style="456" customWidth="1"/>
    <col min="9733" max="9733" width="10.28515625" style="456" customWidth="1"/>
    <col min="9734" max="9734" width="10.7109375" style="456" customWidth="1"/>
    <col min="9735" max="9735" width="9.42578125" style="456" customWidth="1"/>
    <col min="9736" max="9736" width="10.5703125" style="456" customWidth="1"/>
    <col min="9737" max="9737" width="13.7109375" style="456" customWidth="1"/>
    <col min="9738" max="9739" width="10.42578125" style="456" customWidth="1"/>
    <col min="9740" max="9740" width="10.28515625" style="456" customWidth="1"/>
    <col min="9741" max="9741" width="9.42578125" style="456" customWidth="1"/>
    <col min="9742" max="9742" width="8.7109375" style="456" customWidth="1"/>
    <col min="9743" max="9743" width="10.42578125" style="456" customWidth="1"/>
    <col min="9744" max="9744" width="10.28515625" style="456" customWidth="1"/>
    <col min="9745" max="9984" width="11.42578125" style="456"/>
    <col min="9985" max="9985" width="7" style="456" customWidth="1"/>
    <col min="9986" max="9986" width="10.7109375" style="456" customWidth="1"/>
    <col min="9987" max="9987" width="10.5703125" style="456" customWidth="1"/>
    <col min="9988" max="9988" width="10.7109375" style="456" customWidth="1"/>
    <col min="9989" max="9989" width="10.28515625" style="456" customWidth="1"/>
    <col min="9990" max="9990" width="10.7109375" style="456" customWidth="1"/>
    <col min="9991" max="9991" width="9.42578125" style="456" customWidth="1"/>
    <col min="9992" max="9992" width="10.5703125" style="456" customWidth="1"/>
    <col min="9993" max="9993" width="13.7109375" style="456" customWidth="1"/>
    <col min="9994" max="9995" width="10.42578125" style="456" customWidth="1"/>
    <col min="9996" max="9996" width="10.28515625" style="456" customWidth="1"/>
    <col min="9997" max="9997" width="9.42578125" style="456" customWidth="1"/>
    <col min="9998" max="9998" width="8.7109375" style="456" customWidth="1"/>
    <col min="9999" max="9999" width="10.42578125" style="456" customWidth="1"/>
    <col min="10000" max="10000" width="10.28515625" style="456" customWidth="1"/>
    <col min="10001" max="10240" width="11.42578125" style="456"/>
    <col min="10241" max="10241" width="7" style="456" customWidth="1"/>
    <col min="10242" max="10242" width="10.7109375" style="456" customWidth="1"/>
    <col min="10243" max="10243" width="10.5703125" style="456" customWidth="1"/>
    <col min="10244" max="10244" width="10.7109375" style="456" customWidth="1"/>
    <col min="10245" max="10245" width="10.28515625" style="456" customWidth="1"/>
    <col min="10246" max="10246" width="10.7109375" style="456" customWidth="1"/>
    <col min="10247" max="10247" width="9.42578125" style="456" customWidth="1"/>
    <col min="10248" max="10248" width="10.5703125" style="456" customWidth="1"/>
    <col min="10249" max="10249" width="13.7109375" style="456" customWidth="1"/>
    <col min="10250" max="10251" width="10.42578125" style="456" customWidth="1"/>
    <col min="10252" max="10252" width="10.28515625" style="456" customWidth="1"/>
    <col min="10253" max="10253" width="9.42578125" style="456" customWidth="1"/>
    <col min="10254" max="10254" width="8.7109375" style="456" customWidth="1"/>
    <col min="10255" max="10255" width="10.42578125" style="456" customWidth="1"/>
    <col min="10256" max="10256" width="10.28515625" style="456" customWidth="1"/>
    <col min="10257" max="10496" width="11.42578125" style="456"/>
    <col min="10497" max="10497" width="7" style="456" customWidth="1"/>
    <col min="10498" max="10498" width="10.7109375" style="456" customWidth="1"/>
    <col min="10499" max="10499" width="10.5703125" style="456" customWidth="1"/>
    <col min="10500" max="10500" width="10.7109375" style="456" customWidth="1"/>
    <col min="10501" max="10501" width="10.28515625" style="456" customWidth="1"/>
    <col min="10502" max="10502" width="10.7109375" style="456" customWidth="1"/>
    <col min="10503" max="10503" width="9.42578125" style="456" customWidth="1"/>
    <col min="10504" max="10504" width="10.5703125" style="456" customWidth="1"/>
    <col min="10505" max="10505" width="13.7109375" style="456" customWidth="1"/>
    <col min="10506" max="10507" width="10.42578125" style="456" customWidth="1"/>
    <col min="10508" max="10508" width="10.28515625" style="456" customWidth="1"/>
    <col min="10509" max="10509" width="9.42578125" style="456" customWidth="1"/>
    <col min="10510" max="10510" width="8.7109375" style="456" customWidth="1"/>
    <col min="10511" max="10511" width="10.42578125" style="456" customWidth="1"/>
    <col min="10512" max="10512" width="10.28515625" style="456" customWidth="1"/>
    <col min="10513" max="10752" width="11.42578125" style="456"/>
    <col min="10753" max="10753" width="7" style="456" customWidth="1"/>
    <col min="10754" max="10754" width="10.7109375" style="456" customWidth="1"/>
    <col min="10755" max="10755" width="10.5703125" style="456" customWidth="1"/>
    <col min="10756" max="10756" width="10.7109375" style="456" customWidth="1"/>
    <col min="10757" max="10757" width="10.28515625" style="456" customWidth="1"/>
    <col min="10758" max="10758" width="10.7109375" style="456" customWidth="1"/>
    <col min="10759" max="10759" width="9.42578125" style="456" customWidth="1"/>
    <col min="10760" max="10760" width="10.5703125" style="456" customWidth="1"/>
    <col min="10761" max="10761" width="13.7109375" style="456" customWidth="1"/>
    <col min="10762" max="10763" width="10.42578125" style="456" customWidth="1"/>
    <col min="10764" max="10764" width="10.28515625" style="456" customWidth="1"/>
    <col min="10765" max="10765" width="9.42578125" style="456" customWidth="1"/>
    <col min="10766" max="10766" width="8.7109375" style="456" customWidth="1"/>
    <col min="10767" max="10767" width="10.42578125" style="456" customWidth="1"/>
    <col min="10768" max="10768" width="10.28515625" style="456" customWidth="1"/>
    <col min="10769" max="11008" width="11.42578125" style="456"/>
    <col min="11009" max="11009" width="7" style="456" customWidth="1"/>
    <col min="11010" max="11010" width="10.7109375" style="456" customWidth="1"/>
    <col min="11011" max="11011" width="10.5703125" style="456" customWidth="1"/>
    <col min="11012" max="11012" width="10.7109375" style="456" customWidth="1"/>
    <col min="11013" max="11013" width="10.28515625" style="456" customWidth="1"/>
    <col min="11014" max="11014" width="10.7109375" style="456" customWidth="1"/>
    <col min="11015" max="11015" width="9.42578125" style="456" customWidth="1"/>
    <col min="11016" max="11016" width="10.5703125" style="456" customWidth="1"/>
    <col min="11017" max="11017" width="13.7109375" style="456" customWidth="1"/>
    <col min="11018" max="11019" width="10.42578125" style="456" customWidth="1"/>
    <col min="11020" max="11020" width="10.28515625" style="456" customWidth="1"/>
    <col min="11021" max="11021" width="9.42578125" style="456" customWidth="1"/>
    <col min="11022" max="11022" width="8.7109375" style="456" customWidth="1"/>
    <col min="11023" max="11023" width="10.42578125" style="456" customWidth="1"/>
    <col min="11024" max="11024" width="10.28515625" style="456" customWidth="1"/>
    <col min="11025" max="11264" width="11.42578125" style="456"/>
    <col min="11265" max="11265" width="7" style="456" customWidth="1"/>
    <col min="11266" max="11266" width="10.7109375" style="456" customWidth="1"/>
    <col min="11267" max="11267" width="10.5703125" style="456" customWidth="1"/>
    <col min="11268" max="11268" width="10.7109375" style="456" customWidth="1"/>
    <col min="11269" max="11269" width="10.28515625" style="456" customWidth="1"/>
    <col min="11270" max="11270" width="10.7109375" style="456" customWidth="1"/>
    <col min="11271" max="11271" width="9.42578125" style="456" customWidth="1"/>
    <col min="11272" max="11272" width="10.5703125" style="456" customWidth="1"/>
    <col min="11273" max="11273" width="13.7109375" style="456" customWidth="1"/>
    <col min="11274" max="11275" width="10.42578125" style="456" customWidth="1"/>
    <col min="11276" max="11276" width="10.28515625" style="456" customWidth="1"/>
    <col min="11277" max="11277" width="9.42578125" style="456" customWidth="1"/>
    <col min="11278" max="11278" width="8.7109375" style="456" customWidth="1"/>
    <col min="11279" max="11279" width="10.42578125" style="456" customWidth="1"/>
    <col min="11280" max="11280" width="10.28515625" style="456" customWidth="1"/>
    <col min="11281" max="11520" width="11.42578125" style="456"/>
    <col min="11521" max="11521" width="7" style="456" customWidth="1"/>
    <col min="11522" max="11522" width="10.7109375" style="456" customWidth="1"/>
    <col min="11523" max="11523" width="10.5703125" style="456" customWidth="1"/>
    <col min="11524" max="11524" width="10.7109375" style="456" customWidth="1"/>
    <col min="11525" max="11525" width="10.28515625" style="456" customWidth="1"/>
    <col min="11526" max="11526" width="10.7109375" style="456" customWidth="1"/>
    <col min="11527" max="11527" width="9.42578125" style="456" customWidth="1"/>
    <col min="11528" max="11528" width="10.5703125" style="456" customWidth="1"/>
    <col min="11529" max="11529" width="13.7109375" style="456" customWidth="1"/>
    <col min="11530" max="11531" width="10.42578125" style="456" customWidth="1"/>
    <col min="11532" max="11532" width="10.28515625" style="456" customWidth="1"/>
    <col min="11533" max="11533" width="9.42578125" style="456" customWidth="1"/>
    <col min="11534" max="11534" width="8.7109375" style="456" customWidth="1"/>
    <col min="11535" max="11535" width="10.42578125" style="456" customWidth="1"/>
    <col min="11536" max="11536" width="10.28515625" style="456" customWidth="1"/>
    <col min="11537" max="11776" width="11.42578125" style="456"/>
    <col min="11777" max="11777" width="7" style="456" customWidth="1"/>
    <col min="11778" max="11778" width="10.7109375" style="456" customWidth="1"/>
    <col min="11779" max="11779" width="10.5703125" style="456" customWidth="1"/>
    <col min="11780" max="11780" width="10.7109375" style="456" customWidth="1"/>
    <col min="11781" max="11781" width="10.28515625" style="456" customWidth="1"/>
    <col min="11782" max="11782" width="10.7109375" style="456" customWidth="1"/>
    <col min="11783" max="11783" width="9.42578125" style="456" customWidth="1"/>
    <col min="11784" max="11784" width="10.5703125" style="456" customWidth="1"/>
    <col min="11785" max="11785" width="13.7109375" style="456" customWidth="1"/>
    <col min="11786" max="11787" width="10.42578125" style="456" customWidth="1"/>
    <col min="11788" max="11788" width="10.28515625" style="456" customWidth="1"/>
    <col min="11789" max="11789" width="9.42578125" style="456" customWidth="1"/>
    <col min="11790" max="11790" width="8.7109375" style="456" customWidth="1"/>
    <col min="11791" max="11791" width="10.42578125" style="456" customWidth="1"/>
    <col min="11792" max="11792" width="10.28515625" style="456" customWidth="1"/>
    <col min="11793" max="12032" width="11.42578125" style="456"/>
    <col min="12033" max="12033" width="7" style="456" customWidth="1"/>
    <col min="12034" max="12034" width="10.7109375" style="456" customWidth="1"/>
    <col min="12035" max="12035" width="10.5703125" style="456" customWidth="1"/>
    <col min="12036" max="12036" width="10.7109375" style="456" customWidth="1"/>
    <col min="12037" max="12037" width="10.28515625" style="456" customWidth="1"/>
    <col min="12038" max="12038" width="10.7109375" style="456" customWidth="1"/>
    <col min="12039" max="12039" width="9.42578125" style="456" customWidth="1"/>
    <col min="12040" max="12040" width="10.5703125" style="456" customWidth="1"/>
    <col min="12041" max="12041" width="13.7109375" style="456" customWidth="1"/>
    <col min="12042" max="12043" width="10.42578125" style="456" customWidth="1"/>
    <col min="12044" max="12044" width="10.28515625" style="456" customWidth="1"/>
    <col min="12045" max="12045" width="9.42578125" style="456" customWidth="1"/>
    <col min="12046" max="12046" width="8.7109375" style="456" customWidth="1"/>
    <col min="12047" max="12047" width="10.42578125" style="456" customWidth="1"/>
    <col min="12048" max="12048" width="10.28515625" style="456" customWidth="1"/>
    <col min="12049" max="12288" width="11.42578125" style="456"/>
    <col min="12289" max="12289" width="7" style="456" customWidth="1"/>
    <col min="12290" max="12290" width="10.7109375" style="456" customWidth="1"/>
    <col min="12291" max="12291" width="10.5703125" style="456" customWidth="1"/>
    <col min="12292" max="12292" width="10.7109375" style="456" customWidth="1"/>
    <col min="12293" max="12293" width="10.28515625" style="456" customWidth="1"/>
    <col min="12294" max="12294" width="10.7109375" style="456" customWidth="1"/>
    <col min="12295" max="12295" width="9.42578125" style="456" customWidth="1"/>
    <col min="12296" max="12296" width="10.5703125" style="456" customWidth="1"/>
    <col min="12297" max="12297" width="13.7109375" style="456" customWidth="1"/>
    <col min="12298" max="12299" width="10.42578125" style="456" customWidth="1"/>
    <col min="12300" max="12300" width="10.28515625" style="456" customWidth="1"/>
    <col min="12301" max="12301" width="9.42578125" style="456" customWidth="1"/>
    <col min="12302" max="12302" width="8.7109375" style="456" customWidth="1"/>
    <col min="12303" max="12303" width="10.42578125" style="456" customWidth="1"/>
    <col min="12304" max="12304" width="10.28515625" style="456" customWidth="1"/>
    <col min="12305" max="12544" width="11.42578125" style="456"/>
    <col min="12545" max="12545" width="7" style="456" customWidth="1"/>
    <col min="12546" max="12546" width="10.7109375" style="456" customWidth="1"/>
    <col min="12547" max="12547" width="10.5703125" style="456" customWidth="1"/>
    <col min="12548" max="12548" width="10.7109375" style="456" customWidth="1"/>
    <col min="12549" max="12549" width="10.28515625" style="456" customWidth="1"/>
    <col min="12550" max="12550" width="10.7109375" style="456" customWidth="1"/>
    <col min="12551" max="12551" width="9.42578125" style="456" customWidth="1"/>
    <col min="12552" max="12552" width="10.5703125" style="456" customWidth="1"/>
    <col min="12553" max="12553" width="13.7109375" style="456" customWidth="1"/>
    <col min="12554" max="12555" width="10.42578125" style="456" customWidth="1"/>
    <col min="12556" max="12556" width="10.28515625" style="456" customWidth="1"/>
    <col min="12557" max="12557" width="9.42578125" style="456" customWidth="1"/>
    <col min="12558" max="12558" width="8.7109375" style="456" customWidth="1"/>
    <col min="12559" max="12559" width="10.42578125" style="456" customWidth="1"/>
    <col min="12560" max="12560" width="10.28515625" style="456" customWidth="1"/>
    <col min="12561" max="12800" width="11.42578125" style="456"/>
    <col min="12801" max="12801" width="7" style="456" customWidth="1"/>
    <col min="12802" max="12802" width="10.7109375" style="456" customWidth="1"/>
    <col min="12803" max="12803" width="10.5703125" style="456" customWidth="1"/>
    <col min="12804" max="12804" width="10.7109375" style="456" customWidth="1"/>
    <col min="12805" max="12805" width="10.28515625" style="456" customWidth="1"/>
    <col min="12806" max="12806" width="10.7109375" style="456" customWidth="1"/>
    <col min="12807" max="12807" width="9.42578125" style="456" customWidth="1"/>
    <col min="12808" max="12808" width="10.5703125" style="456" customWidth="1"/>
    <col min="12809" max="12809" width="13.7109375" style="456" customWidth="1"/>
    <col min="12810" max="12811" width="10.42578125" style="456" customWidth="1"/>
    <col min="12812" max="12812" width="10.28515625" style="456" customWidth="1"/>
    <col min="12813" max="12813" width="9.42578125" style="456" customWidth="1"/>
    <col min="12814" max="12814" width="8.7109375" style="456" customWidth="1"/>
    <col min="12815" max="12815" width="10.42578125" style="456" customWidth="1"/>
    <col min="12816" max="12816" width="10.28515625" style="456" customWidth="1"/>
    <col min="12817" max="13056" width="11.42578125" style="456"/>
    <col min="13057" max="13057" width="7" style="456" customWidth="1"/>
    <col min="13058" max="13058" width="10.7109375" style="456" customWidth="1"/>
    <col min="13059" max="13059" width="10.5703125" style="456" customWidth="1"/>
    <col min="13060" max="13060" width="10.7109375" style="456" customWidth="1"/>
    <col min="13061" max="13061" width="10.28515625" style="456" customWidth="1"/>
    <col min="13062" max="13062" width="10.7109375" style="456" customWidth="1"/>
    <col min="13063" max="13063" width="9.42578125" style="456" customWidth="1"/>
    <col min="13064" max="13064" width="10.5703125" style="456" customWidth="1"/>
    <col min="13065" max="13065" width="13.7109375" style="456" customWidth="1"/>
    <col min="13066" max="13067" width="10.42578125" style="456" customWidth="1"/>
    <col min="13068" max="13068" width="10.28515625" style="456" customWidth="1"/>
    <col min="13069" max="13069" width="9.42578125" style="456" customWidth="1"/>
    <col min="13070" max="13070" width="8.7109375" style="456" customWidth="1"/>
    <col min="13071" max="13071" width="10.42578125" style="456" customWidth="1"/>
    <col min="13072" max="13072" width="10.28515625" style="456" customWidth="1"/>
    <col min="13073" max="13312" width="11.42578125" style="456"/>
    <col min="13313" max="13313" width="7" style="456" customWidth="1"/>
    <col min="13314" max="13314" width="10.7109375" style="456" customWidth="1"/>
    <col min="13315" max="13315" width="10.5703125" style="456" customWidth="1"/>
    <col min="13316" max="13316" width="10.7109375" style="456" customWidth="1"/>
    <col min="13317" max="13317" width="10.28515625" style="456" customWidth="1"/>
    <col min="13318" max="13318" width="10.7109375" style="456" customWidth="1"/>
    <col min="13319" max="13319" width="9.42578125" style="456" customWidth="1"/>
    <col min="13320" max="13320" width="10.5703125" style="456" customWidth="1"/>
    <col min="13321" max="13321" width="13.7109375" style="456" customWidth="1"/>
    <col min="13322" max="13323" width="10.42578125" style="456" customWidth="1"/>
    <col min="13324" max="13324" width="10.28515625" style="456" customWidth="1"/>
    <col min="13325" max="13325" width="9.42578125" style="456" customWidth="1"/>
    <col min="13326" max="13326" width="8.7109375" style="456" customWidth="1"/>
    <col min="13327" max="13327" width="10.42578125" style="456" customWidth="1"/>
    <col min="13328" max="13328" width="10.28515625" style="456" customWidth="1"/>
    <col min="13329" max="13568" width="11.42578125" style="456"/>
    <col min="13569" max="13569" width="7" style="456" customWidth="1"/>
    <col min="13570" max="13570" width="10.7109375" style="456" customWidth="1"/>
    <col min="13571" max="13571" width="10.5703125" style="456" customWidth="1"/>
    <col min="13572" max="13572" width="10.7109375" style="456" customWidth="1"/>
    <col min="13573" max="13573" width="10.28515625" style="456" customWidth="1"/>
    <col min="13574" max="13574" width="10.7109375" style="456" customWidth="1"/>
    <col min="13575" max="13575" width="9.42578125" style="456" customWidth="1"/>
    <col min="13576" max="13576" width="10.5703125" style="456" customWidth="1"/>
    <col min="13577" max="13577" width="13.7109375" style="456" customWidth="1"/>
    <col min="13578" max="13579" width="10.42578125" style="456" customWidth="1"/>
    <col min="13580" max="13580" width="10.28515625" style="456" customWidth="1"/>
    <col min="13581" max="13581" width="9.42578125" style="456" customWidth="1"/>
    <col min="13582" max="13582" width="8.7109375" style="456" customWidth="1"/>
    <col min="13583" max="13583" width="10.42578125" style="456" customWidth="1"/>
    <col min="13584" max="13584" width="10.28515625" style="456" customWidth="1"/>
    <col min="13585" max="13824" width="11.42578125" style="456"/>
    <col min="13825" max="13825" width="7" style="456" customWidth="1"/>
    <col min="13826" max="13826" width="10.7109375" style="456" customWidth="1"/>
    <col min="13827" max="13827" width="10.5703125" style="456" customWidth="1"/>
    <col min="13828" max="13828" width="10.7109375" style="456" customWidth="1"/>
    <col min="13829" max="13829" width="10.28515625" style="456" customWidth="1"/>
    <col min="13830" max="13830" width="10.7109375" style="456" customWidth="1"/>
    <col min="13831" max="13831" width="9.42578125" style="456" customWidth="1"/>
    <col min="13832" max="13832" width="10.5703125" style="456" customWidth="1"/>
    <col min="13833" max="13833" width="13.7109375" style="456" customWidth="1"/>
    <col min="13834" max="13835" width="10.42578125" style="456" customWidth="1"/>
    <col min="13836" max="13836" width="10.28515625" style="456" customWidth="1"/>
    <col min="13837" max="13837" width="9.42578125" style="456" customWidth="1"/>
    <col min="13838" max="13838" width="8.7109375" style="456" customWidth="1"/>
    <col min="13839" max="13839" width="10.42578125" style="456" customWidth="1"/>
    <col min="13840" max="13840" width="10.28515625" style="456" customWidth="1"/>
    <col min="13841" max="14080" width="11.42578125" style="456"/>
    <col min="14081" max="14081" width="7" style="456" customWidth="1"/>
    <col min="14082" max="14082" width="10.7109375" style="456" customWidth="1"/>
    <col min="14083" max="14083" width="10.5703125" style="456" customWidth="1"/>
    <col min="14084" max="14084" width="10.7109375" style="456" customWidth="1"/>
    <col min="14085" max="14085" width="10.28515625" style="456" customWidth="1"/>
    <col min="14086" max="14086" width="10.7109375" style="456" customWidth="1"/>
    <col min="14087" max="14087" width="9.42578125" style="456" customWidth="1"/>
    <col min="14088" max="14088" width="10.5703125" style="456" customWidth="1"/>
    <col min="14089" max="14089" width="13.7109375" style="456" customWidth="1"/>
    <col min="14090" max="14091" width="10.42578125" style="456" customWidth="1"/>
    <col min="14092" max="14092" width="10.28515625" style="456" customWidth="1"/>
    <col min="14093" max="14093" width="9.42578125" style="456" customWidth="1"/>
    <col min="14094" max="14094" width="8.7109375" style="456" customWidth="1"/>
    <col min="14095" max="14095" width="10.42578125" style="456" customWidth="1"/>
    <col min="14096" max="14096" width="10.28515625" style="456" customWidth="1"/>
    <col min="14097" max="14336" width="11.42578125" style="456"/>
    <col min="14337" max="14337" width="7" style="456" customWidth="1"/>
    <col min="14338" max="14338" width="10.7109375" style="456" customWidth="1"/>
    <col min="14339" max="14339" width="10.5703125" style="456" customWidth="1"/>
    <col min="14340" max="14340" width="10.7109375" style="456" customWidth="1"/>
    <col min="14341" max="14341" width="10.28515625" style="456" customWidth="1"/>
    <col min="14342" max="14342" width="10.7109375" style="456" customWidth="1"/>
    <col min="14343" max="14343" width="9.42578125" style="456" customWidth="1"/>
    <col min="14344" max="14344" width="10.5703125" style="456" customWidth="1"/>
    <col min="14345" max="14345" width="13.7109375" style="456" customWidth="1"/>
    <col min="14346" max="14347" width="10.42578125" style="456" customWidth="1"/>
    <col min="14348" max="14348" width="10.28515625" style="456" customWidth="1"/>
    <col min="14349" max="14349" width="9.42578125" style="456" customWidth="1"/>
    <col min="14350" max="14350" width="8.7109375" style="456" customWidth="1"/>
    <col min="14351" max="14351" width="10.42578125" style="456" customWidth="1"/>
    <col min="14352" max="14352" width="10.28515625" style="456" customWidth="1"/>
    <col min="14353" max="14592" width="11.42578125" style="456"/>
    <col min="14593" max="14593" width="7" style="456" customWidth="1"/>
    <col min="14594" max="14594" width="10.7109375" style="456" customWidth="1"/>
    <col min="14595" max="14595" width="10.5703125" style="456" customWidth="1"/>
    <col min="14596" max="14596" width="10.7109375" style="456" customWidth="1"/>
    <col min="14597" max="14597" width="10.28515625" style="456" customWidth="1"/>
    <col min="14598" max="14598" width="10.7109375" style="456" customWidth="1"/>
    <col min="14599" max="14599" width="9.42578125" style="456" customWidth="1"/>
    <col min="14600" max="14600" width="10.5703125" style="456" customWidth="1"/>
    <col min="14601" max="14601" width="13.7109375" style="456" customWidth="1"/>
    <col min="14602" max="14603" width="10.42578125" style="456" customWidth="1"/>
    <col min="14604" max="14604" width="10.28515625" style="456" customWidth="1"/>
    <col min="14605" max="14605" width="9.42578125" style="456" customWidth="1"/>
    <col min="14606" max="14606" width="8.7109375" style="456" customWidth="1"/>
    <col min="14607" max="14607" width="10.42578125" style="456" customWidth="1"/>
    <col min="14608" max="14608" width="10.28515625" style="456" customWidth="1"/>
    <col min="14609" max="14848" width="11.42578125" style="456"/>
    <col min="14849" max="14849" width="7" style="456" customWidth="1"/>
    <col min="14850" max="14850" width="10.7109375" style="456" customWidth="1"/>
    <col min="14851" max="14851" width="10.5703125" style="456" customWidth="1"/>
    <col min="14852" max="14852" width="10.7109375" style="456" customWidth="1"/>
    <col min="14853" max="14853" width="10.28515625" style="456" customWidth="1"/>
    <col min="14854" max="14854" width="10.7109375" style="456" customWidth="1"/>
    <col min="14855" max="14855" width="9.42578125" style="456" customWidth="1"/>
    <col min="14856" max="14856" width="10.5703125" style="456" customWidth="1"/>
    <col min="14857" max="14857" width="13.7109375" style="456" customWidth="1"/>
    <col min="14858" max="14859" width="10.42578125" style="456" customWidth="1"/>
    <col min="14860" max="14860" width="10.28515625" style="456" customWidth="1"/>
    <col min="14861" max="14861" width="9.42578125" style="456" customWidth="1"/>
    <col min="14862" max="14862" width="8.7109375" style="456" customWidth="1"/>
    <col min="14863" max="14863" width="10.42578125" style="456" customWidth="1"/>
    <col min="14864" max="14864" width="10.28515625" style="456" customWidth="1"/>
    <col min="14865" max="15104" width="11.42578125" style="456"/>
    <col min="15105" max="15105" width="7" style="456" customWidth="1"/>
    <col min="15106" max="15106" width="10.7109375" style="456" customWidth="1"/>
    <col min="15107" max="15107" width="10.5703125" style="456" customWidth="1"/>
    <col min="15108" max="15108" width="10.7109375" style="456" customWidth="1"/>
    <col min="15109" max="15109" width="10.28515625" style="456" customWidth="1"/>
    <col min="15110" max="15110" width="10.7109375" style="456" customWidth="1"/>
    <col min="15111" max="15111" width="9.42578125" style="456" customWidth="1"/>
    <col min="15112" max="15112" width="10.5703125" style="456" customWidth="1"/>
    <col min="15113" max="15113" width="13.7109375" style="456" customWidth="1"/>
    <col min="15114" max="15115" width="10.42578125" style="456" customWidth="1"/>
    <col min="15116" max="15116" width="10.28515625" style="456" customWidth="1"/>
    <col min="15117" max="15117" width="9.42578125" style="456" customWidth="1"/>
    <col min="15118" max="15118" width="8.7109375" style="456" customWidth="1"/>
    <col min="15119" max="15119" width="10.42578125" style="456" customWidth="1"/>
    <col min="15120" max="15120" width="10.28515625" style="456" customWidth="1"/>
    <col min="15121" max="15360" width="11.42578125" style="456"/>
    <col min="15361" max="15361" width="7" style="456" customWidth="1"/>
    <col min="15362" max="15362" width="10.7109375" style="456" customWidth="1"/>
    <col min="15363" max="15363" width="10.5703125" style="456" customWidth="1"/>
    <col min="15364" max="15364" width="10.7109375" style="456" customWidth="1"/>
    <col min="15365" max="15365" width="10.28515625" style="456" customWidth="1"/>
    <col min="15366" max="15366" width="10.7109375" style="456" customWidth="1"/>
    <col min="15367" max="15367" width="9.42578125" style="456" customWidth="1"/>
    <col min="15368" max="15368" width="10.5703125" style="456" customWidth="1"/>
    <col min="15369" max="15369" width="13.7109375" style="456" customWidth="1"/>
    <col min="15370" max="15371" width="10.42578125" style="456" customWidth="1"/>
    <col min="15372" max="15372" width="10.28515625" style="456" customWidth="1"/>
    <col min="15373" max="15373" width="9.42578125" style="456" customWidth="1"/>
    <col min="15374" max="15374" width="8.7109375" style="456" customWidth="1"/>
    <col min="15375" max="15375" width="10.42578125" style="456" customWidth="1"/>
    <col min="15376" max="15376" width="10.28515625" style="456" customWidth="1"/>
    <col min="15377" max="15616" width="11.42578125" style="456"/>
    <col min="15617" max="15617" width="7" style="456" customWidth="1"/>
    <col min="15618" max="15618" width="10.7109375" style="456" customWidth="1"/>
    <col min="15619" max="15619" width="10.5703125" style="456" customWidth="1"/>
    <col min="15620" max="15620" width="10.7109375" style="456" customWidth="1"/>
    <col min="15621" max="15621" width="10.28515625" style="456" customWidth="1"/>
    <col min="15622" max="15622" width="10.7109375" style="456" customWidth="1"/>
    <col min="15623" max="15623" width="9.42578125" style="456" customWidth="1"/>
    <col min="15624" max="15624" width="10.5703125" style="456" customWidth="1"/>
    <col min="15625" max="15625" width="13.7109375" style="456" customWidth="1"/>
    <col min="15626" max="15627" width="10.42578125" style="456" customWidth="1"/>
    <col min="15628" max="15628" width="10.28515625" style="456" customWidth="1"/>
    <col min="15629" max="15629" width="9.42578125" style="456" customWidth="1"/>
    <col min="15630" max="15630" width="8.7109375" style="456" customWidth="1"/>
    <col min="15631" max="15631" width="10.42578125" style="456" customWidth="1"/>
    <col min="15632" max="15632" width="10.28515625" style="456" customWidth="1"/>
    <col min="15633" max="15872" width="11.42578125" style="456"/>
    <col min="15873" max="15873" width="7" style="456" customWidth="1"/>
    <col min="15874" max="15874" width="10.7109375" style="456" customWidth="1"/>
    <col min="15875" max="15875" width="10.5703125" style="456" customWidth="1"/>
    <col min="15876" max="15876" width="10.7109375" style="456" customWidth="1"/>
    <col min="15877" max="15877" width="10.28515625" style="456" customWidth="1"/>
    <col min="15878" max="15878" width="10.7109375" style="456" customWidth="1"/>
    <col min="15879" max="15879" width="9.42578125" style="456" customWidth="1"/>
    <col min="15880" max="15880" width="10.5703125" style="456" customWidth="1"/>
    <col min="15881" max="15881" width="13.7109375" style="456" customWidth="1"/>
    <col min="15882" max="15883" width="10.42578125" style="456" customWidth="1"/>
    <col min="15884" max="15884" width="10.28515625" style="456" customWidth="1"/>
    <col min="15885" max="15885" width="9.42578125" style="456" customWidth="1"/>
    <col min="15886" max="15886" width="8.7109375" style="456" customWidth="1"/>
    <col min="15887" max="15887" width="10.42578125" style="456" customWidth="1"/>
    <col min="15888" max="15888" width="10.28515625" style="456" customWidth="1"/>
    <col min="15889" max="16128" width="11.42578125" style="456"/>
    <col min="16129" max="16129" width="7" style="456" customWidth="1"/>
    <col min="16130" max="16130" width="10.7109375" style="456" customWidth="1"/>
    <col min="16131" max="16131" width="10.5703125" style="456" customWidth="1"/>
    <col min="16132" max="16132" width="10.7109375" style="456" customWidth="1"/>
    <col min="16133" max="16133" width="10.28515625" style="456" customWidth="1"/>
    <col min="16134" max="16134" width="10.7109375" style="456" customWidth="1"/>
    <col min="16135" max="16135" width="9.42578125" style="456" customWidth="1"/>
    <col min="16136" max="16136" width="10.5703125" style="456" customWidth="1"/>
    <col min="16137" max="16137" width="13.7109375" style="456" customWidth="1"/>
    <col min="16138" max="16139" width="10.42578125" style="456" customWidth="1"/>
    <col min="16140" max="16140" width="10.28515625" style="456" customWidth="1"/>
    <col min="16141" max="16141" width="9.42578125" style="456" customWidth="1"/>
    <col min="16142" max="16142" width="8.7109375" style="456" customWidth="1"/>
    <col min="16143" max="16143" width="10.42578125" style="456" customWidth="1"/>
    <col min="16144" max="16144" width="10.28515625" style="456" customWidth="1"/>
    <col min="16145" max="16384" width="11.42578125" style="456"/>
  </cols>
  <sheetData>
    <row r="1" spans="1:21" ht="15" customHeight="1" x14ac:dyDescent="0.2">
      <c r="A1" s="778" t="s">
        <v>924</v>
      </c>
      <c r="B1" s="778"/>
      <c r="C1" s="778"/>
      <c r="D1" s="778"/>
      <c r="E1" s="778"/>
      <c r="F1" s="778"/>
      <c r="G1" s="778"/>
      <c r="H1" s="778"/>
      <c r="I1" s="778"/>
      <c r="J1" s="778"/>
      <c r="K1" s="778"/>
      <c r="L1" s="778"/>
      <c r="M1" s="778"/>
      <c r="N1" s="778"/>
      <c r="O1" s="778"/>
      <c r="P1" s="778"/>
    </row>
    <row r="2" spans="1:21" ht="15" customHeight="1" x14ac:dyDescent="0.2">
      <c r="A2" s="778" t="s">
        <v>1625</v>
      </c>
      <c r="B2" s="778"/>
      <c r="C2" s="778"/>
      <c r="D2" s="778"/>
      <c r="E2" s="778"/>
      <c r="F2" s="778" t="s">
        <v>926</v>
      </c>
      <c r="G2" s="778"/>
      <c r="H2" s="778"/>
      <c r="I2" s="778"/>
      <c r="J2" s="778"/>
      <c r="K2" s="778"/>
      <c r="L2" s="778"/>
      <c r="M2" s="778"/>
      <c r="N2" s="778"/>
      <c r="O2" s="778"/>
      <c r="P2" s="778"/>
    </row>
    <row r="3" spans="1:21" ht="15" customHeight="1" thickBot="1" x14ac:dyDescent="0.25">
      <c r="E3" s="457"/>
    </row>
    <row r="4" spans="1:21" ht="15" customHeight="1" x14ac:dyDescent="0.25">
      <c r="A4" s="779" t="s">
        <v>927</v>
      </c>
      <c r="B4" s="780"/>
      <c r="C4" s="780"/>
      <c r="D4" s="780"/>
      <c r="E4" s="781"/>
      <c r="F4" s="457"/>
      <c r="K4" s="457"/>
      <c r="N4" s="457" t="s">
        <v>928</v>
      </c>
      <c r="O4" s="458">
        <f>IF(HorasAmortizaciónEquipoCamión=0,0,ROUND(Valor_CamiónAcoplado*PorcentajeEquipoAmortizarCamión/HorasAmortizaciónEquipoCamión,3))</f>
        <v>0</v>
      </c>
    </row>
    <row r="5" spans="1:21" ht="15" customHeight="1" x14ac:dyDescent="0.2">
      <c r="A5" s="459"/>
      <c r="B5" s="460"/>
      <c r="C5" s="460"/>
      <c r="D5" s="460"/>
      <c r="E5" s="461"/>
      <c r="F5" s="457"/>
      <c r="K5" s="457"/>
      <c r="O5" s="462"/>
    </row>
    <row r="6" spans="1:21" ht="15" customHeight="1" x14ac:dyDescent="0.2">
      <c r="A6" s="459"/>
      <c r="B6" s="460"/>
      <c r="C6" s="460"/>
      <c r="D6" s="460"/>
      <c r="E6" s="461"/>
      <c r="F6" s="457"/>
      <c r="K6" s="457"/>
      <c r="O6" s="462"/>
      <c r="Q6" s="460"/>
      <c r="R6" s="460"/>
      <c r="S6" s="460"/>
      <c r="T6" s="460"/>
      <c r="U6" s="460"/>
    </row>
    <row r="7" spans="1:21" ht="15" customHeight="1" x14ac:dyDescent="0.2">
      <c r="A7" s="459" t="s">
        <v>929</v>
      </c>
      <c r="B7" s="460"/>
      <c r="C7" s="460"/>
      <c r="D7" s="460"/>
      <c r="E7" s="463"/>
      <c r="F7" s="457"/>
      <c r="G7" s="464"/>
      <c r="H7" s="460"/>
      <c r="I7" s="782"/>
      <c r="J7" s="465"/>
      <c r="K7" s="466"/>
      <c r="N7" s="457" t="s">
        <v>930</v>
      </c>
      <c r="O7" s="458">
        <f>ROUND(Valor_CamiónAcoplado*Interes_Anual_CA/4000,3)</f>
        <v>0</v>
      </c>
      <c r="Q7" s="464"/>
      <c r="R7" s="467"/>
      <c r="S7" s="775"/>
      <c r="T7" s="468"/>
      <c r="U7" s="465"/>
    </row>
    <row r="8" spans="1:21" ht="15" customHeight="1" x14ac:dyDescent="0.2">
      <c r="A8" s="459" t="s">
        <v>931</v>
      </c>
      <c r="B8" s="460"/>
      <c r="C8" s="460"/>
      <c r="D8" s="460"/>
      <c r="E8" s="469"/>
      <c r="F8" s="457"/>
      <c r="G8" s="776"/>
      <c r="H8" s="776"/>
      <c r="I8" s="782"/>
      <c r="K8" s="457"/>
      <c r="O8" s="462"/>
      <c r="Q8" s="776"/>
      <c r="R8" s="776"/>
      <c r="S8" s="775"/>
      <c r="T8" s="460"/>
      <c r="U8" s="460"/>
    </row>
    <row r="9" spans="1:21" ht="15" customHeight="1" x14ac:dyDescent="0.2">
      <c r="A9" s="459" t="s">
        <v>932</v>
      </c>
      <c r="B9" s="460"/>
      <c r="C9" s="460"/>
      <c r="D9" s="460"/>
      <c r="E9" s="470"/>
      <c r="F9" s="457"/>
      <c r="K9" s="457"/>
      <c r="O9" s="462"/>
    </row>
    <row r="10" spans="1:21" ht="15" customHeight="1" x14ac:dyDescent="0.2">
      <c r="A10" s="459" t="s">
        <v>933</v>
      </c>
      <c r="C10" s="460"/>
      <c r="D10" s="460"/>
      <c r="E10" s="470"/>
      <c r="F10" s="457"/>
      <c r="K10" s="457"/>
      <c r="N10" s="457" t="s">
        <v>934</v>
      </c>
      <c r="O10" s="458">
        <f>ROUND(O4*Porcentaje_Reparaciones_Repuestos,3)</f>
        <v>0</v>
      </c>
      <c r="Q10" s="460"/>
      <c r="R10" s="460"/>
      <c r="S10" s="460"/>
      <c r="T10" s="460"/>
      <c r="U10" s="460"/>
    </row>
    <row r="11" spans="1:21" ht="15" customHeight="1" x14ac:dyDescent="0.2">
      <c r="A11" s="459" t="s">
        <v>935</v>
      </c>
      <c r="C11" s="460"/>
      <c r="D11" s="460"/>
      <c r="E11" s="470"/>
      <c r="F11" s="457"/>
      <c r="K11" s="457"/>
      <c r="O11" s="462"/>
      <c r="Q11" s="460"/>
      <c r="R11" s="460"/>
      <c r="S11" s="460"/>
      <c r="T11" s="460"/>
      <c r="U11" s="460"/>
    </row>
    <row r="12" spans="1:21" ht="15" customHeight="1" x14ac:dyDescent="0.2">
      <c r="A12" s="459" t="s">
        <v>936</v>
      </c>
      <c r="B12" s="460"/>
      <c r="C12" s="460"/>
      <c r="D12" s="460"/>
      <c r="E12" s="470"/>
      <c r="F12" s="457"/>
      <c r="K12" s="457"/>
      <c r="O12" s="462"/>
      <c r="Q12" s="460"/>
      <c r="R12" s="460"/>
      <c r="S12" s="460"/>
      <c r="T12" s="460"/>
      <c r="U12" s="460"/>
    </row>
    <row r="13" spans="1:21" ht="15" customHeight="1" x14ac:dyDescent="0.2">
      <c r="A13" s="471" t="s">
        <v>937</v>
      </c>
      <c r="E13" s="469"/>
      <c r="F13" s="457"/>
      <c r="G13" s="460"/>
      <c r="H13" s="460"/>
      <c r="I13" s="460"/>
      <c r="J13" s="460"/>
      <c r="K13" s="472"/>
      <c r="N13" s="457" t="s">
        <v>938</v>
      </c>
      <c r="O13" s="458">
        <f>ROUND(Tiempo_lavado_en_horas*Mano_Obra_Lavado*Cantidad_lavado_al_mes*12/2000,3)</f>
        <v>0</v>
      </c>
      <c r="Q13" s="460"/>
      <c r="R13" s="460"/>
      <c r="S13" s="460"/>
      <c r="T13" s="460"/>
      <c r="U13" s="460"/>
    </row>
    <row r="14" spans="1:21" ht="15" customHeight="1" x14ac:dyDescent="0.2">
      <c r="A14" s="471" t="s">
        <v>939</v>
      </c>
      <c r="E14" s="473"/>
      <c r="F14" s="457"/>
      <c r="G14" s="460"/>
      <c r="H14" s="460"/>
      <c r="I14" s="460"/>
      <c r="J14" s="460"/>
      <c r="K14" s="472"/>
      <c r="O14" s="462"/>
      <c r="Q14" s="460"/>
      <c r="R14" s="460"/>
      <c r="S14" s="460"/>
      <c r="T14" s="460"/>
      <c r="U14" s="460"/>
    </row>
    <row r="15" spans="1:21" ht="15" customHeight="1" x14ac:dyDescent="0.2">
      <c r="A15" s="459" t="s">
        <v>940</v>
      </c>
      <c r="B15" s="460"/>
      <c r="C15" s="460"/>
      <c r="D15" s="460"/>
      <c r="E15" s="507"/>
      <c r="F15" s="457"/>
      <c r="G15" s="464"/>
      <c r="H15" s="460"/>
      <c r="I15" s="775"/>
      <c r="J15" s="465"/>
      <c r="K15" s="474"/>
      <c r="O15" s="462"/>
      <c r="Q15" s="475"/>
      <c r="R15" s="476"/>
      <c r="S15" s="775"/>
      <c r="T15" s="468"/>
      <c r="U15" s="477"/>
    </row>
    <row r="16" spans="1:21" ht="15" customHeight="1" x14ac:dyDescent="0.2">
      <c r="A16" s="459" t="s">
        <v>941</v>
      </c>
      <c r="B16" s="460"/>
      <c r="C16" s="460"/>
      <c r="D16" s="460"/>
      <c r="E16" s="478"/>
      <c r="F16" s="457"/>
      <c r="G16" s="776"/>
      <c r="H16" s="776"/>
      <c r="I16" s="775"/>
      <c r="J16" s="460"/>
      <c r="K16" s="472"/>
      <c r="N16" s="457" t="s">
        <v>942</v>
      </c>
      <c r="O16" s="458">
        <f>ROUND(Valor_CamiónAcoplado*PorSegurosPatentesImpustoCamión/2000,3)</f>
        <v>0</v>
      </c>
      <c r="Q16" s="783"/>
      <c r="R16" s="783"/>
      <c r="S16" s="775"/>
      <c r="T16" s="460"/>
      <c r="U16" s="460"/>
    </row>
    <row r="17" spans="1:21" ht="15" customHeight="1" x14ac:dyDescent="0.2">
      <c r="A17" s="459" t="s">
        <v>943</v>
      </c>
      <c r="B17" s="460"/>
      <c r="C17" s="460"/>
      <c r="D17" s="460"/>
      <c r="E17" s="508"/>
      <c r="F17" s="457"/>
      <c r="K17" s="457"/>
      <c r="O17" s="462"/>
    </row>
    <row r="18" spans="1:21" ht="15" customHeight="1" x14ac:dyDescent="0.2">
      <c r="A18" s="459" t="s">
        <v>944</v>
      </c>
      <c r="B18" s="460"/>
      <c r="C18" s="460"/>
      <c r="D18" s="460"/>
      <c r="E18" s="509"/>
      <c r="F18" s="457"/>
      <c r="K18" s="457"/>
      <c r="O18" s="462"/>
    </row>
    <row r="19" spans="1:21" ht="15" customHeight="1" x14ac:dyDescent="0.2">
      <c r="A19" s="459" t="s">
        <v>945</v>
      </c>
      <c r="B19" s="460"/>
      <c r="C19" s="460"/>
      <c r="D19" s="460"/>
      <c r="E19" s="479"/>
      <c r="F19" s="457"/>
      <c r="G19" s="464"/>
      <c r="H19" s="460"/>
      <c r="I19" s="460"/>
      <c r="J19" s="465"/>
      <c r="K19" s="474"/>
      <c r="N19" s="457" t="s">
        <v>946</v>
      </c>
      <c r="O19" s="458">
        <f>IF(V_U_cámara_cubiertas_CamiónAcoplado=0,0,ROUND(Cantidad_camaras_cubiertas*Valor_cámara_cubiertas_CamiónAcoplado/V_U_cámara_cubiertas_CamiónAcoplado,3))</f>
        <v>0</v>
      </c>
      <c r="Q19" s="480"/>
      <c r="R19" s="481"/>
      <c r="S19" s="482"/>
      <c r="T19" s="483"/>
      <c r="U19" s="484"/>
    </row>
    <row r="20" spans="1:21" ht="15" customHeight="1" x14ac:dyDescent="0.2">
      <c r="A20" s="459" t="s">
        <v>947</v>
      </c>
      <c r="B20" s="460"/>
      <c r="C20" s="460"/>
      <c r="D20" s="460"/>
      <c r="E20" s="470"/>
      <c r="F20" s="457"/>
      <c r="G20" s="776"/>
      <c r="H20" s="776"/>
      <c r="I20" s="460"/>
      <c r="J20" s="460"/>
      <c r="K20" s="472"/>
      <c r="O20" s="462"/>
    </row>
    <row r="21" spans="1:21" ht="15" customHeight="1" x14ac:dyDescent="0.2">
      <c r="A21" s="459" t="s">
        <v>948</v>
      </c>
      <c r="B21" s="460"/>
      <c r="C21" s="460"/>
      <c r="D21" s="457" t="s">
        <v>949</v>
      </c>
      <c r="E21" s="510"/>
      <c r="G21" s="777"/>
      <c r="H21" s="777"/>
      <c r="I21" s="777"/>
      <c r="K21" s="457"/>
      <c r="O21" s="462"/>
    </row>
    <row r="22" spans="1:21" ht="15" customHeight="1" x14ac:dyDescent="0.2">
      <c r="A22" s="459" t="s">
        <v>950</v>
      </c>
      <c r="B22" s="460"/>
      <c r="C22" s="460"/>
      <c r="D22" s="457" t="s">
        <v>951</v>
      </c>
      <c r="E22" s="485"/>
      <c r="G22" s="460"/>
      <c r="H22" s="460"/>
      <c r="I22" s="460"/>
      <c r="J22" s="460"/>
      <c r="K22" s="472"/>
      <c r="N22" s="457" t="s">
        <v>952</v>
      </c>
      <c r="O22" s="458">
        <f>ROUND(Consumo_gasoil_CamiónAcoplado_porkm*Costo_gasoil*(1+Porcentaje_Lubricantes),3)</f>
        <v>0</v>
      </c>
    </row>
    <row r="23" spans="1:21" ht="15" customHeight="1" thickBot="1" x14ac:dyDescent="0.3">
      <c r="A23" s="486"/>
      <c r="B23" s="487"/>
      <c r="C23" s="487"/>
      <c r="D23" s="487"/>
      <c r="E23" s="488"/>
      <c r="G23" s="489"/>
      <c r="H23" s="490"/>
      <c r="I23" s="491"/>
      <c r="J23" s="492"/>
      <c r="K23" s="474"/>
    </row>
    <row r="24" spans="1:21" s="460" customFormat="1" ht="15" customHeight="1" x14ac:dyDescent="0.2"/>
    <row r="25" spans="1:21" ht="15" customHeight="1" x14ac:dyDescent="0.2">
      <c r="A25" s="785" t="s">
        <v>953</v>
      </c>
      <c r="B25" s="785"/>
      <c r="C25" s="785"/>
      <c r="D25" s="785"/>
      <c r="E25" s="785"/>
      <c r="F25" s="785"/>
      <c r="G25" s="785"/>
      <c r="H25" s="786" t="s">
        <v>954</v>
      </c>
      <c r="I25" s="786"/>
      <c r="J25" s="786"/>
      <c r="K25" s="786"/>
      <c r="L25" s="786"/>
      <c r="M25" s="786"/>
      <c r="N25" s="786"/>
      <c r="O25" s="786"/>
      <c r="P25" s="787" t="s">
        <v>955</v>
      </c>
    </row>
    <row r="26" spans="1:21" ht="15" customHeight="1" x14ac:dyDescent="0.2">
      <c r="A26" s="493" t="s">
        <v>956</v>
      </c>
      <c r="B26" s="493" t="s">
        <v>957</v>
      </c>
      <c r="C26" s="493" t="s">
        <v>958</v>
      </c>
      <c r="D26" s="493" t="s">
        <v>959</v>
      </c>
      <c r="E26" s="493" t="s">
        <v>960</v>
      </c>
      <c r="F26" s="493" t="s">
        <v>961</v>
      </c>
      <c r="G26" s="493" t="s">
        <v>962</v>
      </c>
      <c r="H26" s="788" t="s">
        <v>923</v>
      </c>
      <c r="I26" s="788" t="s">
        <v>963</v>
      </c>
      <c r="J26" s="493" t="s">
        <v>964</v>
      </c>
      <c r="K26" s="493" t="s">
        <v>965</v>
      </c>
      <c r="L26" s="493" t="s">
        <v>966</v>
      </c>
      <c r="M26" s="493" t="s">
        <v>967</v>
      </c>
      <c r="N26" s="493" t="s">
        <v>968</v>
      </c>
      <c r="O26" s="523" t="s">
        <v>969</v>
      </c>
      <c r="P26" s="787"/>
    </row>
    <row r="27" spans="1:21" ht="15" customHeight="1" x14ac:dyDescent="0.2">
      <c r="A27" s="493" t="s">
        <v>970</v>
      </c>
      <c r="B27" s="493" t="s">
        <v>971</v>
      </c>
      <c r="C27" s="493" t="s">
        <v>972</v>
      </c>
      <c r="D27" s="493" t="s">
        <v>973</v>
      </c>
      <c r="E27" s="493" t="s">
        <v>974</v>
      </c>
      <c r="F27" s="493" t="s">
        <v>975</v>
      </c>
      <c r="G27" s="493" t="s">
        <v>976</v>
      </c>
      <c r="H27" s="788"/>
      <c r="I27" s="788"/>
      <c r="J27" s="493" t="s">
        <v>977</v>
      </c>
      <c r="K27" s="493" t="s">
        <v>978</v>
      </c>
      <c r="L27" s="493" t="s">
        <v>979</v>
      </c>
      <c r="M27" s="493" t="s">
        <v>980</v>
      </c>
      <c r="N27" s="493" t="s">
        <v>981</v>
      </c>
      <c r="O27" s="523" t="s">
        <v>982</v>
      </c>
      <c r="P27" s="787"/>
    </row>
    <row r="28" spans="1:21" ht="15" customHeight="1" x14ac:dyDescent="0.2">
      <c r="A28" s="784" t="s">
        <v>983</v>
      </c>
      <c r="B28" s="784" t="s">
        <v>984</v>
      </c>
      <c r="C28" s="784" t="s">
        <v>985</v>
      </c>
      <c r="D28" s="784" t="s">
        <v>986</v>
      </c>
      <c r="E28" s="784" t="s">
        <v>987</v>
      </c>
      <c r="F28" s="784" t="s">
        <v>988</v>
      </c>
      <c r="G28" s="784" t="s">
        <v>989</v>
      </c>
      <c r="H28" s="784" t="s">
        <v>990</v>
      </c>
      <c r="I28" s="784" t="s">
        <v>991</v>
      </c>
      <c r="J28" s="784" t="s">
        <v>992</v>
      </c>
      <c r="K28" s="784" t="s">
        <v>993</v>
      </c>
      <c r="L28" s="784" t="s">
        <v>994</v>
      </c>
      <c r="M28" s="784" t="s">
        <v>995</v>
      </c>
      <c r="N28" s="784" t="s">
        <v>996</v>
      </c>
      <c r="O28" s="784" t="s">
        <v>997</v>
      </c>
      <c r="P28" s="789" t="s">
        <v>998</v>
      </c>
    </row>
    <row r="29" spans="1:21" ht="15" customHeight="1" x14ac:dyDescent="0.2">
      <c r="A29" s="784"/>
      <c r="B29" s="784"/>
      <c r="C29" s="784"/>
      <c r="D29" s="784"/>
      <c r="E29" s="784"/>
      <c r="F29" s="784"/>
      <c r="G29" s="784"/>
      <c r="H29" s="784"/>
      <c r="I29" s="784"/>
      <c r="J29" s="784"/>
      <c r="K29" s="784"/>
      <c r="L29" s="784"/>
      <c r="M29" s="784"/>
      <c r="N29" s="784"/>
      <c r="O29" s="784"/>
      <c r="P29" s="789"/>
    </row>
    <row r="30" spans="1:21" ht="15" customHeight="1" x14ac:dyDescent="0.2">
      <c r="A30" s="513">
        <v>55</v>
      </c>
      <c r="B30" s="514"/>
      <c r="C30" s="515">
        <f>IF(B30=0,0,(2*A30*60)/B30)</f>
        <v>0</v>
      </c>
      <c r="D30" s="515"/>
      <c r="E30" s="515">
        <f t="shared" ref="E30:E64" si="0">+C30+D30</f>
        <v>0</v>
      </c>
      <c r="F30" s="516">
        <f>A30*$E$21</f>
        <v>0</v>
      </c>
      <c r="G30" s="517">
        <f t="shared" ref="G30:G64" si="1">+A30*2</f>
        <v>110</v>
      </c>
      <c r="H30" s="512">
        <f>'Transp. Camión con Acoplado'!A*(E30/60)</f>
        <v>0</v>
      </c>
      <c r="I30" s="512">
        <f>'Transp. Camión con Acoplado'!B*(E30/60)</f>
        <v>0</v>
      </c>
      <c r="J30" s="512">
        <f>'Transp. Camión con Acoplado'!C_*(C30/60)</f>
        <v>0</v>
      </c>
      <c r="K30" s="512">
        <f>'Transp. Camión con Acoplado'!D*(E30/60)</f>
        <v>0</v>
      </c>
      <c r="L30" s="512">
        <f>'Transp. Camión con Acoplado'!E*(E30/60)</f>
        <v>0</v>
      </c>
      <c r="M30" s="512">
        <f>'Transp. Camión con Acoplado'!F_*G30</f>
        <v>0</v>
      </c>
      <c r="N30" s="512">
        <f t="shared" ref="N30:N64" si="2">Mano_Obra_Lavado*(E30/60)</f>
        <v>0</v>
      </c>
      <c r="O30" s="512">
        <f>+G30*'Transp. Camión con Acoplado'!G</f>
        <v>0</v>
      </c>
      <c r="P30" s="506">
        <f>IF(F30=0,0,ROUND(SUM(H30:O30)/F30,3))</f>
        <v>0</v>
      </c>
      <c r="R30" s="494"/>
    </row>
    <row r="31" spans="1:21" ht="15" customHeight="1" x14ac:dyDescent="0.2">
      <c r="A31" s="513">
        <v>60</v>
      </c>
      <c r="B31" s="514"/>
      <c r="C31" s="515">
        <f t="shared" ref="C31:C64" si="3">IF(B31=0,0,(2*A31*60)/B31)</f>
        <v>0</v>
      </c>
      <c r="D31" s="515"/>
      <c r="E31" s="515">
        <f t="shared" si="0"/>
        <v>0</v>
      </c>
      <c r="F31" s="516">
        <f t="shared" ref="F31:F64" si="4">A31*$E$21</f>
        <v>0</v>
      </c>
      <c r="G31" s="517">
        <f t="shared" si="1"/>
        <v>120</v>
      </c>
      <c r="H31" s="512">
        <f>'Transp. Camión con Acoplado'!A*(E31/60)</f>
        <v>0</v>
      </c>
      <c r="I31" s="512">
        <f>'Transp. Camión con Acoplado'!B*(E31/60)</f>
        <v>0</v>
      </c>
      <c r="J31" s="512">
        <f>'Transp. Camión con Acoplado'!C_*(C31/60)</f>
        <v>0</v>
      </c>
      <c r="K31" s="512">
        <f>'Transp. Camión con Acoplado'!D*(E31/60)</f>
        <v>0</v>
      </c>
      <c r="L31" s="512">
        <f>'Transp. Camión con Acoplado'!E*(E31/60)</f>
        <v>0</v>
      </c>
      <c r="M31" s="512">
        <f>'Transp. Camión con Acoplado'!F_*G31</f>
        <v>0</v>
      </c>
      <c r="N31" s="512">
        <f t="shared" si="2"/>
        <v>0</v>
      </c>
      <c r="O31" s="512">
        <f>+G31*'Transp. Camión con Acoplado'!G</f>
        <v>0</v>
      </c>
      <c r="P31" s="506">
        <f t="shared" ref="P31:P64" si="5">IF(F31=0,0,ROUND(SUM(H31:O31)/F31,3))</f>
        <v>0</v>
      </c>
      <c r="R31" s="494"/>
    </row>
    <row r="32" spans="1:21" ht="15" customHeight="1" x14ac:dyDescent="0.2">
      <c r="A32" s="513">
        <v>65</v>
      </c>
      <c r="B32" s="514"/>
      <c r="C32" s="515">
        <f t="shared" si="3"/>
        <v>0</v>
      </c>
      <c r="D32" s="515"/>
      <c r="E32" s="515">
        <f t="shared" si="0"/>
        <v>0</v>
      </c>
      <c r="F32" s="516">
        <f t="shared" si="4"/>
        <v>0</v>
      </c>
      <c r="G32" s="517">
        <f t="shared" si="1"/>
        <v>130</v>
      </c>
      <c r="H32" s="512">
        <f>'Transp. Camión con Acoplado'!A*(E32/60)</f>
        <v>0</v>
      </c>
      <c r="I32" s="512">
        <f>'Transp. Camión con Acoplado'!B*(E32/60)</f>
        <v>0</v>
      </c>
      <c r="J32" s="512">
        <f>'Transp. Camión con Acoplado'!C_*(C32/60)</f>
        <v>0</v>
      </c>
      <c r="K32" s="512">
        <f>'Transp. Camión con Acoplado'!D*(E32/60)</f>
        <v>0</v>
      </c>
      <c r="L32" s="512">
        <f>'Transp. Camión con Acoplado'!E*(E32/60)</f>
        <v>0</v>
      </c>
      <c r="M32" s="512">
        <f>'Transp. Camión con Acoplado'!F_*G32</f>
        <v>0</v>
      </c>
      <c r="N32" s="512">
        <f t="shared" si="2"/>
        <v>0</v>
      </c>
      <c r="O32" s="512">
        <f>+G32*'Transp. Camión con Acoplado'!G</f>
        <v>0</v>
      </c>
      <c r="P32" s="506">
        <f t="shared" si="5"/>
        <v>0</v>
      </c>
      <c r="R32" s="494"/>
    </row>
    <row r="33" spans="1:18" ht="15" customHeight="1" x14ac:dyDescent="0.2">
      <c r="A33" s="513">
        <v>70</v>
      </c>
      <c r="B33" s="514"/>
      <c r="C33" s="515">
        <f t="shared" si="3"/>
        <v>0</v>
      </c>
      <c r="D33" s="515"/>
      <c r="E33" s="515">
        <f t="shared" si="0"/>
        <v>0</v>
      </c>
      <c r="F33" s="516">
        <f t="shared" si="4"/>
        <v>0</v>
      </c>
      <c r="G33" s="517">
        <f t="shared" si="1"/>
        <v>140</v>
      </c>
      <c r="H33" s="512">
        <f>'Transp. Camión con Acoplado'!A*(E33/60)</f>
        <v>0</v>
      </c>
      <c r="I33" s="512">
        <f>'Transp. Camión con Acoplado'!B*(E33/60)</f>
        <v>0</v>
      </c>
      <c r="J33" s="512">
        <f>'Transp. Camión con Acoplado'!C_*(C33/60)</f>
        <v>0</v>
      </c>
      <c r="K33" s="512">
        <f>'Transp. Camión con Acoplado'!D*(E33/60)</f>
        <v>0</v>
      </c>
      <c r="L33" s="512">
        <f>'Transp. Camión con Acoplado'!E*(E33/60)</f>
        <v>0</v>
      </c>
      <c r="M33" s="512">
        <f>'Transp. Camión con Acoplado'!F_*G33</f>
        <v>0</v>
      </c>
      <c r="N33" s="512">
        <f t="shared" si="2"/>
        <v>0</v>
      </c>
      <c r="O33" s="512">
        <f>+G33*'Transp. Camión con Acoplado'!G</f>
        <v>0</v>
      </c>
      <c r="P33" s="506">
        <f t="shared" si="5"/>
        <v>0</v>
      </c>
      <c r="R33" s="494"/>
    </row>
    <row r="34" spans="1:18" ht="15" customHeight="1" x14ac:dyDescent="0.2">
      <c r="A34" s="513">
        <v>75</v>
      </c>
      <c r="B34" s="514"/>
      <c r="C34" s="515">
        <f t="shared" si="3"/>
        <v>0</v>
      </c>
      <c r="D34" s="515"/>
      <c r="E34" s="515">
        <f t="shared" si="0"/>
        <v>0</v>
      </c>
      <c r="F34" s="516">
        <f t="shared" si="4"/>
        <v>0</v>
      </c>
      <c r="G34" s="517">
        <f t="shared" si="1"/>
        <v>150</v>
      </c>
      <c r="H34" s="512">
        <f>'Transp. Camión con Acoplado'!A*(E34/60)</f>
        <v>0</v>
      </c>
      <c r="I34" s="512">
        <f>'Transp. Camión con Acoplado'!B*(E34/60)</f>
        <v>0</v>
      </c>
      <c r="J34" s="512">
        <f>'Transp. Camión con Acoplado'!C_*(C34/60)</f>
        <v>0</v>
      </c>
      <c r="K34" s="512">
        <f>'Transp. Camión con Acoplado'!D*(E34/60)</f>
        <v>0</v>
      </c>
      <c r="L34" s="512">
        <f>'Transp. Camión con Acoplado'!E*(E34/60)</f>
        <v>0</v>
      </c>
      <c r="M34" s="512">
        <f>'Transp. Camión con Acoplado'!F_*G34</f>
        <v>0</v>
      </c>
      <c r="N34" s="512">
        <f t="shared" si="2"/>
        <v>0</v>
      </c>
      <c r="O34" s="512">
        <f>+G34*'Transp. Camión con Acoplado'!G</f>
        <v>0</v>
      </c>
      <c r="P34" s="506">
        <f t="shared" si="5"/>
        <v>0</v>
      </c>
      <c r="R34" s="494"/>
    </row>
    <row r="35" spans="1:18" ht="15" customHeight="1" x14ac:dyDescent="0.2">
      <c r="A35" s="513">
        <v>80</v>
      </c>
      <c r="B35" s="514"/>
      <c r="C35" s="515">
        <f t="shared" si="3"/>
        <v>0</v>
      </c>
      <c r="D35" s="515"/>
      <c r="E35" s="515">
        <f t="shared" si="0"/>
        <v>0</v>
      </c>
      <c r="F35" s="516">
        <f t="shared" si="4"/>
        <v>0</v>
      </c>
      <c r="G35" s="517">
        <f t="shared" si="1"/>
        <v>160</v>
      </c>
      <c r="H35" s="512">
        <f>'Transp. Camión con Acoplado'!A*(E35/60)</f>
        <v>0</v>
      </c>
      <c r="I35" s="512">
        <f>'Transp. Camión con Acoplado'!B*(E35/60)</f>
        <v>0</v>
      </c>
      <c r="J35" s="512">
        <f>'Transp. Camión con Acoplado'!C_*(C35/60)</f>
        <v>0</v>
      </c>
      <c r="K35" s="512">
        <f>'Transp. Camión con Acoplado'!D*(E35/60)</f>
        <v>0</v>
      </c>
      <c r="L35" s="512">
        <f>'Transp. Camión con Acoplado'!E*(E35/60)</f>
        <v>0</v>
      </c>
      <c r="M35" s="512">
        <f>'Transp. Camión con Acoplado'!F_*G35</f>
        <v>0</v>
      </c>
      <c r="N35" s="512">
        <f t="shared" si="2"/>
        <v>0</v>
      </c>
      <c r="O35" s="512">
        <f>+G35*'Transp. Camión con Acoplado'!G</f>
        <v>0</v>
      </c>
      <c r="P35" s="506">
        <f t="shared" si="5"/>
        <v>0</v>
      </c>
      <c r="R35" s="494"/>
    </row>
    <row r="36" spans="1:18" ht="15" customHeight="1" x14ac:dyDescent="0.2">
      <c r="A36" s="513">
        <v>85</v>
      </c>
      <c r="B36" s="514"/>
      <c r="C36" s="515">
        <f t="shared" si="3"/>
        <v>0</v>
      </c>
      <c r="D36" s="515"/>
      <c r="E36" s="515">
        <f t="shared" si="0"/>
        <v>0</v>
      </c>
      <c r="F36" s="516">
        <f t="shared" si="4"/>
        <v>0</v>
      </c>
      <c r="G36" s="517">
        <f t="shared" si="1"/>
        <v>170</v>
      </c>
      <c r="H36" s="512">
        <f>'Transp. Camión con Acoplado'!A*(E36/60)</f>
        <v>0</v>
      </c>
      <c r="I36" s="512">
        <f>'Transp. Camión con Acoplado'!B*(E36/60)</f>
        <v>0</v>
      </c>
      <c r="J36" s="512">
        <f>'Transp. Camión con Acoplado'!C_*(C36/60)</f>
        <v>0</v>
      </c>
      <c r="K36" s="512">
        <f>'Transp. Camión con Acoplado'!D*(E36/60)</f>
        <v>0</v>
      </c>
      <c r="L36" s="512">
        <f>'Transp. Camión con Acoplado'!E*(E36/60)</f>
        <v>0</v>
      </c>
      <c r="M36" s="512">
        <f>'Transp. Camión con Acoplado'!F_*G36</f>
        <v>0</v>
      </c>
      <c r="N36" s="512">
        <f t="shared" si="2"/>
        <v>0</v>
      </c>
      <c r="O36" s="512">
        <f>+G36*'Transp. Camión con Acoplado'!G</f>
        <v>0</v>
      </c>
      <c r="P36" s="506">
        <f t="shared" si="5"/>
        <v>0</v>
      </c>
      <c r="R36" s="494"/>
    </row>
    <row r="37" spans="1:18" ht="15" customHeight="1" x14ac:dyDescent="0.2">
      <c r="A37" s="513">
        <v>90</v>
      </c>
      <c r="B37" s="514"/>
      <c r="C37" s="515">
        <f t="shared" si="3"/>
        <v>0</v>
      </c>
      <c r="D37" s="515"/>
      <c r="E37" s="515">
        <f t="shared" si="0"/>
        <v>0</v>
      </c>
      <c r="F37" s="516">
        <f t="shared" si="4"/>
        <v>0</v>
      </c>
      <c r="G37" s="517">
        <f t="shared" si="1"/>
        <v>180</v>
      </c>
      <c r="H37" s="512">
        <f>'Transp. Camión con Acoplado'!A*(E37/60)</f>
        <v>0</v>
      </c>
      <c r="I37" s="512">
        <f>'Transp. Camión con Acoplado'!B*(E37/60)</f>
        <v>0</v>
      </c>
      <c r="J37" s="512">
        <f>'Transp. Camión con Acoplado'!C_*(C37/60)</f>
        <v>0</v>
      </c>
      <c r="K37" s="512">
        <f>'Transp. Camión con Acoplado'!D*(E37/60)</f>
        <v>0</v>
      </c>
      <c r="L37" s="512">
        <f>'Transp. Camión con Acoplado'!E*(E37/60)</f>
        <v>0</v>
      </c>
      <c r="M37" s="512">
        <f>'Transp. Camión con Acoplado'!F_*G37</f>
        <v>0</v>
      </c>
      <c r="N37" s="512">
        <f t="shared" si="2"/>
        <v>0</v>
      </c>
      <c r="O37" s="512">
        <f>+G37*'Transp. Camión con Acoplado'!G</f>
        <v>0</v>
      </c>
      <c r="P37" s="506">
        <f t="shared" si="5"/>
        <v>0</v>
      </c>
      <c r="R37" s="494"/>
    </row>
    <row r="38" spans="1:18" ht="15" customHeight="1" x14ac:dyDescent="0.2">
      <c r="A38" s="513">
        <v>95</v>
      </c>
      <c r="B38" s="514"/>
      <c r="C38" s="515">
        <f t="shared" si="3"/>
        <v>0</v>
      </c>
      <c r="D38" s="515"/>
      <c r="E38" s="515">
        <f t="shared" si="0"/>
        <v>0</v>
      </c>
      <c r="F38" s="516">
        <f t="shared" si="4"/>
        <v>0</v>
      </c>
      <c r="G38" s="517">
        <f t="shared" si="1"/>
        <v>190</v>
      </c>
      <c r="H38" s="512">
        <f>'Transp. Camión con Acoplado'!A*(E38/60)</f>
        <v>0</v>
      </c>
      <c r="I38" s="512">
        <f>'Transp. Camión con Acoplado'!B*(E38/60)</f>
        <v>0</v>
      </c>
      <c r="J38" s="512">
        <f>'Transp. Camión con Acoplado'!C_*(C38/60)</f>
        <v>0</v>
      </c>
      <c r="K38" s="512">
        <f>'Transp. Camión con Acoplado'!D*(E38/60)</f>
        <v>0</v>
      </c>
      <c r="L38" s="512">
        <f>'Transp. Camión con Acoplado'!E*(E38/60)</f>
        <v>0</v>
      </c>
      <c r="M38" s="512">
        <f>'Transp. Camión con Acoplado'!F_*G38</f>
        <v>0</v>
      </c>
      <c r="N38" s="512">
        <f t="shared" si="2"/>
        <v>0</v>
      </c>
      <c r="O38" s="512">
        <f>+G38*'Transp. Camión con Acoplado'!G</f>
        <v>0</v>
      </c>
      <c r="P38" s="506">
        <f t="shared" si="5"/>
        <v>0</v>
      </c>
      <c r="R38" s="494"/>
    </row>
    <row r="39" spans="1:18" ht="15" customHeight="1" x14ac:dyDescent="0.2">
      <c r="A39" s="513">
        <v>100</v>
      </c>
      <c r="B39" s="514"/>
      <c r="C39" s="515">
        <f t="shared" si="3"/>
        <v>0</v>
      </c>
      <c r="D39" s="515"/>
      <c r="E39" s="515">
        <f t="shared" si="0"/>
        <v>0</v>
      </c>
      <c r="F39" s="516">
        <f t="shared" si="4"/>
        <v>0</v>
      </c>
      <c r="G39" s="517">
        <f t="shared" si="1"/>
        <v>200</v>
      </c>
      <c r="H39" s="512">
        <f>'Transp. Camión con Acoplado'!A*(E39/60)</f>
        <v>0</v>
      </c>
      <c r="I39" s="512">
        <f>'Transp. Camión con Acoplado'!B*(E39/60)</f>
        <v>0</v>
      </c>
      <c r="J39" s="512">
        <f>'Transp. Camión con Acoplado'!C_*(C39/60)</f>
        <v>0</v>
      </c>
      <c r="K39" s="512">
        <f>'Transp. Camión con Acoplado'!D*(E39/60)</f>
        <v>0</v>
      </c>
      <c r="L39" s="512">
        <f>'Transp. Camión con Acoplado'!E*(E39/60)</f>
        <v>0</v>
      </c>
      <c r="M39" s="512">
        <f>'Transp. Camión con Acoplado'!F_*G39</f>
        <v>0</v>
      </c>
      <c r="N39" s="512">
        <f t="shared" si="2"/>
        <v>0</v>
      </c>
      <c r="O39" s="512">
        <f>+G39*'Transp. Camión con Acoplado'!G</f>
        <v>0</v>
      </c>
      <c r="P39" s="506">
        <f t="shared" si="5"/>
        <v>0</v>
      </c>
      <c r="R39" s="494"/>
    </row>
    <row r="40" spans="1:18" ht="15" customHeight="1" x14ac:dyDescent="0.2">
      <c r="A40" s="513">
        <v>105</v>
      </c>
      <c r="B40" s="514"/>
      <c r="C40" s="515">
        <f t="shared" si="3"/>
        <v>0</v>
      </c>
      <c r="D40" s="515"/>
      <c r="E40" s="515">
        <f t="shared" si="0"/>
        <v>0</v>
      </c>
      <c r="F40" s="516">
        <f t="shared" si="4"/>
        <v>0</v>
      </c>
      <c r="G40" s="517">
        <f t="shared" si="1"/>
        <v>210</v>
      </c>
      <c r="H40" s="512">
        <f>'Transp. Camión con Acoplado'!A*(E40/60)</f>
        <v>0</v>
      </c>
      <c r="I40" s="512">
        <f>'Transp. Camión con Acoplado'!B*(E40/60)</f>
        <v>0</v>
      </c>
      <c r="J40" s="512">
        <f>'Transp. Camión con Acoplado'!C_*(C40/60)</f>
        <v>0</v>
      </c>
      <c r="K40" s="512">
        <f>'Transp. Camión con Acoplado'!D*(E40/60)</f>
        <v>0</v>
      </c>
      <c r="L40" s="512">
        <f>'Transp. Camión con Acoplado'!E*(E40/60)</f>
        <v>0</v>
      </c>
      <c r="M40" s="512">
        <f>'Transp. Camión con Acoplado'!F_*G40</f>
        <v>0</v>
      </c>
      <c r="N40" s="512">
        <f t="shared" si="2"/>
        <v>0</v>
      </c>
      <c r="O40" s="512">
        <f>+G40*'Transp. Camión con Acoplado'!G</f>
        <v>0</v>
      </c>
      <c r="P40" s="506">
        <f t="shared" si="5"/>
        <v>0</v>
      </c>
      <c r="R40" s="494"/>
    </row>
    <row r="41" spans="1:18" ht="15" customHeight="1" x14ac:dyDescent="0.2">
      <c r="A41" s="513">
        <v>110</v>
      </c>
      <c r="B41" s="514"/>
      <c r="C41" s="515">
        <f t="shared" si="3"/>
        <v>0</v>
      </c>
      <c r="D41" s="515"/>
      <c r="E41" s="515">
        <f t="shared" si="0"/>
        <v>0</v>
      </c>
      <c r="F41" s="516">
        <f t="shared" si="4"/>
        <v>0</v>
      </c>
      <c r="G41" s="517">
        <f t="shared" si="1"/>
        <v>220</v>
      </c>
      <c r="H41" s="512">
        <f>'Transp. Camión con Acoplado'!A*(E41/60)</f>
        <v>0</v>
      </c>
      <c r="I41" s="512">
        <f>'Transp. Camión con Acoplado'!B*(E41/60)</f>
        <v>0</v>
      </c>
      <c r="J41" s="512">
        <f>'Transp. Camión con Acoplado'!C_*(C41/60)</f>
        <v>0</v>
      </c>
      <c r="K41" s="512">
        <f>'Transp. Camión con Acoplado'!D*(E41/60)</f>
        <v>0</v>
      </c>
      <c r="L41" s="512">
        <f>'Transp. Camión con Acoplado'!E*(E41/60)</f>
        <v>0</v>
      </c>
      <c r="M41" s="512">
        <f>'Transp. Camión con Acoplado'!F_*G41</f>
        <v>0</v>
      </c>
      <c r="N41" s="512">
        <f t="shared" si="2"/>
        <v>0</v>
      </c>
      <c r="O41" s="512">
        <f>+G41*'Transp. Camión con Acoplado'!G</f>
        <v>0</v>
      </c>
      <c r="P41" s="506">
        <f t="shared" si="5"/>
        <v>0</v>
      </c>
      <c r="R41" s="494"/>
    </row>
    <row r="42" spans="1:18" ht="15" customHeight="1" x14ac:dyDescent="0.2">
      <c r="A42" s="513">
        <v>120</v>
      </c>
      <c r="B42" s="514"/>
      <c r="C42" s="515">
        <f t="shared" si="3"/>
        <v>0</v>
      </c>
      <c r="D42" s="515"/>
      <c r="E42" s="515">
        <f t="shared" si="0"/>
        <v>0</v>
      </c>
      <c r="F42" s="516">
        <f t="shared" si="4"/>
        <v>0</v>
      </c>
      <c r="G42" s="517">
        <f t="shared" si="1"/>
        <v>240</v>
      </c>
      <c r="H42" s="512">
        <f>'Transp. Camión con Acoplado'!A*(E42/60)</f>
        <v>0</v>
      </c>
      <c r="I42" s="512">
        <f>'Transp. Camión con Acoplado'!B*(E42/60)</f>
        <v>0</v>
      </c>
      <c r="J42" s="512">
        <f>'Transp. Camión con Acoplado'!C_*(C42/60)</f>
        <v>0</v>
      </c>
      <c r="K42" s="512">
        <f>'Transp. Camión con Acoplado'!D*(E42/60)</f>
        <v>0</v>
      </c>
      <c r="L42" s="512">
        <f>'Transp. Camión con Acoplado'!E*(E42/60)</f>
        <v>0</v>
      </c>
      <c r="M42" s="512">
        <f>'Transp. Camión con Acoplado'!F_*G42</f>
        <v>0</v>
      </c>
      <c r="N42" s="512">
        <f t="shared" si="2"/>
        <v>0</v>
      </c>
      <c r="O42" s="512">
        <f>+G42*'Transp. Camión con Acoplado'!G</f>
        <v>0</v>
      </c>
      <c r="P42" s="506">
        <f t="shared" si="5"/>
        <v>0</v>
      </c>
      <c r="R42" s="494"/>
    </row>
    <row r="43" spans="1:18" ht="15" customHeight="1" x14ac:dyDescent="0.2">
      <c r="A43" s="513">
        <v>130</v>
      </c>
      <c r="B43" s="514"/>
      <c r="C43" s="515">
        <f t="shared" si="3"/>
        <v>0</v>
      </c>
      <c r="D43" s="515"/>
      <c r="E43" s="515">
        <f t="shared" si="0"/>
        <v>0</v>
      </c>
      <c r="F43" s="516">
        <f t="shared" si="4"/>
        <v>0</v>
      </c>
      <c r="G43" s="517">
        <f t="shared" si="1"/>
        <v>260</v>
      </c>
      <c r="H43" s="512">
        <f>'Transp. Camión con Acoplado'!A*(E43/60)</f>
        <v>0</v>
      </c>
      <c r="I43" s="512">
        <f>'Transp. Camión con Acoplado'!B*(E43/60)</f>
        <v>0</v>
      </c>
      <c r="J43" s="512">
        <f>'Transp. Camión con Acoplado'!C_*(C43/60)</f>
        <v>0</v>
      </c>
      <c r="K43" s="512">
        <f>'Transp. Camión con Acoplado'!D*(E43/60)</f>
        <v>0</v>
      </c>
      <c r="L43" s="512">
        <f>'Transp. Camión con Acoplado'!E*(E43/60)</f>
        <v>0</v>
      </c>
      <c r="M43" s="512">
        <f>'Transp. Camión con Acoplado'!F_*G43</f>
        <v>0</v>
      </c>
      <c r="N43" s="512">
        <f t="shared" si="2"/>
        <v>0</v>
      </c>
      <c r="O43" s="512">
        <f>+G43*'Transp. Camión con Acoplado'!G</f>
        <v>0</v>
      </c>
      <c r="P43" s="506">
        <f t="shared" si="5"/>
        <v>0</v>
      </c>
      <c r="R43" s="494"/>
    </row>
    <row r="44" spans="1:18" ht="15" customHeight="1" x14ac:dyDescent="0.2">
      <c r="A44" s="513">
        <v>140</v>
      </c>
      <c r="B44" s="514"/>
      <c r="C44" s="515">
        <f t="shared" si="3"/>
        <v>0</v>
      </c>
      <c r="D44" s="515"/>
      <c r="E44" s="515">
        <f t="shared" si="0"/>
        <v>0</v>
      </c>
      <c r="F44" s="516">
        <f t="shared" si="4"/>
        <v>0</v>
      </c>
      <c r="G44" s="517">
        <f t="shared" si="1"/>
        <v>280</v>
      </c>
      <c r="H44" s="512">
        <f>'Transp. Camión con Acoplado'!A*(E44/60)</f>
        <v>0</v>
      </c>
      <c r="I44" s="512">
        <f>'Transp. Camión con Acoplado'!B*(E44/60)</f>
        <v>0</v>
      </c>
      <c r="J44" s="512">
        <f>'Transp. Camión con Acoplado'!C_*(C44/60)</f>
        <v>0</v>
      </c>
      <c r="K44" s="512">
        <f>'Transp. Camión con Acoplado'!D*(E44/60)</f>
        <v>0</v>
      </c>
      <c r="L44" s="512">
        <f>'Transp. Camión con Acoplado'!E*(E44/60)</f>
        <v>0</v>
      </c>
      <c r="M44" s="512">
        <f>'Transp. Camión con Acoplado'!F_*G44</f>
        <v>0</v>
      </c>
      <c r="N44" s="512">
        <f t="shared" si="2"/>
        <v>0</v>
      </c>
      <c r="O44" s="512">
        <f>+G44*'Transp. Camión con Acoplado'!G</f>
        <v>0</v>
      </c>
      <c r="P44" s="506">
        <f t="shared" si="5"/>
        <v>0</v>
      </c>
      <c r="R44" s="494"/>
    </row>
    <row r="45" spans="1:18" ht="15" customHeight="1" x14ac:dyDescent="0.2">
      <c r="A45" s="513">
        <v>150</v>
      </c>
      <c r="B45" s="514"/>
      <c r="C45" s="515">
        <f t="shared" si="3"/>
        <v>0</v>
      </c>
      <c r="D45" s="515"/>
      <c r="E45" s="515">
        <f t="shared" si="0"/>
        <v>0</v>
      </c>
      <c r="F45" s="516">
        <f t="shared" si="4"/>
        <v>0</v>
      </c>
      <c r="G45" s="517">
        <f t="shared" si="1"/>
        <v>300</v>
      </c>
      <c r="H45" s="512">
        <f>'Transp. Camión con Acoplado'!A*(E45/60)</f>
        <v>0</v>
      </c>
      <c r="I45" s="512">
        <f>'Transp. Camión con Acoplado'!B*(E45/60)</f>
        <v>0</v>
      </c>
      <c r="J45" s="512">
        <f>'Transp. Camión con Acoplado'!C_*(C45/60)</f>
        <v>0</v>
      </c>
      <c r="K45" s="512">
        <f>'Transp. Camión con Acoplado'!D*(E45/60)</f>
        <v>0</v>
      </c>
      <c r="L45" s="512">
        <f>'Transp. Camión con Acoplado'!E*(E45/60)</f>
        <v>0</v>
      </c>
      <c r="M45" s="512">
        <f>'Transp. Camión con Acoplado'!F_*G45</f>
        <v>0</v>
      </c>
      <c r="N45" s="512">
        <f t="shared" si="2"/>
        <v>0</v>
      </c>
      <c r="O45" s="512">
        <f>+G45*'Transp. Camión con Acoplado'!G</f>
        <v>0</v>
      </c>
      <c r="P45" s="506">
        <f t="shared" si="5"/>
        <v>0</v>
      </c>
      <c r="R45" s="494"/>
    </row>
    <row r="46" spans="1:18" ht="15" customHeight="1" x14ac:dyDescent="0.2">
      <c r="A46" s="513">
        <v>160</v>
      </c>
      <c r="B46" s="514"/>
      <c r="C46" s="515">
        <f t="shared" si="3"/>
        <v>0</v>
      </c>
      <c r="D46" s="515"/>
      <c r="E46" s="515">
        <f t="shared" si="0"/>
        <v>0</v>
      </c>
      <c r="F46" s="516">
        <f t="shared" si="4"/>
        <v>0</v>
      </c>
      <c r="G46" s="517">
        <f t="shared" si="1"/>
        <v>320</v>
      </c>
      <c r="H46" s="512">
        <f>'Transp. Camión con Acoplado'!A*(E46/60)</f>
        <v>0</v>
      </c>
      <c r="I46" s="512">
        <f>'Transp. Camión con Acoplado'!B*(E46/60)</f>
        <v>0</v>
      </c>
      <c r="J46" s="512">
        <f>'Transp. Camión con Acoplado'!C_*(C46/60)</f>
        <v>0</v>
      </c>
      <c r="K46" s="512">
        <f>'Transp. Camión con Acoplado'!D*(E46/60)</f>
        <v>0</v>
      </c>
      <c r="L46" s="512">
        <f>'Transp. Camión con Acoplado'!E*(E46/60)</f>
        <v>0</v>
      </c>
      <c r="M46" s="512">
        <f>'Transp. Camión con Acoplado'!F_*G46</f>
        <v>0</v>
      </c>
      <c r="N46" s="512">
        <f t="shared" si="2"/>
        <v>0</v>
      </c>
      <c r="O46" s="512">
        <f>+G46*'Transp. Camión con Acoplado'!G</f>
        <v>0</v>
      </c>
      <c r="P46" s="506">
        <f t="shared" si="5"/>
        <v>0</v>
      </c>
      <c r="R46" s="494"/>
    </row>
    <row r="47" spans="1:18" ht="15" customHeight="1" x14ac:dyDescent="0.2">
      <c r="A47" s="513">
        <v>170</v>
      </c>
      <c r="B47" s="514"/>
      <c r="C47" s="515">
        <f t="shared" si="3"/>
        <v>0</v>
      </c>
      <c r="D47" s="515"/>
      <c r="E47" s="515">
        <f t="shared" si="0"/>
        <v>0</v>
      </c>
      <c r="F47" s="516">
        <f t="shared" si="4"/>
        <v>0</v>
      </c>
      <c r="G47" s="517">
        <f t="shared" si="1"/>
        <v>340</v>
      </c>
      <c r="H47" s="512">
        <f>'Transp. Camión con Acoplado'!A*(E47/60)</f>
        <v>0</v>
      </c>
      <c r="I47" s="512">
        <f>'Transp. Camión con Acoplado'!B*(E47/60)</f>
        <v>0</v>
      </c>
      <c r="J47" s="512">
        <f>'Transp. Camión con Acoplado'!C_*(C47/60)</f>
        <v>0</v>
      </c>
      <c r="K47" s="512">
        <f>'Transp. Camión con Acoplado'!D*(E47/60)</f>
        <v>0</v>
      </c>
      <c r="L47" s="512">
        <f>'Transp. Camión con Acoplado'!E*(E47/60)</f>
        <v>0</v>
      </c>
      <c r="M47" s="512">
        <f>'Transp. Camión con Acoplado'!F_*G47</f>
        <v>0</v>
      </c>
      <c r="N47" s="512">
        <f t="shared" si="2"/>
        <v>0</v>
      </c>
      <c r="O47" s="512">
        <f>+G47*'Transp. Camión con Acoplado'!G</f>
        <v>0</v>
      </c>
      <c r="P47" s="506">
        <f t="shared" si="5"/>
        <v>0</v>
      </c>
      <c r="R47" s="494"/>
    </row>
    <row r="48" spans="1:18" ht="15" customHeight="1" x14ac:dyDescent="0.2">
      <c r="A48" s="513">
        <v>180</v>
      </c>
      <c r="B48" s="514"/>
      <c r="C48" s="515">
        <f t="shared" si="3"/>
        <v>0</v>
      </c>
      <c r="D48" s="515"/>
      <c r="E48" s="515">
        <f t="shared" si="0"/>
        <v>0</v>
      </c>
      <c r="F48" s="516">
        <f t="shared" si="4"/>
        <v>0</v>
      </c>
      <c r="G48" s="517">
        <f t="shared" si="1"/>
        <v>360</v>
      </c>
      <c r="H48" s="512">
        <f>'Transp. Camión con Acoplado'!A*(E48/60)</f>
        <v>0</v>
      </c>
      <c r="I48" s="512">
        <f>'Transp. Camión con Acoplado'!B*(E48/60)</f>
        <v>0</v>
      </c>
      <c r="J48" s="512">
        <f>'Transp. Camión con Acoplado'!C_*(C48/60)</f>
        <v>0</v>
      </c>
      <c r="K48" s="512">
        <f>'Transp. Camión con Acoplado'!D*(E48/60)</f>
        <v>0</v>
      </c>
      <c r="L48" s="512">
        <f>'Transp. Camión con Acoplado'!E*(E48/60)</f>
        <v>0</v>
      </c>
      <c r="M48" s="512">
        <f>'Transp. Camión con Acoplado'!F_*G48</f>
        <v>0</v>
      </c>
      <c r="N48" s="512">
        <f t="shared" si="2"/>
        <v>0</v>
      </c>
      <c r="O48" s="512">
        <f>+G48*'Transp. Camión con Acoplado'!G</f>
        <v>0</v>
      </c>
      <c r="P48" s="506">
        <f t="shared" si="5"/>
        <v>0</v>
      </c>
      <c r="R48" s="494"/>
    </row>
    <row r="49" spans="1:18" ht="15" customHeight="1" x14ac:dyDescent="0.2">
      <c r="A49" s="513">
        <v>200</v>
      </c>
      <c r="B49" s="514"/>
      <c r="C49" s="515">
        <f t="shared" si="3"/>
        <v>0</v>
      </c>
      <c r="D49" s="515"/>
      <c r="E49" s="515">
        <f t="shared" si="0"/>
        <v>0</v>
      </c>
      <c r="F49" s="516">
        <f t="shared" si="4"/>
        <v>0</v>
      </c>
      <c r="G49" s="517">
        <f t="shared" si="1"/>
        <v>400</v>
      </c>
      <c r="H49" s="512">
        <f>'Transp. Camión con Acoplado'!A*(E49/60)</f>
        <v>0</v>
      </c>
      <c r="I49" s="512">
        <f>'Transp. Camión con Acoplado'!B*(E49/60)</f>
        <v>0</v>
      </c>
      <c r="J49" s="512">
        <f>'Transp. Camión con Acoplado'!C_*(C49/60)</f>
        <v>0</v>
      </c>
      <c r="K49" s="512">
        <f>'Transp. Camión con Acoplado'!D*(E49/60)</f>
        <v>0</v>
      </c>
      <c r="L49" s="512">
        <f>'Transp. Camión con Acoplado'!E*(E49/60)</f>
        <v>0</v>
      </c>
      <c r="M49" s="512">
        <f>'Transp. Camión con Acoplado'!F_*G49</f>
        <v>0</v>
      </c>
      <c r="N49" s="512">
        <f t="shared" si="2"/>
        <v>0</v>
      </c>
      <c r="O49" s="512">
        <f>+G49*'Transp. Camión con Acoplado'!G</f>
        <v>0</v>
      </c>
      <c r="P49" s="506">
        <f t="shared" si="5"/>
        <v>0</v>
      </c>
      <c r="R49" s="494"/>
    </row>
    <row r="50" spans="1:18" ht="15" customHeight="1" x14ac:dyDescent="0.2">
      <c r="A50" s="513">
        <v>225</v>
      </c>
      <c r="B50" s="514"/>
      <c r="C50" s="515">
        <f t="shared" si="3"/>
        <v>0</v>
      </c>
      <c r="D50" s="515"/>
      <c r="E50" s="515">
        <f t="shared" si="0"/>
        <v>0</v>
      </c>
      <c r="F50" s="516">
        <f t="shared" si="4"/>
        <v>0</v>
      </c>
      <c r="G50" s="517">
        <f t="shared" si="1"/>
        <v>450</v>
      </c>
      <c r="H50" s="512">
        <f>'Transp. Camión con Acoplado'!A*(E50/60)</f>
        <v>0</v>
      </c>
      <c r="I50" s="512">
        <f>'Transp. Camión con Acoplado'!B*(E50/60)</f>
        <v>0</v>
      </c>
      <c r="J50" s="512">
        <f>'Transp. Camión con Acoplado'!C_*(C50/60)</f>
        <v>0</v>
      </c>
      <c r="K50" s="512">
        <f>'Transp. Camión con Acoplado'!D*(E50/60)</f>
        <v>0</v>
      </c>
      <c r="L50" s="512">
        <f>'Transp. Camión con Acoplado'!E*(E50/60)</f>
        <v>0</v>
      </c>
      <c r="M50" s="512">
        <f>'Transp. Camión con Acoplado'!F_*G50</f>
        <v>0</v>
      </c>
      <c r="N50" s="512">
        <f t="shared" si="2"/>
        <v>0</v>
      </c>
      <c r="O50" s="512">
        <f>+G50*'Transp. Camión con Acoplado'!G</f>
        <v>0</v>
      </c>
      <c r="P50" s="506">
        <f t="shared" si="5"/>
        <v>0</v>
      </c>
      <c r="R50" s="494"/>
    </row>
    <row r="51" spans="1:18" ht="15" customHeight="1" x14ac:dyDescent="0.2">
      <c r="A51" s="513">
        <v>250</v>
      </c>
      <c r="B51" s="514"/>
      <c r="C51" s="515">
        <f t="shared" si="3"/>
        <v>0</v>
      </c>
      <c r="D51" s="515"/>
      <c r="E51" s="515">
        <f t="shared" si="0"/>
        <v>0</v>
      </c>
      <c r="F51" s="516">
        <f t="shared" si="4"/>
        <v>0</v>
      </c>
      <c r="G51" s="517">
        <f t="shared" si="1"/>
        <v>500</v>
      </c>
      <c r="H51" s="512">
        <f>'Transp. Camión con Acoplado'!A*(E51/60)</f>
        <v>0</v>
      </c>
      <c r="I51" s="512">
        <f>'Transp. Camión con Acoplado'!B*(E51/60)</f>
        <v>0</v>
      </c>
      <c r="J51" s="512">
        <f>'Transp. Camión con Acoplado'!C_*(C51/60)</f>
        <v>0</v>
      </c>
      <c r="K51" s="512">
        <f>'Transp. Camión con Acoplado'!D*(E51/60)</f>
        <v>0</v>
      </c>
      <c r="L51" s="512">
        <f>'Transp. Camión con Acoplado'!E*(E51/60)</f>
        <v>0</v>
      </c>
      <c r="M51" s="512">
        <f>'Transp. Camión con Acoplado'!F_*G51</f>
        <v>0</v>
      </c>
      <c r="N51" s="512">
        <f t="shared" si="2"/>
        <v>0</v>
      </c>
      <c r="O51" s="512">
        <f>+G51*'Transp. Camión con Acoplado'!G</f>
        <v>0</v>
      </c>
      <c r="P51" s="506">
        <f t="shared" si="5"/>
        <v>0</v>
      </c>
      <c r="R51" s="494"/>
    </row>
    <row r="52" spans="1:18" ht="15" customHeight="1" x14ac:dyDescent="0.2">
      <c r="A52" s="513">
        <v>275</v>
      </c>
      <c r="B52" s="514"/>
      <c r="C52" s="515">
        <f t="shared" si="3"/>
        <v>0</v>
      </c>
      <c r="D52" s="515"/>
      <c r="E52" s="515">
        <f t="shared" si="0"/>
        <v>0</v>
      </c>
      <c r="F52" s="516">
        <f t="shared" si="4"/>
        <v>0</v>
      </c>
      <c r="G52" s="517">
        <f t="shared" si="1"/>
        <v>550</v>
      </c>
      <c r="H52" s="512">
        <f>'Transp. Camión con Acoplado'!A*(E52/60)</f>
        <v>0</v>
      </c>
      <c r="I52" s="512">
        <f>'Transp. Camión con Acoplado'!B*(E52/60)</f>
        <v>0</v>
      </c>
      <c r="J52" s="512">
        <f>'Transp. Camión con Acoplado'!C_*(C52/60)</f>
        <v>0</v>
      </c>
      <c r="K52" s="512">
        <f>'Transp. Camión con Acoplado'!D*(E52/60)</f>
        <v>0</v>
      </c>
      <c r="L52" s="512">
        <f>'Transp. Camión con Acoplado'!E*(E52/60)</f>
        <v>0</v>
      </c>
      <c r="M52" s="512">
        <f>'Transp. Camión con Acoplado'!F_*G52</f>
        <v>0</v>
      </c>
      <c r="N52" s="512">
        <f t="shared" si="2"/>
        <v>0</v>
      </c>
      <c r="O52" s="512">
        <f>+G52*'Transp. Camión con Acoplado'!G</f>
        <v>0</v>
      </c>
      <c r="P52" s="506">
        <f t="shared" si="5"/>
        <v>0</v>
      </c>
      <c r="R52" s="494"/>
    </row>
    <row r="53" spans="1:18" ht="15" customHeight="1" x14ac:dyDescent="0.2">
      <c r="A53" s="513">
        <v>300</v>
      </c>
      <c r="B53" s="514"/>
      <c r="C53" s="515">
        <f t="shared" si="3"/>
        <v>0</v>
      </c>
      <c r="D53" s="515"/>
      <c r="E53" s="515">
        <f t="shared" si="0"/>
        <v>0</v>
      </c>
      <c r="F53" s="516">
        <f t="shared" si="4"/>
        <v>0</v>
      </c>
      <c r="G53" s="517">
        <f t="shared" si="1"/>
        <v>600</v>
      </c>
      <c r="H53" s="512">
        <f>'Transp. Camión con Acoplado'!A*(E53/60)</f>
        <v>0</v>
      </c>
      <c r="I53" s="512">
        <f>'Transp. Camión con Acoplado'!B*(E53/60)</f>
        <v>0</v>
      </c>
      <c r="J53" s="512">
        <f>'Transp. Camión con Acoplado'!C_*(C53/60)</f>
        <v>0</v>
      </c>
      <c r="K53" s="512">
        <f>'Transp. Camión con Acoplado'!D*(E53/60)</f>
        <v>0</v>
      </c>
      <c r="L53" s="512">
        <f>'Transp. Camión con Acoplado'!E*(E53/60)</f>
        <v>0</v>
      </c>
      <c r="M53" s="512">
        <f>'Transp. Camión con Acoplado'!F_*G53</f>
        <v>0</v>
      </c>
      <c r="N53" s="512">
        <f t="shared" si="2"/>
        <v>0</v>
      </c>
      <c r="O53" s="512">
        <f>+G53*'Transp. Camión con Acoplado'!G</f>
        <v>0</v>
      </c>
      <c r="P53" s="506">
        <f t="shared" si="5"/>
        <v>0</v>
      </c>
      <c r="R53" s="494"/>
    </row>
    <row r="54" spans="1:18" ht="15" customHeight="1" x14ac:dyDescent="0.2">
      <c r="A54" s="513">
        <v>325</v>
      </c>
      <c r="B54" s="514"/>
      <c r="C54" s="515">
        <f t="shared" si="3"/>
        <v>0</v>
      </c>
      <c r="D54" s="515"/>
      <c r="E54" s="515">
        <f t="shared" si="0"/>
        <v>0</v>
      </c>
      <c r="F54" s="516">
        <f t="shared" si="4"/>
        <v>0</v>
      </c>
      <c r="G54" s="517">
        <f t="shared" si="1"/>
        <v>650</v>
      </c>
      <c r="H54" s="512">
        <f>'Transp. Camión con Acoplado'!A*(E54/60)</f>
        <v>0</v>
      </c>
      <c r="I54" s="512">
        <f>'Transp. Camión con Acoplado'!B*(E54/60)</f>
        <v>0</v>
      </c>
      <c r="J54" s="512">
        <f>'Transp. Camión con Acoplado'!C_*(C54/60)</f>
        <v>0</v>
      </c>
      <c r="K54" s="512">
        <f>'Transp. Camión con Acoplado'!D*(E54/60)</f>
        <v>0</v>
      </c>
      <c r="L54" s="512">
        <f>'Transp. Camión con Acoplado'!E*(E54/60)</f>
        <v>0</v>
      </c>
      <c r="M54" s="512">
        <f>'Transp. Camión con Acoplado'!F_*G54</f>
        <v>0</v>
      </c>
      <c r="N54" s="512">
        <f t="shared" si="2"/>
        <v>0</v>
      </c>
      <c r="O54" s="512">
        <f>+G54*'Transp. Camión con Acoplado'!G</f>
        <v>0</v>
      </c>
      <c r="P54" s="506">
        <f t="shared" si="5"/>
        <v>0</v>
      </c>
      <c r="R54" s="494"/>
    </row>
    <row r="55" spans="1:18" ht="15" customHeight="1" x14ac:dyDescent="0.2">
      <c r="A55" s="513">
        <v>350</v>
      </c>
      <c r="B55" s="514"/>
      <c r="C55" s="515">
        <f t="shared" si="3"/>
        <v>0</v>
      </c>
      <c r="D55" s="515"/>
      <c r="E55" s="515">
        <f t="shared" si="0"/>
        <v>0</v>
      </c>
      <c r="F55" s="516">
        <f t="shared" si="4"/>
        <v>0</v>
      </c>
      <c r="G55" s="517">
        <f t="shared" si="1"/>
        <v>700</v>
      </c>
      <c r="H55" s="512">
        <f>'Transp. Camión con Acoplado'!A*(E55/60)</f>
        <v>0</v>
      </c>
      <c r="I55" s="512">
        <f>'Transp. Camión con Acoplado'!B*(E55/60)</f>
        <v>0</v>
      </c>
      <c r="J55" s="512">
        <f>'Transp. Camión con Acoplado'!C_*(C55/60)</f>
        <v>0</v>
      </c>
      <c r="K55" s="512">
        <f>'Transp. Camión con Acoplado'!D*(E55/60)</f>
        <v>0</v>
      </c>
      <c r="L55" s="512">
        <f>'Transp. Camión con Acoplado'!E*(E55/60)</f>
        <v>0</v>
      </c>
      <c r="M55" s="512">
        <f>'Transp. Camión con Acoplado'!F_*G55</f>
        <v>0</v>
      </c>
      <c r="N55" s="512">
        <f t="shared" si="2"/>
        <v>0</v>
      </c>
      <c r="O55" s="512">
        <f>+G55*'Transp. Camión con Acoplado'!G</f>
        <v>0</v>
      </c>
      <c r="P55" s="506">
        <f t="shared" si="5"/>
        <v>0</v>
      </c>
      <c r="R55" s="494"/>
    </row>
    <row r="56" spans="1:18" ht="15" customHeight="1" x14ac:dyDescent="0.2">
      <c r="A56" s="513">
        <v>375</v>
      </c>
      <c r="B56" s="514"/>
      <c r="C56" s="515">
        <f t="shared" si="3"/>
        <v>0</v>
      </c>
      <c r="D56" s="515"/>
      <c r="E56" s="515">
        <f t="shared" si="0"/>
        <v>0</v>
      </c>
      <c r="F56" s="516">
        <f t="shared" si="4"/>
        <v>0</v>
      </c>
      <c r="G56" s="517">
        <f t="shared" si="1"/>
        <v>750</v>
      </c>
      <c r="H56" s="512">
        <f>'Transp. Camión con Acoplado'!A*(E56/60)</f>
        <v>0</v>
      </c>
      <c r="I56" s="512">
        <f>'Transp. Camión con Acoplado'!B*(E56/60)</f>
        <v>0</v>
      </c>
      <c r="J56" s="512">
        <f>'Transp. Camión con Acoplado'!C_*(C56/60)</f>
        <v>0</v>
      </c>
      <c r="K56" s="512">
        <f>'Transp. Camión con Acoplado'!D*(E56/60)</f>
        <v>0</v>
      </c>
      <c r="L56" s="512">
        <f>'Transp. Camión con Acoplado'!E*(E56/60)</f>
        <v>0</v>
      </c>
      <c r="M56" s="512">
        <f>'Transp. Camión con Acoplado'!F_*G56</f>
        <v>0</v>
      </c>
      <c r="N56" s="512">
        <f t="shared" si="2"/>
        <v>0</v>
      </c>
      <c r="O56" s="512">
        <f>+G56*'Transp. Camión con Acoplado'!G</f>
        <v>0</v>
      </c>
      <c r="P56" s="506">
        <f t="shared" si="5"/>
        <v>0</v>
      </c>
      <c r="R56" s="494"/>
    </row>
    <row r="57" spans="1:18" ht="15" customHeight="1" x14ac:dyDescent="0.2">
      <c r="A57" s="513">
        <v>400</v>
      </c>
      <c r="B57" s="514"/>
      <c r="C57" s="515">
        <f t="shared" si="3"/>
        <v>0</v>
      </c>
      <c r="D57" s="515"/>
      <c r="E57" s="515">
        <f t="shared" si="0"/>
        <v>0</v>
      </c>
      <c r="F57" s="516">
        <f t="shared" si="4"/>
        <v>0</v>
      </c>
      <c r="G57" s="517">
        <f t="shared" si="1"/>
        <v>800</v>
      </c>
      <c r="H57" s="512">
        <f>'Transp. Camión con Acoplado'!A*(E57/60)</f>
        <v>0</v>
      </c>
      <c r="I57" s="512">
        <f>'Transp. Camión con Acoplado'!B*(E57/60)</f>
        <v>0</v>
      </c>
      <c r="J57" s="512">
        <f>'Transp. Camión con Acoplado'!C_*(C57/60)</f>
        <v>0</v>
      </c>
      <c r="K57" s="512">
        <f>'Transp. Camión con Acoplado'!D*(E57/60)</f>
        <v>0</v>
      </c>
      <c r="L57" s="512">
        <f>'Transp. Camión con Acoplado'!E*(E57/60)</f>
        <v>0</v>
      </c>
      <c r="M57" s="512">
        <f>'Transp. Camión con Acoplado'!F_*G57</f>
        <v>0</v>
      </c>
      <c r="N57" s="512">
        <f t="shared" si="2"/>
        <v>0</v>
      </c>
      <c r="O57" s="512">
        <f>+G57*'Transp. Camión con Acoplado'!G</f>
        <v>0</v>
      </c>
      <c r="P57" s="506">
        <f t="shared" si="5"/>
        <v>0</v>
      </c>
      <c r="R57" s="494"/>
    </row>
    <row r="58" spans="1:18" ht="15" customHeight="1" x14ac:dyDescent="0.2">
      <c r="A58" s="513">
        <v>425</v>
      </c>
      <c r="B58" s="514"/>
      <c r="C58" s="515">
        <f t="shared" si="3"/>
        <v>0</v>
      </c>
      <c r="D58" s="515"/>
      <c r="E58" s="515">
        <f t="shared" si="0"/>
        <v>0</v>
      </c>
      <c r="F58" s="516">
        <f t="shared" si="4"/>
        <v>0</v>
      </c>
      <c r="G58" s="517">
        <f t="shared" si="1"/>
        <v>850</v>
      </c>
      <c r="H58" s="512">
        <f>'Transp. Camión con Acoplado'!A*(E58/60)</f>
        <v>0</v>
      </c>
      <c r="I58" s="512">
        <f>'Transp. Camión con Acoplado'!B*(E58/60)</f>
        <v>0</v>
      </c>
      <c r="J58" s="512">
        <f>'Transp. Camión con Acoplado'!C_*(C58/60)</f>
        <v>0</v>
      </c>
      <c r="K58" s="512">
        <f>'Transp. Camión con Acoplado'!D*(E58/60)</f>
        <v>0</v>
      </c>
      <c r="L58" s="512">
        <f>'Transp. Camión con Acoplado'!E*(E58/60)</f>
        <v>0</v>
      </c>
      <c r="M58" s="512">
        <f>'Transp. Camión con Acoplado'!F_*G58</f>
        <v>0</v>
      </c>
      <c r="N58" s="512">
        <f t="shared" si="2"/>
        <v>0</v>
      </c>
      <c r="O58" s="512">
        <f>+G58*'Transp. Camión con Acoplado'!G</f>
        <v>0</v>
      </c>
      <c r="P58" s="506">
        <f t="shared" si="5"/>
        <v>0</v>
      </c>
      <c r="R58" s="494"/>
    </row>
    <row r="59" spans="1:18" ht="15" customHeight="1" x14ac:dyDescent="0.2">
      <c r="A59" s="513">
        <v>450</v>
      </c>
      <c r="B59" s="514"/>
      <c r="C59" s="515">
        <f t="shared" si="3"/>
        <v>0</v>
      </c>
      <c r="D59" s="515"/>
      <c r="E59" s="515">
        <f t="shared" si="0"/>
        <v>0</v>
      </c>
      <c r="F59" s="516">
        <f t="shared" si="4"/>
        <v>0</v>
      </c>
      <c r="G59" s="517">
        <f t="shared" si="1"/>
        <v>900</v>
      </c>
      <c r="H59" s="512">
        <f>'Transp. Camión con Acoplado'!A*(E59/60)</f>
        <v>0</v>
      </c>
      <c r="I59" s="512">
        <f>'Transp. Camión con Acoplado'!B*(E59/60)</f>
        <v>0</v>
      </c>
      <c r="J59" s="512">
        <f>'Transp. Camión con Acoplado'!C_*(C59/60)</f>
        <v>0</v>
      </c>
      <c r="K59" s="512">
        <f>'Transp. Camión con Acoplado'!D*(E59/60)</f>
        <v>0</v>
      </c>
      <c r="L59" s="512">
        <f>'Transp. Camión con Acoplado'!E*(E59/60)</f>
        <v>0</v>
      </c>
      <c r="M59" s="512">
        <f>'Transp. Camión con Acoplado'!F_*G59</f>
        <v>0</v>
      </c>
      <c r="N59" s="512">
        <f t="shared" si="2"/>
        <v>0</v>
      </c>
      <c r="O59" s="512">
        <f>+G59*'Transp. Camión con Acoplado'!G</f>
        <v>0</v>
      </c>
      <c r="P59" s="506">
        <f t="shared" si="5"/>
        <v>0</v>
      </c>
      <c r="R59" s="494"/>
    </row>
    <row r="60" spans="1:18" ht="15" customHeight="1" x14ac:dyDescent="0.2">
      <c r="A60" s="513">
        <v>475</v>
      </c>
      <c r="B60" s="514"/>
      <c r="C60" s="515">
        <f t="shared" si="3"/>
        <v>0</v>
      </c>
      <c r="D60" s="515"/>
      <c r="E60" s="515">
        <f t="shared" si="0"/>
        <v>0</v>
      </c>
      <c r="F60" s="516">
        <f t="shared" si="4"/>
        <v>0</v>
      </c>
      <c r="G60" s="517">
        <f t="shared" si="1"/>
        <v>950</v>
      </c>
      <c r="H60" s="512">
        <f>'Transp. Camión con Acoplado'!A*(E60/60)</f>
        <v>0</v>
      </c>
      <c r="I60" s="512">
        <f>'Transp. Camión con Acoplado'!B*(E60/60)</f>
        <v>0</v>
      </c>
      <c r="J60" s="512">
        <f>'Transp. Camión con Acoplado'!C_*(C60/60)</f>
        <v>0</v>
      </c>
      <c r="K60" s="512">
        <f>'Transp. Camión con Acoplado'!D*(E60/60)</f>
        <v>0</v>
      </c>
      <c r="L60" s="512">
        <f>'Transp. Camión con Acoplado'!E*(E60/60)</f>
        <v>0</v>
      </c>
      <c r="M60" s="512">
        <f>'Transp. Camión con Acoplado'!F_*G60</f>
        <v>0</v>
      </c>
      <c r="N60" s="512">
        <f t="shared" si="2"/>
        <v>0</v>
      </c>
      <c r="O60" s="512">
        <f>+G60*'Transp. Camión con Acoplado'!G</f>
        <v>0</v>
      </c>
      <c r="P60" s="506">
        <f t="shared" si="5"/>
        <v>0</v>
      </c>
      <c r="R60" s="494"/>
    </row>
    <row r="61" spans="1:18" ht="15" customHeight="1" x14ac:dyDescent="0.2">
      <c r="A61" s="513">
        <v>500</v>
      </c>
      <c r="B61" s="514"/>
      <c r="C61" s="515">
        <f t="shared" si="3"/>
        <v>0</v>
      </c>
      <c r="D61" s="515"/>
      <c r="E61" s="515">
        <f t="shared" si="0"/>
        <v>0</v>
      </c>
      <c r="F61" s="516">
        <f t="shared" si="4"/>
        <v>0</v>
      </c>
      <c r="G61" s="517">
        <f t="shared" si="1"/>
        <v>1000</v>
      </c>
      <c r="H61" s="512">
        <f>'Transp. Camión con Acoplado'!A*(E61/60)</f>
        <v>0</v>
      </c>
      <c r="I61" s="512">
        <f>'Transp. Camión con Acoplado'!B*(E61/60)</f>
        <v>0</v>
      </c>
      <c r="J61" s="512">
        <f>'Transp. Camión con Acoplado'!C_*(C61/60)</f>
        <v>0</v>
      </c>
      <c r="K61" s="512">
        <f>'Transp. Camión con Acoplado'!D*(E61/60)</f>
        <v>0</v>
      </c>
      <c r="L61" s="512">
        <f>'Transp. Camión con Acoplado'!E*(E61/60)</f>
        <v>0</v>
      </c>
      <c r="M61" s="512">
        <f>'Transp. Camión con Acoplado'!F_*G61</f>
        <v>0</v>
      </c>
      <c r="N61" s="512">
        <f t="shared" si="2"/>
        <v>0</v>
      </c>
      <c r="O61" s="512">
        <f>+G61*'Transp. Camión con Acoplado'!G</f>
        <v>0</v>
      </c>
      <c r="P61" s="506">
        <f t="shared" si="5"/>
        <v>0</v>
      </c>
      <c r="R61" s="494"/>
    </row>
    <row r="62" spans="1:18" ht="15" customHeight="1" x14ac:dyDescent="0.2">
      <c r="A62" s="513">
        <v>600</v>
      </c>
      <c r="B62" s="514"/>
      <c r="C62" s="515">
        <f t="shared" si="3"/>
        <v>0</v>
      </c>
      <c r="D62" s="515"/>
      <c r="E62" s="515">
        <f t="shared" si="0"/>
        <v>0</v>
      </c>
      <c r="F62" s="516">
        <f t="shared" si="4"/>
        <v>0</v>
      </c>
      <c r="G62" s="517">
        <f t="shared" si="1"/>
        <v>1200</v>
      </c>
      <c r="H62" s="512">
        <f>'Transp. Camión con Acoplado'!A*(E62/60)</f>
        <v>0</v>
      </c>
      <c r="I62" s="512">
        <f>'Transp. Camión con Acoplado'!B*(E62/60)</f>
        <v>0</v>
      </c>
      <c r="J62" s="512">
        <f>'Transp. Camión con Acoplado'!C_*(C62/60)</f>
        <v>0</v>
      </c>
      <c r="K62" s="512">
        <f>'Transp. Camión con Acoplado'!D*(E62/60)</f>
        <v>0</v>
      </c>
      <c r="L62" s="512">
        <f>'Transp. Camión con Acoplado'!E*(E62/60)</f>
        <v>0</v>
      </c>
      <c r="M62" s="512">
        <f>'Transp. Camión con Acoplado'!F_*G62</f>
        <v>0</v>
      </c>
      <c r="N62" s="512">
        <f t="shared" si="2"/>
        <v>0</v>
      </c>
      <c r="O62" s="512">
        <f>+G62*'Transp. Camión con Acoplado'!G</f>
        <v>0</v>
      </c>
      <c r="P62" s="506">
        <f t="shared" si="5"/>
        <v>0</v>
      </c>
      <c r="R62" s="494"/>
    </row>
    <row r="63" spans="1:18" ht="15" customHeight="1" x14ac:dyDescent="0.2">
      <c r="A63" s="513">
        <v>800</v>
      </c>
      <c r="B63" s="514"/>
      <c r="C63" s="515">
        <f t="shared" si="3"/>
        <v>0</v>
      </c>
      <c r="D63" s="515"/>
      <c r="E63" s="515">
        <f t="shared" si="0"/>
        <v>0</v>
      </c>
      <c r="F63" s="516">
        <f t="shared" si="4"/>
        <v>0</v>
      </c>
      <c r="G63" s="517">
        <f t="shared" si="1"/>
        <v>1600</v>
      </c>
      <c r="H63" s="512">
        <f>'Transp. Camión con Acoplado'!A*(E63/60)</f>
        <v>0</v>
      </c>
      <c r="I63" s="512">
        <f>'Transp. Camión con Acoplado'!B*(E63/60)</f>
        <v>0</v>
      </c>
      <c r="J63" s="512">
        <f>'Transp. Camión con Acoplado'!C_*(C63/60)</f>
        <v>0</v>
      </c>
      <c r="K63" s="512">
        <f>'Transp. Camión con Acoplado'!D*(E63/60)</f>
        <v>0</v>
      </c>
      <c r="L63" s="512">
        <f>'Transp. Camión con Acoplado'!E*(E63/60)</f>
        <v>0</v>
      </c>
      <c r="M63" s="512">
        <f>'Transp. Camión con Acoplado'!F_*G63</f>
        <v>0</v>
      </c>
      <c r="N63" s="512">
        <f t="shared" si="2"/>
        <v>0</v>
      </c>
      <c r="O63" s="512">
        <f>+G63*'Transp. Camión con Acoplado'!G</f>
        <v>0</v>
      </c>
      <c r="P63" s="506">
        <f t="shared" si="5"/>
        <v>0</v>
      </c>
      <c r="R63" s="494"/>
    </row>
    <row r="64" spans="1:18" ht="15" customHeight="1" x14ac:dyDescent="0.2">
      <c r="A64" s="513">
        <v>1000</v>
      </c>
      <c r="B64" s="514"/>
      <c r="C64" s="515">
        <f t="shared" si="3"/>
        <v>0</v>
      </c>
      <c r="D64" s="515"/>
      <c r="E64" s="515">
        <f t="shared" si="0"/>
        <v>0</v>
      </c>
      <c r="F64" s="516">
        <f t="shared" si="4"/>
        <v>0</v>
      </c>
      <c r="G64" s="517">
        <f t="shared" si="1"/>
        <v>2000</v>
      </c>
      <c r="H64" s="512">
        <f>'Transp. Camión con Acoplado'!A*(E64/60)</f>
        <v>0</v>
      </c>
      <c r="I64" s="512">
        <f>'Transp. Camión con Acoplado'!B*(E64/60)</f>
        <v>0</v>
      </c>
      <c r="J64" s="512">
        <f>'Transp. Camión con Acoplado'!C_*(C64/60)</f>
        <v>0</v>
      </c>
      <c r="K64" s="512">
        <f>'Transp. Camión con Acoplado'!D*(E64/60)</f>
        <v>0</v>
      </c>
      <c r="L64" s="512">
        <f>'Transp. Camión con Acoplado'!E*(E64/60)</f>
        <v>0</v>
      </c>
      <c r="M64" s="512">
        <f>'Transp. Camión con Acoplado'!F_*G64</f>
        <v>0</v>
      </c>
      <c r="N64" s="512">
        <f t="shared" si="2"/>
        <v>0</v>
      </c>
      <c r="O64" s="512">
        <f>+G64*'Transp. Camión con Acoplado'!G</f>
        <v>0</v>
      </c>
      <c r="P64" s="506">
        <f t="shared" si="5"/>
        <v>0</v>
      </c>
      <c r="R64" s="511"/>
    </row>
    <row r="65" spans="13:16" ht="15" customHeight="1" x14ac:dyDescent="0.2">
      <c r="M65" s="790"/>
      <c r="N65" s="790"/>
      <c r="O65" s="790"/>
      <c r="P65" s="790"/>
    </row>
  </sheetData>
  <mergeCells count="35">
    <mergeCell ref="M28:M29"/>
    <mergeCell ref="N28:N29"/>
    <mergeCell ref="O28:O29"/>
    <mergeCell ref="P28:P29"/>
    <mergeCell ref="M65:P65"/>
    <mergeCell ref="L28:L29"/>
    <mergeCell ref="A28:A29"/>
    <mergeCell ref="B28:B29"/>
    <mergeCell ref="C28:C29"/>
    <mergeCell ref="D28:D29"/>
    <mergeCell ref="E28:E29"/>
    <mergeCell ref="F28:F29"/>
    <mergeCell ref="G28:G29"/>
    <mergeCell ref="H28:H29"/>
    <mergeCell ref="I28:I29"/>
    <mergeCell ref="J28:J29"/>
    <mergeCell ref="K28:K29"/>
    <mergeCell ref="A25:G25"/>
    <mergeCell ref="H25:O25"/>
    <mergeCell ref="P25:P27"/>
    <mergeCell ref="H26:H27"/>
    <mergeCell ref="I26:I27"/>
    <mergeCell ref="S7:S8"/>
    <mergeCell ref="G8:H8"/>
    <mergeCell ref="Q8:R8"/>
    <mergeCell ref="G21:I21"/>
    <mergeCell ref="A1:P1"/>
    <mergeCell ref="A2:P2"/>
    <mergeCell ref="A4:E4"/>
    <mergeCell ref="I7:I8"/>
    <mergeCell ref="I15:I16"/>
    <mergeCell ref="S15:S16"/>
    <mergeCell ref="G16:H16"/>
    <mergeCell ref="Q16:R16"/>
    <mergeCell ref="G20:H20"/>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827"/>
  <sheetViews>
    <sheetView showZeros="0" topLeftCell="A37" workbookViewId="0">
      <selection activeCell="C37" sqref="C37:C42"/>
    </sheetView>
  </sheetViews>
  <sheetFormatPr baseColWidth="10" defaultColWidth="11.42578125" defaultRowHeight="15" x14ac:dyDescent="0.2"/>
  <cols>
    <col min="1" max="1" width="11.42578125" style="394"/>
    <col min="2" max="2" width="23" style="394" bestFit="1" customWidth="1"/>
    <col min="3" max="3" width="61.7109375" style="394" customWidth="1"/>
    <col min="4" max="4" width="17.28515625" style="394" bestFit="1" customWidth="1"/>
    <col min="5" max="16384" width="11.42578125" style="160"/>
  </cols>
  <sheetData>
    <row r="1" spans="1:19" x14ac:dyDescent="0.2">
      <c r="A1" s="388"/>
      <c r="B1" s="385" t="s">
        <v>1000</v>
      </c>
      <c r="C1" s="386" t="s">
        <v>1001</v>
      </c>
      <c r="D1" s="389"/>
      <c r="G1" s="211"/>
      <c r="H1" s="212" t="s">
        <v>1000</v>
      </c>
      <c r="I1" s="213" t="s">
        <v>1001</v>
      </c>
      <c r="J1" s="211"/>
      <c r="K1" s="211"/>
      <c r="L1" s="211"/>
      <c r="M1" s="211"/>
      <c r="N1" s="211"/>
      <c r="O1" s="214"/>
      <c r="P1" s="211"/>
      <c r="Q1" s="211"/>
      <c r="R1" s="211"/>
      <c r="S1" s="211"/>
    </row>
    <row r="2" spans="1:19" ht="15.75" thickBot="1" x14ac:dyDescent="0.25">
      <c r="A2" s="388"/>
      <c r="B2" s="385"/>
      <c r="C2" s="386"/>
      <c r="D2" s="389"/>
      <c r="G2" s="211"/>
      <c r="H2" s="215"/>
      <c r="I2" s="216"/>
      <c r="J2" s="211"/>
      <c r="K2" s="211"/>
      <c r="L2" s="211"/>
      <c r="M2" s="211"/>
      <c r="N2" s="211"/>
      <c r="O2" s="214"/>
      <c r="P2" s="211"/>
      <c r="Q2" s="211"/>
      <c r="R2" s="211"/>
      <c r="S2" s="211"/>
    </row>
    <row r="3" spans="1:19" x14ac:dyDescent="0.2">
      <c r="A3" s="390">
        <v>1</v>
      </c>
      <c r="B3" s="237" t="s">
        <v>1377</v>
      </c>
      <c r="C3" s="391" t="s">
        <v>1002</v>
      </c>
      <c r="D3" s="389"/>
      <c r="G3" s="211"/>
      <c r="H3" s="218">
        <v>1</v>
      </c>
      <c r="I3" s="219"/>
      <c r="J3" s="220"/>
      <c r="K3" s="221" t="s">
        <v>1002</v>
      </c>
      <c r="L3" s="222"/>
      <c r="M3" s="222"/>
      <c r="N3" s="222"/>
      <c r="O3" s="223"/>
      <c r="P3" s="211"/>
      <c r="Q3" s="224">
        <f>H3</f>
        <v>1</v>
      </c>
      <c r="R3" s="216" t="str">
        <f>CONCATENATE("II-",TEXT(Q3,"0000"))</f>
        <v>II-0001</v>
      </c>
      <c r="S3" s="225" t="str">
        <f>K3</f>
        <v xml:space="preserve"> ACERO EN BARRA COLOCADO</v>
      </c>
    </row>
    <row r="4" spans="1:19" x14ac:dyDescent="0.2">
      <c r="A4" s="390"/>
      <c r="B4" s="237"/>
      <c r="C4" s="391"/>
      <c r="D4" s="389"/>
      <c r="G4" s="211"/>
      <c r="H4" s="226"/>
      <c r="I4" s="227" t="s">
        <v>1003</v>
      </c>
      <c r="J4" s="228"/>
      <c r="K4" s="229" t="s">
        <v>1004</v>
      </c>
      <c r="L4" s="230"/>
      <c r="M4" s="230"/>
      <c r="N4" s="230"/>
      <c r="O4" s="231"/>
      <c r="P4" s="211"/>
      <c r="Q4" s="211"/>
      <c r="R4" s="211"/>
      <c r="S4" s="211"/>
    </row>
    <row r="5" spans="1:19" x14ac:dyDescent="0.2">
      <c r="A5" s="390">
        <v>1</v>
      </c>
      <c r="B5" s="237" t="s">
        <v>1378</v>
      </c>
      <c r="C5" s="391" t="s">
        <v>1379</v>
      </c>
      <c r="D5" s="311" t="s">
        <v>1006</v>
      </c>
      <c r="G5" s="211"/>
      <c r="H5" s="226"/>
      <c r="I5" s="232"/>
      <c r="J5" s="233">
        <v>1</v>
      </c>
      <c r="K5" s="234"/>
      <c r="L5" s="235" t="s">
        <v>1005</v>
      </c>
      <c r="M5" s="234"/>
      <c r="N5" s="234"/>
      <c r="O5" s="236" t="s">
        <v>1006</v>
      </c>
      <c r="P5" s="211"/>
      <c r="Q5" s="224">
        <v>1</v>
      </c>
      <c r="R5" s="237" t="str">
        <f>CONCATENATE($R$3,".",TEXT(Q5,"0000"))</f>
        <v>II-0001.0001</v>
      </c>
      <c r="S5" s="211" t="str">
        <f t="shared" ref="S5:S12" si="0">CONCATENATE($E$4," ",L5)</f>
        <v xml:space="preserve"> Ø4</v>
      </c>
    </row>
    <row r="6" spans="1:19" x14ac:dyDescent="0.2">
      <c r="A6" s="390">
        <v>2</v>
      </c>
      <c r="B6" s="389" t="s">
        <v>1380</v>
      </c>
      <c r="C6" s="391" t="s">
        <v>1381</v>
      </c>
      <c r="D6" s="311" t="s">
        <v>1006</v>
      </c>
      <c r="G6" s="211"/>
      <c r="H6" s="226"/>
      <c r="I6" s="232"/>
      <c r="J6" s="233">
        <v>2</v>
      </c>
      <c r="K6" s="234"/>
      <c r="L6" s="235" t="s">
        <v>1007</v>
      </c>
      <c r="M6" s="234"/>
      <c r="N6" s="234"/>
      <c r="O6" s="236" t="s">
        <v>1006</v>
      </c>
      <c r="P6" s="211"/>
      <c r="Q6" s="224">
        <v>2</v>
      </c>
      <c r="R6" s="237" t="str">
        <f t="shared" ref="R6:R30" si="1">CONCATENATE($R$3,".",TEXT(Q6,"0000"))</f>
        <v>II-0001.0002</v>
      </c>
      <c r="S6" s="211" t="str">
        <f t="shared" si="0"/>
        <v xml:space="preserve"> Ø6</v>
      </c>
    </row>
    <row r="7" spans="1:19" x14ac:dyDescent="0.2">
      <c r="A7" s="390">
        <v>3</v>
      </c>
      <c r="B7" s="389" t="s">
        <v>1382</v>
      </c>
      <c r="C7" s="391" t="s">
        <v>1383</v>
      </c>
      <c r="D7" s="311" t="s">
        <v>1006</v>
      </c>
      <c r="G7" s="211"/>
      <c r="H7" s="226"/>
      <c r="I7" s="232"/>
      <c r="J7" s="233">
        <v>3</v>
      </c>
      <c r="K7" s="234"/>
      <c r="L7" s="235" t="s">
        <v>1008</v>
      </c>
      <c r="M7" s="234"/>
      <c r="N7" s="234"/>
      <c r="O7" s="236" t="s">
        <v>1006</v>
      </c>
      <c r="P7" s="211"/>
      <c r="Q7" s="224">
        <v>3</v>
      </c>
      <c r="R7" s="237" t="str">
        <f t="shared" si="1"/>
        <v>II-0001.0003</v>
      </c>
      <c r="S7" s="211" t="str">
        <f t="shared" si="0"/>
        <v xml:space="preserve"> Ø8</v>
      </c>
    </row>
    <row r="8" spans="1:19" x14ac:dyDescent="0.2">
      <c r="A8" s="390">
        <v>4</v>
      </c>
      <c r="B8" s="392" t="s">
        <v>1384</v>
      </c>
      <c r="C8" s="393" t="s">
        <v>1385</v>
      </c>
      <c r="D8" s="311" t="s">
        <v>1006</v>
      </c>
      <c r="G8" s="211"/>
      <c r="H8" s="226"/>
      <c r="I8" s="232"/>
      <c r="J8" s="233">
        <v>4</v>
      </c>
      <c r="K8" s="234"/>
      <c r="L8" s="235" t="s">
        <v>1009</v>
      </c>
      <c r="M8" s="234"/>
      <c r="N8" s="234"/>
      <c r="O8" s="236" t="s">
        <v>1006</v>
      </c>
      <c r="P8" s="211"/>
      <c r="Q8" s="224">
        <v>4</v>
      </c>
      <c r="R8" s="237" t="str">
        <f t="shared" si="1"/>
        <v>II-0001.0004</v>
      </c>
      <c r="S8" s="211" t="str">
        <f t="shared" si="0"/>
        <v xml:space="preserve"> Ø10</v>
      </c>
    </row>
    <row r="9" spans="1:19" x14ac:dyDescent="0.2">
      <c r="A9" s="390">
        <v>5</v>
      </c>
      <c r="B9" s="237" t="s">
        <v>1386</v>
      </c>
      <c r="C9" s="391" t="s">
        <v>1387</v>
      </c>
      <c r="D9" s="311" t="s">
        <v>1006</v>
      </c>
      <c r="G9" s="211"/>
      <c r="H9" s="226"/>
      <c r="I9" s="232"/>
      <c r="J9" s="233">
        <v>5</v>
      </c>
      <c r="K9" s="234"/>
      <c r="L9" s="235" t="s">
        <v>1010</v>
      </c>
      <c r="M9" s="234"/>
      <c r="N9" s="234"/>
      <c r="O9" s="236" t="s">
        <v>1006</v>
      </c>
      <c r="P9" s="211"/>
      <c r="Q9" s="224">
        <v>5</v>
      </c>
      <c r="R9" s="237" t="str">
        <f t="shared" si="1"/>
        <v>II-0001.0005</v>
      </c>
      <c r="S9" s="211" t="str">
        <f t="shared" si="0"/>
        <v xml:space="preserve"> Ø12</v>
      </c>
    </row>
    <row r="10" spans="1:19" x14ac:dyDescent="0.2">
      <c r="A10" s="390">
        <v>6</v>
      </c>
      <c r="B10" s="237" t="s">
        <v>1388</v>
      </c>
      <c r="C10" s="391" t="s">
        <v>1389</v>
      </c>
      <c r="D10" s="311" t="s">
        <v>1006</v>
      </c>
      <c r="G10" s="211"/>
      <c r="H10" s="226"/>
      <c r="I10" s="232"/>
      <c r="J10" s="233">
        <v>6</v>
      </c>
      <c r="K10" s="234"/>
      <c r="L10" s="235" t="s">
        <v>1011</v>
      </c>
      <c r="M10" s="234"/>
      <c r="N10" s="234"/>
      <c r="O10" s="236" t="s">
        <v>1006</v>
      </c>
      <c r="P10" s="211"/>
      <c r="Q10" s="224">
        <v>6</v>
      </c>
      <c r="R10" s="237" t="str">
        <f t="shared" si="1"/>
        <v>II-0001.0006</v>
      </c>
      <c r="S10" s="211" t="str">
        <f t="shared" si="0"/>
        <v xml:space="preserve"> Ø16</v>
      </c>
    </row>
    <row r="11" spans="1:19" x14ac:dyDescent="0.2">
      <c r="A11" s="390">
        <v>7</v>
      </c>
      <c r="B11" s="237" t="s">
        <v>1390</v>
      </c>
      <c r="C11" s="391" t="s">
        <v>1391</v>
      </c>
      <c r="D11" s="311" t="s">
        <v>1006</v>
      </c>
      <c r="G11" s="211"/>
      <c r="H11" s="226"/>
      <c r="I11" s="232"/>
      <c r="J11" s="233">
        <v>7</v>
      </c>
      <c r="K11" s="234"/>
      <c r="L11" s="235" t="s">
        <v>1012</v>
      </c>
      <c r="M11" s="234"/>
      <c r="N11" s="234"/>
      <c r="O11" s="236" t="s">
        <v>1006</v>
      </c>
      <c r="P11" s="211"/>
      <c r="Q11" s="224">
        <v>7</v>
      </c>
      <c r="R11" s="237" t="str">
        <f t="shared" si="1"/>
        <v>II-0001.0007</v>
      </c>
      <c r="S11" s="211" t="str">
        <f t="shared" si="0"/>
        <v xml:space="preserve"> Ø18</v>
      </c>
    </row>
    <row r="12" spans="1:19" x14ac:dyDescent="0.2">
      <c r="A12" s="390">
        <v>8</v>
      </c>
      <c r="B12" s="389" t="s">
        <v>1392</v>
      </c>
      <c r="C12" s="391" t="s">
        <v>1393</v>
      </c>
      <c r="D12" s="311" t="s">
        <v>1006</v>
      </c>
      <c r="G12" s="211"/>
      <c r="H12" s="226"/>
      <c r="I12" s="232"/>
      <c r="J12" s="238">
        <v>8</v>
      </c>
      <c r="K12" s="239"/>
      <c r="L12" s="240" t="s">
        <v>1013</v>
      </c>
      <c r="M12" s="239"/>
      <c r="N12" s="239"/>
      <c r="O12" s="241" t="s">
        <v>1006</v>
      </c>
      <c r="P12" s="211"/>
      <c r="Q12" s="224">
        <v>8</v>
      </c>
      <c r="R12" s="237" t="str">
        <f t="shared" si="1"/>
        <v>II-0001.0008</v>
      </c>
      <c r="S12" s="211" t="str">
        <f t="shared" si="0"/>
        <v xml:space="preserve"> Ø20</v>
      </c>
    </row>
    <row r="13" spans="1:19" x14ac:dyDescent="0.2">
      <c r="A13" s="390"/>
      <c r="B13" s="389"/>
      <c r="C13" s="391"/>
      <c r="D13" s="311"/>
      <c r="G13" s="211"/>
      <c r="H13" s="226"/>
      <c r="I13" s="227" t="s">
        <v>1014</v>
      </c>
      <c r="J13" s="232"/>
      <c r="K13" s="242" t="s">
        <v>1015</v>
      </c>
      <c r="L13" s="230"/>
      <c r="M13" s="230"/>
      <c r="N13" s="230"/>
      <c r="O13" s="231"/>
      <c r="P13" s="211"/>
      <c r="Q13" s="211"/>
      <c r="R13" s="211"/>
      <c r="S13" s="211"/>
    </row>
    <row r="14" spans="1:19" x14ac:dyDescent="0.2">
      <c r="A14" s="390">
        <v>20</v>
      </c>
      <c r="B14" s="392" t="s">
        <v>1394</v>
      </c>
      <c r="C14" s="393" t="s">
        <v>1379</v>
      </c>
      <c r="D14" s="311" t="s">
        <v>1006</v>
      </c>
      <c r="G14" s="211"/>
      <c r="H14" s="226"/>
      <c r="I14" s="232"/>
      <c r="J14" s="233">
        <v>1</v>
      </c>
      <c r="K14" s="234"/>
      <c r="L14" s="235" t="s">
        <v>1005</v>
      </c>
      <c r="M14" s="234"/>
      <c r="N14" s="234"/>
      <c r="O14" s="236" t="s">
        <v>1006</v>
      </c>
      <c r="P14" s="211"/>
      <c r="Q14" s="224">
        <v>20</v>
      </c>
      <c r="R14" s="237" t="str">
        <f t="shared" si="1"/>
        <v>II-0001.0020</v>
      </c>
      <c r="S14" s="211" t="str">
        <f t="shared" ref="S14:S21" si="2">CONCATENATE($E$13," ",L14)</f>
        <v xml:space="preserve"> Ø4</v>
      </c>
    </row>
    <row r="15" spans="1:19" x14ac:dyDescent="0.2">
      <c r="A15" s="390">
        <v>21</v>
      </c>
      <c r="B15" s="237" t="s">
        <v>1395</v>
      </c>
      <c r="C15" s="391" t="s">
        <v>1381</v>
      </c>
      <c r="D15" s="311" t="s">
        <v>1006</v>
      </c>
      <c r="G15" s="211"/>
      <c r="H15" s="226"/>
      <c r="I15" s="232"/>
      <c r="J15" s="233">
        <v>2</v>
      </c>
      <c r="K15" s="234"/>
      <c r="L15" s="235" t="s">
        <v>1007</v>
      </c>
      <c r="M15" s="234"/>
      <c r="N15" s="234"/>
      <c r="O15" s="236" t="s">
        <v>1006</v>
      </c>
      <c r="P15" s="211"/>
      <c r="Q15" s="224">
        <v>21</v>
      </c>
      <c r="R15" s="237" t="str">
        <f t="shared" si="1"/>
        <v>II-0001.0021</v>
      </c>
      <c r="S15" s="211" t="str">
        <f t="shared" si="2"/>
        <v xml:space="preserve"> Ø6</v>
      </c>
    </row>
    <row r="16" spans="1:19" x14ac:dyDescent="0.2">
      <c r="A16" s="390">
        <v>22</v>
      </c>
      <c r="B16" s="237" t="s">
        <v>1396</v>
      </c>
      <c r="C16" s="391" t="s">
        <v>1383</v>
      </c>
      <c r="D16" s="311" t="s">
        <v>1006</v>
      </c>
      <c r="G16" s="211"/>
      <c r="H16" s="226"/>
      <c r="I16" s="232"/>
      <c r="J16" s="233">
        <v>3</v>
      </c>
      <c r="K16" s="234"/>
      <c r="L16" s="235" t="s">
        <v>1008</v>
      </c>
      <c r="M16" s="234"/>
      <c r="N16" s="234"/>
      <c r="O16" s="236" t="s">
        <v>1006</v>
      </c>
      <c r="P16" s="211"/>
      <c r="Q16" s="224">
        <v>22</v>
      </c>
      <c r="R16" s="237" t="str">
        <f t="shared" si="1"/>
        <v>II-0001.0022</v>
      </c>
      <c r="S16" s="211" t="str">
        <f t="shared" si="2"/>
        <v xml:space="preserve"> Ø8</v>
      </c>
    </row>
    <row r="17" spans="1:19" x14ac:dyDescent="0.2">
      <c r="A17" s="390">
        <v>23</v>
      </c>
      <c r="B17" s="237" t="s">
        <v>1397</v>
      </c>
      <c r="C17" s="391" t="s">
        <v>1385</v>
      </c>
      <c r="D17" s="311" t="s">
        <v>1006</v>
      </c>
      <c r="G17" s="211"/>
      <c r="H17" s="226"/>
      <c r="I17" s="232"/>
      <c r="J17" s="233">
        <v>4</v>
      </c>
      <c r="K17" s="234"/>
      <c r="L17" s="235" t="s">
        <v>1009</v>
      </c>
      <c r="M17" s="234"/>
      <c r="N17" s="234"/>
      <c r="O17" s="236" t="s">
        <v>1006</v>
      </c>
      <c r="P17" s="211"/>
      <c r="Q17" s="224">
        <v>23</v>
      </c>
      <c r="R17" s="237" t="str">
        <f t="shared" si="1"/>
        <v>II-0001.0023</v>
      </c>
      <c r="S17" s="211" t="str">
        <f t="shared" si="2"/>
        <v xml:space="preserve"> Ø10</v>
      </c>
    </row>
    <row r="18" spans="1:19" x14ac:dyDescent="0.2">
      <c r="A18" s="390">
        <v>24</v>
      </c>
      <c r="B18" s="237" t="s">
        <v>1398</v>
      </c>
      <c r="C18" s="391" t="s">
        <v>1387</v>
      </c>
      <c r="D18" s="311" t="s">
        <v>1006</v>
      </c>
      <c r="G18" s="211"/>
      <c r="H18" s="226"/>
      <c r="I18" s="232"/>
      <c r="J18" s="233">
        <v>5</v>
      </c>
      <c r="K18" s="234"/>
      <c r="L18" s="235" t="s">
        <v>1010</v>
      </c>
      <c r="M18" s="234"/>
      <c r="N18" s="234"/>
      <c r="O18" s="236" t="s">
        <v>1006</v>
      </c>
      <c r="P18" s="211"/>
      <c r="Q18" s="224">
        <v>24</v>
      </c>
      <c r="R18" s="237" t="str">
        <f t="shared" si="1"/>
        <v>II-0001.0024</v>
      </c>
      <c r="S18" s="211" t="str">
        <f t="shared" si="2"/>
        <v xml:space="preserve"> Ø12</v>
      </c>
    </row>
    <row r="19" spans="1:19" x14ac:dyDescent="0.2">
      <c r="A19" s="390">
        <v>25</v>
      </c>
      <c r="B19" s="389" t="s">
        <v>1399</v>
      </c>
      <c r="C19" s="391" t="s">
        <v>1389</v>
      </c>
      <c r="D19" s="311" t="s">
        <v>1006</v>
      </c>
      <c r="G19" s="211"/>
      <c r="H19" s="226"/>
      <c r="I19" s="232"/>
      <c r="J19" s="233">
        <v>6</v>
      </c>
      <c r="K19" s="234"/>
      <c r="L19" s="235" t="s">
        <v>1011</v>
      </c>
      <c r="M19" s="234"/>
      <c r="N19" s="234"/>
      <c r="O19" s="236" t="s">
        <v>1006</v>
      </c>
      <c r="P19" s="211"/>
      <c r="Q19" s="224">
        <v>25</v>
      </c>
      <c r="R19" s="237" t="str">
        <f t="shared" si="1"/>
        <v>II-0001.0025</v>
      </c>
      <c r="S19" s="211" t="str">
        <f t="shared" si="2"/>
        <v xml:space="preserve"> Ø16</v>
      </c>
    </row>
    <row r="20" spans="1:19" x14ac:dyDescent="0.2">
      <c r="A20" s="390">
        <v>26</v>
      </c>
      <c r="B20" s="389" t="s">
        <v>1400</v>
      </c>
      <c r="C20" s="391" t="s">
        <v>1391</v>
      </c>
      <c r="D20" s="311" t="s">
        <v>1006</v>
      </c>
      <c r="G20" s="211"/>
      <c r="H20" s="226"/>
      <c r="I20" s="232"/>
      <c r="J20" s="233">
        <v>7</v>
      </c>
      <c r="K20" s="234"/>
      <c r="L20" s="235" t="s">
        <v>1012</v>
      </c>
      <c r="M20" s="234"/>
      <c r="N20" s="234"/>
      <c r="O20" s="236" t="s">
        <v>1006</v>
      </c>
      <c r="P20" s="211"/>
      <c r="Q20" s="224">
        <v>26</v>
      </c>
      <c r="R20" s="237" t="str">
        <f t="shared" si="1"/>
        <v>II-0001.0026</v>
      </c>
      <c r="S20" s="211" t="str">
        <f t="shared" si="2"/>
        <v xml:space="preserve"> Ø18</v>
      </c>
    </row>
    <row r="21" spans="1:19" x14ac:dyDescent="0.2">
      <c r="A21" s="390">
        <v>27</v>
      </c>
      <c r="B21" s="392" t="s">
        <v>1401</v>
      </c>
      <c r="C21" s="393" t="s">
        <v>1393</v>
      </c>
      <c r="D21" s="311" t="s">
        <v>1006</v>
      </c>
      <c r="G21" s="211"/>
      <c r="H21" s="226"/>
      <c r="I21" s="243"/>
      <c r="J21" s="238">
        <v>8</v>
      </c>
      <c r="K21" s="239"/>
      <c r="L21" s="240" t="s">
        <v>1013</v>
      </c>
      <c r="M21" s="239"/>
      <c r="N21" s="239"/>
      <c r="O21" s="241" t="s">
        <v>1006</v>
      </c>
      <c r="P21" s="211"/>
      <c r="Q21" s="224">
        <v>27</v>
      </c>
      <c r="R21" s="237" t="str">
        <f t="shared" si="1"/>
        <v>II-0001.0027</v>
      </c>
      <c r="S21" s="211" t="str">
        <f t="shared" si="2"/>
        <v xml:space="preserve"> Ø20</v>
      </c>
    </row>
    <row r="22" spans="1:19" x14ac:dyDescent="0.2">
      <c r="A22" s="390"/>
      <c r="B22" s="237"/>
      <c r="C22" s="391"/>
      <c r="D22" s="311"/>
      <c r="G22" s="211"/>
      <c r="H22" s="226"/>
      <c r="I22" s="227" t="s">
        <v>1016</v>
      </c>
      <c r="J22" s="232"/>
      <c r="K22" s="242" t="s">
        <v>1017</v>
      </c>
      <c r="L22" s="230"/>
      <c r="M22" s="230"/>
      <c r="N22" s="230"/>
      <c r="O22" s="231"/>
      <c r="P22" s="211"/>
      <c r="Q22" s="211"/>
      <c r="R22" s="211"/>
      <c r="S22" s="211"/>
    </row>
    <row r="23" spans="1:19" x14ac:dyDescent="0.2">
      <c r="A23" s="390">
        <v>30</v>
      </c>
      <c r="B23" s="237" t="s">
        <v>1402</v>
      </c>
      <c r="C23" s="391" t="s">
        <v>1379</v>
      </c>
      <c r="D23" s="311" t="s">
        <v>1006</v>
      </c>
      <c r="G23" s="211"/>
      <c r="H23" s="226"/>
      <c r="I23" s="232"/>
      <c r="J23" s="233">
        <v>1</v>
      </c>
      <c r="K23" s="234"/>
      <c r="L23" s="235" t="s">
        <v>1005</v>
      </c>
      <c r="M23" s="234"/>
      <c r="N23" s="234"/>
      <c r="O23" s="236" t="s">
        <v>1006</v>
      </c>
      <c r="P23" s="211"/>
      <c r="Q23" s="224">
        <v>30</v>
      </c>
      <c r="R23" s="237" t="str">
        <f t="shared" si="1"/>
        <v>II-0001.0030</v>
      </c>
      <c r="S23" s="211" t="str">
        <f>CONCATENATE($E$22," ",L23)</f>
        <v xml:space="preserve"> Ø4</v>
      </c>
    </row>
    <row r="24" spans="1:19" x14ac:dyDescent="0.2">
      <c r="A24" s="390">
        <v>31</v>
      </c>
      <c r="B24" s="237" t="s">
        <v>1403</v>
      </c>
      <c r="C24" s="391" t="s">
        <v>1381</v>
      </c>
      <c r="D24" s="311" t="s">
        <v>1006</v>
      </c>
      <c r="G24" s="211"/>
      <c r="H24" s="226"/>
      <c r="I24" s="232"/>
      <c r="J24" s="233">
        <v>2</v>
      </c>
      <c r="K24" s="234"/>
      <c r="L24" s="235" t="s">
        <v>1007</v>
      </c>
      <c r="M24" s="234"/>
      <c r="N24" s="234"/>
      <c r="O24" s="236" t="s">
        <v>1006</v>
      </c>
      <c r="P24" s="211"/>
      <c r="Q24" s="224">
        <v>31</v>
      </c>
      <c r="R24" s="237" t="str">
        <f t="shared" si="1"/>
        <v>II-0001.0031</v>
      </c>
      <c r="S24" s="211" t="str">
        <f t="shared" ref="S24:S30" si="3">CONCATENATE($E$22," ",L24)</f>
        <v xml:space="preserve"> Ø6</v>
      </c>
    </row>
    <row r="25" spans="1:19" x14ac:dyDescent="0.2">
      <c r="A25" s="390">
        <v>32</v>
      </c>
      <c r="B25" s="237" t="s">
        <v>1404</v>
      </c>
      <c r="C25" s="391" t="s">
        <v>1383</v>
      </c>
      <c r="D25" s="311" t="s">
        <v>1006</v>
      </c>
      <c r="G25" s="211"/>
      <c r="H25" s="226"/>
      <c r="I25" s="232"/>
      <c r="J25" s="233">
        <v>3</v>
      </c>
      <c r="K25" s="234"/>
      <c r="L25" s="235" t="s">
        <v>1008</v>
      </c>
      <c r="M25" s="234"/>
      <c r="N25" s="234"/>
      <c r="O25" s="236" t="s">
        <v>1006</v>
      </c>
      <c r="P25" s="211"/>
      <c r="Q25" s="224">
        <v>32</v>
      </c>
      <c r="R25" s="237" t="str">
        <f t="shared" si="1"/>
        <v>II-0001.0032</v>
      </c>
      <c r="S25" s="211" t="str">
        <f t="shared" si="3"/>
        <v xml:space="preserve"> Ø8</v>
      </c>
    </row>
    <row r="26" spans="1:19" x14ac:dyDescent="0.2">
      <c r="A26" s="390">
        <v>33</v>
      </c>
      <c r="B26" s="237" t="s">
        <v>1405</v>
      </c>
      <c r="C26" s="391" t="s">
        <v>1385</v>
      </c>
      <c r="D26" s="311" t="s">
        <v>1006</v>
      </c>
      <c r="G26" s="211"/>
      <c r="H26" s="226"/>
      <c r="I26" s="232"/>
      <c r="J26" s="233">
        <v>4</v>
      </c>
      <c r="K26" s="234"/>
      <c r="L26" s="235" t="s">
        <v>1009</v>
      </c>
      <c r="M26" s="234"/>
      <c r="N26" s="234"/>
      <c r="O26" s="236" t="s">
        <v>1006</v>
      </c>
      <c r="P26" s="211"/>
      <c r="Q26" s="224">
        <v>33</v>
      </c>
      <c r="R26" s="237" t="str">
        <f t="shared" si="1"/>
        <v>II-0001.0033</v>
      </c>
      <c r="S26" s="211" t="str">
        <f t="shared" si="3"/>
        <v xml:space="preserve"> Ø10</v>
      </c>
    </row>
    <row r="27" spans="1:19" x14ac:dyDescent="0.2">
      <c r="A27" s="390">
        <v>34</v>
      </c>
      <c r="B27" s="237" t="s">
        <v>1406</v>
      </c>
      <c r="C27" s="391" t="s">
        <v>1387</v>
      </c>
      <c r="D27" s="311" t="s">
        <v>1006</v>
      </c>
      <c r="G27" s="211"/>
      <c r="H27" s="226"/>
      <c r="I27" s="232"/>
      <c r="J27" s="233">
        <v>5</v>
      </c>
      <c r="K27" s="234"/>
      <c r="L27" s="235" t="s">
        <v>1010</v>
      </c>
      <c r="M27" s="234"/>
      <c r="N27" s="234"/>
      <c r="O27" s="236" t="s">
        <v>1006</v>
      </c>
      <c r="P27" s="211"/>
      <c r="Q27" s="224">
        <v>34</v>
      </c>
      <c r="R27" s="237" t="str">
        <f t="shared" si="1"/>
        <v>II-0001.0034</v>
      </c>
      <c r="S27" s="211" t="str">
        <f t="shared" si="3"/>
        <v xml:space="preserve"> Ø12</v>
      </c>
    </row>
    <row r="28" spans="1:19" x14ac:dyDescent="0.2">
      <c r="A28" s="390">
        <v>35</v>
      </c>
      <c r="B28" s="237" t="s">
        <v>1407</v>
      </c>
      <c r="C28" s="391" t="s">
        <v>1389</v>
      </c>
      <c r="D28" s="311" t="s">
        <v>1006</v>
      </c>
      <c r="G28" s="211"/>
      <c r="H28" s="226"/>
      <c r="I28" s="232"/>
      <c r="J28" s="233">
        <v>6</v>
      </c>
      <c r="K28" s="234"/>
      <c r="L28" s="235" t="s">
        <v>1011</v>
      </c>
      <c r="M28" s="234"/>
      <c r="N28" s="234"/>
      <c r="O28" s="236" t="s">
        <v>1006</v>
      </c>
      <c r="P28" s="211"/>
      <c r="Q28" s="224">
        <v>35</v>
      </c>
      <c r="R28" s="237" t="str">
        <f t="shared" si="1"/>
        <v>II-0001.0035</v>
      </c>
      <c r="S28" s="211" t="str">
        <f t="shared" si="3"/>
        <v xml:space="preserve"> Ø16</v>
      </c>
    </row>
    <row r="29" spans="1:19" x14ac:dyDescent="0.2">
      <c r="A29" s="390">
        <v>36</v>
      </c>
      <c r="B29" s="237" t="s">
        <v>1408</v>
      </c>
      <c r="C29" s="391" t="s">
        <v>1391</v>
      </c>
      <c r="D29" s="311" t="s">
        <v>1006</v>
      </c>
      <c r="G29" s="211"/>
      <c r="H29" s="226"/>
      <c r="I29" s="232"/>
      <c r="J29" s="233">
        <v>7</v>
      </c>
      <c r="K29" s="234"/>
      <c r="L29" s="235" t="s">
        <v>1012</v>
      </c>
      <c r="M29" s="234"/>
      <c r="N29" s="234"/>
      <c r="O29" s="236" t="s">
        <v>1006</v>
      </c>
      <c r="P29" s="211"/>
      <c r="Q29" s="224">
        <v>36</v>
      </c>
      <c r="R29" s="237" t="str">
        <f t="shared" si="1"/>
        <v>II-0001.0036</v>
      </c>
      <c r="S29" s="211" t="str">
        <f t="shared" si="3"/>
        <v xml:space="preserve"> Ø18</v>
      </c>
    </row>
    <row r="30" spans="1:19" ht="15.75" thickBot="1" x14ac:dyDescent="0.25">
      <c r="A30" s="390">
        <v>37</v>
      </c>
      <c r="B30" s="237" t="s">
        <v>1409</v>
      </c>
      <c r="C30" s="391" t="s">
        <v>1393</v>
      </c>
      <c r="D30" s="311" t="s">
        <v>1006</v>
      </c>
      <c r="G30" s="211"/>
      <c r="H30" s="244"/>
      <c r="I30" s="245"/>
      <c r="J30" s="246">
        <v>8</v>
      </c>
      <c r="K30" s="247"/>
      <c r="L30" s="248" t="s">
        <v>1013</v>
      </c>
      <c r="M30" s="247"/>
      <c r="N30" s="247"/>
      <c r="O30" s="249" t="s">
        <v>1006</v>
      </c>
      <c r="P30" s="211"/>
      <c r="Q30" s="224">
        <v>37</v>
      </c>
      <c r="R30" s="237" t="str">
        <f t="shared" si="1"/>
        <v>II-0001.0037</v>
      </c>
      <c r="S30" s="211" t="str">
        <f t="shared" si="3"/>
        <v xml:space="preserve"> Ø20</v>
      </c>
    </row>
    <row r="31" spans="1:19" ht="16.5" thickTop="1" thickBot="1" x14ac:dyDescent="0.25">
      <c r="A31" s="390"/>
      <c r="B31" s="237"/>
      <c r="C31" s="391"/>
      <c r="D31" s="311"/>
      <c r="G31" s="211"/>
      <c r="H31" s="226"/>
      <c r="I31" s="232"/>
      <c r="J31" s="232"/>
      <c r="K31" s="234"/>
      <c r="L31" s="235"/>
      <c r="M31" s="234"/>
      <c r="N31" s="234"/>
      <c r="O31" s="250"/>
      <c r="P31" s="211"/>
      <c r="Q31" s="224"/>
      <c r="R31" s="237"/>
      <c r="S31" s="211"/>
    </row>
    <row r="32" spans="1:19" ht="15.75" thickTop="1" x14ac:dyDescent="0.2">
      <c r="A32" s="390">
        <v>2</v>
      </c>
      <c r="B32" s="237" t="s">
        <v>1410</v>
      </c>
      <c r="C32" s="391" t="s">
        <v>1018</v>
      </c>
      <c r="D32" s="311"/>
      <c r="G32" s="211"/>
      <c r="H32" s="251">
        <v>2</v>
      </c>
      <c r="I32" s="252"/>
      <c r="J32" s="253"/>
      <c r="K32" s="791" t="s">
        <v>1018</v>
      </c>
      <c r="L32" s="791"/>
      <c r="M32" s="791"/>
      <c r="N32" s="791"/>
      <c r="O32" s="254"/>
      <c r="P32" s="211"/>
      <c r="Q32" s="224">
        <f>H32</f>
        <v>2</v>
      </c>
      <c r="R32" s="216" t="str">
        <f>CONCATENATE("II-",TEXT(Q32,"0000"))</f>
        <v>II-0002</v>
      </c>
      <c r="S32" s="225" t="str">
        <f>K32</f>
        <v>ABOVEDAMIENTO  REACONDICIONAMIENTO</v>
      </c>
    </row>
    <row r="33" spans="1:19" ht="15.75" thickBot="1" x14ac:dyDescent="0.25">
      <c r="A33" s="390">
        <v>1</v>
      </c>
      <c r="B33" s="237" t="s">
        <v>1411</v>
      </c>
      <c r="C33" s="391" t="s">
        <v>1589</v>
      </c>
      <c r="D33" s="311" t="s">
        <v>7</v>
      </c>
      <c r="G33" s="211"/>
      <c r="H33" s="255"/>
      <c r="I33" s="256" t="s">
        <v>1003</v>
      </c>
      <c r="J33" s="257"/>
      <c r="K33" s="258" t="s">
        <v>1019</v>
      </c>
      <c r="L33" s="259"/>
      <c r="M33" s="259"/>
      <c r="N33" s="259"/>
      <c r="O33" s="260" t="s">
        <v>7</v>
      </c>
      <c r="P33" s="211"/>
      <c r="Q33" s="224">
        <v>1</v>
      </c>
      <c r="R33" s="237" t="str">
        <f>CONCATENATE($R$32,".",TEXT(Q33,"0000"))</f>
        <v>II-0002.0001</v>
      </c>
      <c r="S33" s="211" t="str">
        <f>CONCATENATE($K$33," ",L33)</f>
        <v xml:space="preserve">V-384 </v>
      </c>
    </row>
    <row r="34" spans="1:19" ht="16.5" thickTop="1" thickBot="1" x14ac:dyDescent="0.25">
      <c r="A34" s="390"/>
      <c r="B34" s="389"/>
      <c r="C34" s="391"/>
      <c r="D34" s="311"/>
      <c r="G34" s="211"/>
      <c r="H34" s="226"/>
      <c r="I34" s="232"/>
      <c r="J34" s="232"/>
      <c r="K34" s="261"/>
      <c r="L34" s="234"/>
      <c r="M34" s="234"/>
      <c r="N34" s="234"/>
      <c r="O34" s="262"/>
      <c r="P34" s="211"/>
      <c r="Q34" s="211"/>
      <c r="R34" s="211"/>
      <c r="S34" s="211"/>
    </row>
    <row r="35" spans="1:19" ht="15.75" thickTop="1" x14ac:dyDescent="0.2">
      <c r="A35" s="390">
        <v>3</v>
      </c>
      <c r="B35" s="389" t="s">
        <v>1412</v>
      </c>
      <c r="C35" s="391" t="s">
        <v>1020</v>
      </c>
      <c r="D35" s="311"/>
      <c r="G35" s="211"/>
      <c r="H35" s="251">
        <v>3</v>
      </c>
      <c r="I35" s="253"/>
      <c r="J35" s="253"/>
      <c r="K35" s="263" t="s">
        <v>1020</v>
      </c>
      <c r="L35" s="264"/>
      <c r="M35" s="264"/>
      <c r="N35" s="264"/>
      <c r="O35" s="254"/>
      <c r="P35" s="211"/>
      <c r="Q35" s="224">
        <f>H35</f>
        <v>3</v>
      </c>
      <c r="R35" s="216" t="str">
        <f>CONCATENATE("II-",TEXT(Q35,"0000"))</f>
        <v>II-0003</v>
      </c>
      <c r="S35" s="225" t="str">
        <f>K35</f>
        <v>ALAMBRADO</v>
      </c>
    </row>
    <row r="36" spans="1:19" x14ac:dyDescent="0.2">
      <c r="A36" s="390"/>
      <c r="B36" s="392"/>
      <c r="C36" s="393"/>
      <c r="D36" s="311"/>
      <c r="G36" s="211"/>
      <c r="H36" s="265"/>
      <c r="I36" s="227" t="s">
        <v>1003</v>
      </c>
      <c r="J36" s="228"/>
      <c r="K36" s="261" t="s">
        <v>1021</v>
      </c>
      <c r="L36" s="234"/>
      <c r="M36" s="234"/>
      <c r="N36" s="234"/>
      <c r="O36" s="266"/>
      <c r="P36" s="211"/>
      <c r="Q36" s="211"/>
      <c r="R36" s="211"/>
      <c r="S36" s="211"/>
    </row>
    <row r="37" spans="1:19" x14ac:dyDescent="0.2">
      <c r="A37" s="390">
        <v>1</v>
      </c>
      <c r="B37" s="237" t="s">
        <v>1413</v>
      </c>
      <c r="C37" s="391" t="s">
        <v>1593</v>
      </c>
      <c r="D37" s="311" t="s">
        <v>1022</v>
      </c>
      <c r="G37" s="211"/>
      <c r="H37" s="226"/>
      <c r="I37" s="232"/>
      <c r="J37" s="233">
        <v>1</v>
      </c>
      <c r="K37" s="234"/>
      <c r="L37" s="261" t="s">
        <v>1003</v>
      </c>
      <c r="M37" s="267"/>
      <c r="N37" s="234"/>
      <c r="O37" s="250" t="s">
        <v>1022</v>
      </c>
      <c r="P37" s="211"/>
      <c r="Q37" s="224">
        <v>1</v>
      </c>
      <c r="R37" s="237" t="str">
        <f>CONCATENATE($R$35,".",TEXT(Q37,"0000"))</f>
        <v>II-0003.0001</v>
      </c>
      <c r="S37" s="211" t="str">
        <f>CONCATENATE($K$36," - TIPO ",L37)</f>
        <v>H-2840-I - TIPO A</v>
      </c>
    </row>
    <row r="38" spans="1:19" x14ac:dyDescent="0.2">
      <c r="A38" s="390">
        <v>2</v>
      </c>
      <c r="B38" s="237" t="s">
        <v>1414</v>
      </c>
      <c r="C38" s="391" t="s">
        <v>1594</v>
      </c>
      <c r="D38" s="311" t="s">
        <v>1022</v>
      </c>
      <c r="G38" s="211"/>
      <c r="H38" s="226"/>
      <c r="I38" s="232"/>
      <c r="J38" s="233">
        <v>2</v>
      </c>
      <c r="K38" s="234"/>
      <c r="L38" s="261" t="s">
        <v>1014</v>
      </c>
      <c r="M38" s="267"/>
      <c r="N38" s="234"/>
      <c r="O38" s="250" t="s">
        <v>1022</v>
      </c>
      <c r="P38" s="211"/>
      <c r="Q38" s="224">
        <v>2</v>
      </c>
      <c r="R38" s="237" t="str">
        <f t="shared" ref="R38:R42" si="4">CONCATENATE($R$35,".",TEXT(Q38,"0000"))</f>
        <v>II-0003.0002</v>
      </c>
      <c r="S38" s="211" t="str">
        <f t="shared" ref="S38:S40" si="5">CONCATENATE($K$36," - TIPO ",L38)</f>
        <v>H-2840-I - TIPO B</v>
      </c>
    </row>
    <row r="39" spans="1:19" x14ac:dyDescent="0.2">
      <c r="A39" s="390">
        <v>3</v>
      </c>
      <c r="B39" s="237" t="s">
        <v>1415</v>
      </c>
      <c r="C39" s="391" t="s">
        <v>1595</v>
      </c>
      <c r="D39" s="311" t="s">
        <v>1022</v>
      </c>
      <c r="G39" s="211"/>
      <c r="H39" s="226"/>
      <c r="I39" s="232"/>
      <c r="J39" s="233">
        <v>3</v>
      </c>
      <c r="K39" s="234"/>
      <c r="L39" s="261" t="s">
        <v>1016</v>
      </c>
      <c r="M39" s="267"/>
      <c r="N39" s="234"/>
      <c r="O39" s="250" t="s">
        <v>1022</v>
      </c>
      <c r="P39" s="211"/>
      <c r="Q39" s="224">
        <v>3</v>
      </c>
      <c r="R39" s="237" t="str">
        <f t="shared" si="4"/>
        <v>II-0003.0003</v>
      </c>
      <c r="S39" s="211" t="str">
        <f t="shared" si="5"/>
        <v>H-2840-I - TIPO C</v>
      </c>
    </row>
    <row r="40" spans="1:19" x14ac:dyDescent="0.2">
      <c r="A40" s="390">
        <v>4</v>
      </c>
      <c r="B40" s="389" t="s">
        <v>1416</v>
      </c>
      <c r="C40" s="391" t="s">
        <v>1596</v>
      </c>
      <c r="D40" s="311" t="s">
        <v>1022</v>
      </c>
      <c r="G40" s="211"/>
      <c r="H40" s="226"/>
      <c r="I40" s="243"/>
      <c r="J40" s="238">
        <v>4</v>
      </c>
      <c r="K40" s="239"/>
      <c r="L40" s="268" t="s">
        <v>1023</v>
      </c>
      <c r="M40" s="269"/>
      <c r="N40" s="239"/>
      <c r="O40" s="270" t="s">
        <v>1022</v>
      </c>
      <c r="P40" s="211"/>
      <c r="Q40" s="224">
        <v>4</v>
      </c>
      <c r="R40" s="237" t="str">
        <f t="shared" si="4"/>
        <v>II-0003.0004</v>
      </c>
      <c r="S40" s="211" t="str">
        <f t="shared" si="5"/>
        <v>H-2840-I - TIPO D</v>
      </c>
    </row>
    <row r="41" spans="1:19" x14ac:dyDescent="0.2">
      <c r="A41" s="390">
        <v>5</v>
      </c>
      <c r="B41" s="237" t="s">
        <v>1417</v>
      </c>
      <c r="C41" s="391" t="s">
        <v>1024</v>
      </c>
      <c r="D41" s="311" t="s">
        <v>1022</v>
      </c>
      <c r="G41" s="211"/>
      <c r="H41" s="226"/>
      <c r="I41" s="238" t="s">
        <v>1014</v>
      </c>
      <c r="J41" s="243"/>
      <c r="K41" s="271" t="s">
        <v>1024</v>
      </c>
      <c r="L41" s="272"/>
      <c r="M41" s="272"/>
      <c r="N41" s="272"/>
      <c r="O41" s="273" t="s">
        <v>1022</v>
      </c>
      <c r="P41" s="211"/>
      <c r="Q41" s="224">
        <v>5</v>
      </c>
      <c r="R41" s="237" t="str">
        <f t="shared" si="4"/>
        <v>II-0003.0005</v>
      </c>
      <c r="S41" s="211" t="str">
        <f>CONCATENATE($E$36,K41)</f>
        <v>OLIMPICO H-9830</v>
      </c>
    </row>
    <row r="42" spans="1:19" ht="15.75" thickBot="1" x14ac:dyDescent="0.25">
      <c r="A42" s="390">
        <v>6</v>
      </c>
      <c r="B42" s="237" t="s">
        <v>1418</v>
      </c>
      <c r="C42" s="391" t="s">
        <v>1025</v>
      </c>
      <c r="D42" s="311" t="s">
        <v>1022</v>
      </c>
      <c r="G42" s="211"/>
      <c r="H42" s="244"/>
      <c r="I42" s="246" t="s">
        <v>1016</v>
      </c>
      <c r="J42" s="257"/>
      <c r="K42" s="258" t="s">
        <v>1025</v>
      </c>
      <c r="L42" s="259"/>
      <c r="M42" s="259"/>
      <c r="N42" s="259"/>
      <c r="O42" s="274" t="s">
        <v>1022</v>
      </c>
      <c r="P42" s="211"/>
      <c r="Q42" s="224">
        <v>6</v>
      </c>
      <c r="R42" s="237" t="str">
        <f t="shared" si="4"/>
        <v>II-0003.0006</v>
      </c>
      <c r="S42" s="211" t="str">
        <f>CONCATENATE($E$36,K42)</f>
        <v>TRAZADO C/ REPOSICION  (%)</v>
      </c>
    </row>
    <row r="43" spans="1:19" ht="15.75" thickTop="1" x14ac:dyDescent="0.2">
      <c r="A43" s="390">
        <v>7</v>
      </c>
      <c r="B43" s="237" t="s">
        <v>1590</v>
      </c>
      <c r="C43" s="391" t="s">
        <v>1067</v>
      </c>
      <c r="D43" s="311" t="s">
        <v>1022</v>
      </c>
      <c r="G43" s="211"/>
      <c r="H43" s="226"/>
      <c r="I43" s="232"/>
      <c r="J43" s="232"/>
      <c r="K43" s="261"/>
      <c r="L43" s="234"/>
      <c r="M43" s="234"/>
      <c r="N43" s="234"/>
      <c r="O43" s="250"/>
      <c r="P43" s="211"/>
      <c r="Q43" s="224"/>
      <c r="R43" s="237"/>
      <c r="S43" s="211"/>
    </row>
    <row r="44" spans="1:19" x14ac:dyDescent="0.2">
      <c r="A44" s="390">
        <v>4</v>
      </c>
      <c r="B44" s="389" t="s">
        <v>1419</v>
      </c>
      <c r="C44" s="391" t="s">
        <v>1026</v>
      </c>
      <c r="D44" s="311"/>
      <c r="G44" s="211"/>
      <c r="H44" s="251">
        <v>4</v>
      </c>
      <c r="I44" s="253"/>
      <c r="J44" s="253"/>
      <c r="K44" s="792" t="s">
        <v>1026</v>
      </c>
      <c r="L44" s="792"/>
      <c r="M44" s="792"/>
      <c r="N44" s="792"/>
      <c r="O44" s="275"/>
      <c r="P44" s="211"/>
      <c r="Q44" s="224">
        <f>H44</f>
        <v>4</v>
      </c>
      <c r="R44" s="216" t="str">
        <f>CONCATENATE("II-",TEXT(Q44,"0000"))</f>
        <v>II-0004</v>
      </c>
      <c r="S44" s="225" t="str">
        <f>K44</f>
        <v>ALCANTARILLAS METALICAS ACERO CORRUGADO</v>
      </c>
    </row>
    <row r="45" spans="1:19" x14ac:dyDescent="0.2">
      <c r="A45" s="390"/>
      <c r="B45" s="237"/>
      <c r="C45" s="391"/>
      <c r="D45" s="311"/>
      <c r="G45" s="211"/>
      <c r="H45" s="265"/>
      <c r="I45" s="227" t="s">
        <v>1003</v>
      </c>
      <c r="J45" s="228"/>
      <c r="K45" s="229" t="s">
        <v>1027</v>
      </c>
      <c r="L45" s="230"/>
      <c r="M45" s="230"/>
      <c r="N45" s="230"/>
      <c r="O45" s="276"/>
      <c r="P45" s="211"/>
      <c r="Q45" s="211"/>
      <c r="R45" s="211"/>
      <c r="S45" s="211"/>
    </row>
    <row r="46" spans="1:19" x14ac:dyDescent="0.2">
      <c r="A46" s="390">
        <v>1</v>
      </c>
      <c r="B46" s="237" t="s">
        <v>1420</v>
      </c>
      <c r="C46" s="391" t="s">
        <v>1597</v>
      </c>
      <c r="D46" s="311" t="s">
        <v>1022</v>
      </c>
      <c r="G46" s="211"/>
      <c r="H46" s="226"/>
      <c r="I46" s="232"/>
      <c r="J46" s="233">
        <v>1</v>
      </c>
      <c r="K46" s="234"/>
      <c r="L46" s="235" t="s">
        <v>1028</v>
      </c>
      <c r="M46" s="234"/>
      <c r="N46" s="234"/>
      <c r="O46" s="250" t="s">
        <v>1022</v>
      </c>
      <c r="P46" s="211"/>
      <c r="Q46" s="224">
        <v>1</v>
      </c>
      <c r="R46" s="237" t="str">
        <f>CONCATENATE($R$44,".",TEXT(Q46,"0000"))</f>
        <v>II-0004.0001</v>
      </c>
      <c r="S46" s="211" t="str">
        <f>CONCATENATE($K$45," - TIPO ",L46)</f>
        <v>H-10209 - TIPO H-9987</v>
      </c>
    </row>
    <row r="47" spans="1:19" x14ac:dyDescent="0.2">
      <c r="A47" s="390">
        <v>2</v>
      </c>
      <c r="B47" s="389" t="s">
        <v>1421</v>
      </c>
      <c r="C47" s="391" t="s">
        <v>1598</v>
      </c>
      <c r="D47" s="311" t="s">
        <v>1022</v>
      </c>
      <c r="G47" s="211"/>
      <c r="H47" s="226"/>
      <c r="I47" s="232"/>
      <c r="J47" s="238">
        <v>2</v>
      </c>
      <c r="K47" s="234"/>
      <c r="L47" s="235" t="s">
        <v>1029</v>
      </c>
      <c r="M47" s="234"/>
      <c r="N47" s="234"/>
      <c r="O47" s="250" t="s">
        <v>1022</v>
      </c>
      <c r="P47" s="211"/>
      <c r="Q47" s="224">
        <v>2</v>
      </c>
      <c r="R47" s="237" t="str">
        <f>CONCATENATE($R$44,".",TEXT(Q47,"0000"))</f>
        <v>II-0004.0002</v>
      </c>
      <c r="S47" s="211" t="str">
        <f>CONCATENATE($K$45," - TIPO ",L47)</f>
        <v>H-10209 - TIPO H-2993</v>
      </c>
    </row>
    <row r="48" spans="1:19" x14ac:dyDescent="0.2">
      <c r="A48" s="390"/>
      <c r="B48" s="389"/>
      <c r="C48" s="391"/>
      <c r="D48" s="311"/>
      <c r="G48" s="211"/>
      <c r="H48" s="226"/>
      <c r="I48" s="227" t="s">
        <v>1014</v>
      </c>
      <c r="J48" s="228"/>
      <c r="K48" s="229" t="s">
        <v>1030</v>
      </c>
      <c r="L48" s="230"/>
      <c r="M48" s="230"/>
      <c r="N48" s="230"/>
      <c r="O48" s="276"/>
      <c r="P48" s="211"/>
      <c r="Q48" s="211"/>
      <c r="R48" s="211"/>
      <c r="S48" s="211"/>
    </row>
    <row r="49" spans="1:19" x14ac:dyDescent="0.2">
      <c r="A49" s="390">
        <v>3</v>
      </c>
      <c r="B49" s="392" t="s">
        <v>1422</v>
      </c>
      <c r="C49" s="393" t="s">
        <v>1599</v>
      </c>
      <c r="D49" s="311" t="s">
        <v>1022</v>
      </c>
      <c r="G49" s="211"/>
      <c r="H49" s="226"/>
      <c r="I49" s="232"/>
      <c r="J49" s="233">
        <v>1</v>
      </c>
      <c r="K49" s="234"/>
      <c r="L49" s="235" t="s">
        <v>1028</v>
      </c>
      <c r="M49" s="234"/>
      <c r="N49" s="234"/>
      <c r="O49" s="250" t="s">
        <v>1022</v>
      </c>
      <c r="P49" s="211"/>
      <c r="Q49" s="224">
        <v>3</v>
      </c>
      <c r="R49" s="237" t="str">
        <f>CONCATENATE($R$44,".",TEXT(Q49,"0000"))</f>
        <v>II-0004.0003</v>
      </c>
      <c r="S49" s="211" t="str">
        <f>CONCATENATE($K$48," - TIPO ",L49)</f>
        <v>H-10235 - TIPO H-9987</v>
      </c>
    </row>
    <row r="50" spans="1:19" x14ac:dyDescent="0.2">
      <c r="A50" s="390">
        <v>4</v>
      </c>
      <c r="B50" s="237" t="s">
        <v>1423</v>
      </c>
      <c r="C50" s="391" t="s">
        <v>1600</v>
      </c>
      <c r="D50" s="311" t="s">
        <v>1022</v>
      </c>
      <c r="G50" s="211"/>
      <c r="H50" s="226"/>
      <c r="I50" s="232"/>
      <c r="J50" s="238">
        <v>2</v>
      </c>
      <c r="K50" s="234"/>
      <c r="L50" s="235" t="s">
        <v>1029</v>
      </c>
      <c r="M50" s="234"/>
      <c r="N50" s="234"/>
      <c r="O50" s="250" t="s">
        <v>1022</v>
      </c>
      <c r="P50" s="211"/>
      <c r="Q50" s="224">
        <v>4</v>
      </c>
      <c r="R50" s="237" t="str">
        <f>CONCATENATE($R$44,".",TEXT(Q50,"0000"))</f>
        <v>II-0004.0004</v>
      </c>
      <c r="S50" s="211" t="str">
        <f>CONCATENATE($K$48," - TIPO ",L50)</f>
        <v>H-10235 - TIPO H-2993</v>
      </c>
    </row>
    <row r="51" spans="1:19" x14ac:dyDescent="0.2">
      <c r="A51" s="390"/>
      <c r="B51" s="237"/>
      <c r="C51" s="391"/>
      <c r="D51" s="311"/>
      <c r="G51" s="211"/>
      <c r="H51" s="226"/>
      <c r="I51" s="227" t="s">
        <v>1016</v>
      </c>
      <c r="J51" s="228"/>
      <c r="K51" s="229" t="s">
        <v>1031</v>
      </c>
      <c r="L51" s="230"/>
      <c r="M51" s="230"/>
      <c r="N51" s="230"/>
      <c r="O51" s="276"/>
      <c r="P51" s="211"/>
      <c r="Q51" s="211"/>
      <c r="R51" s="211"/>
      <c r="S51" s="211"/>
    </row>
    <row r="52" spans="1:19" ht="15.75" thickBot="1" x14ac:dyDescent="0.25">
      <c r="A52" s="390">
        <v>5</v>
      </c>
      <c r="B52" s="237" t="s">
        <v>1424</v>
      </c>
      <c r="C52" s="391" t="s">
        <v>1601</v>
      </c>
      <c r="D52" s="311" t="s">
        <v>1022</v>
      </c>
      <c r="G52" s="211"/>
      <c r="H52" s="277"/>
      <c r="I52" s="278"/>
      <c r="J52" s="279">
        <v>1</v>
      </c>
      <c r="K52" s="280"/>
      <c r="L52" s="281" t="s">
        <v>1032</v>
      </c>
      <c r="M52" s="280"/>
      <c r="N52" s="280"/>
      <c r="O52" s="282" t="s">
        <v>1022</v>
      </c>
      <c r="P52" s="211"/>
      <c r="Q52" s="224">
        <v>5</v>
      </c>
      <c r="R52" s="237" t="str">
        <f>CONCATENATE($R$44,".",TEXT(Q52,"0000"))</f>
        <v>II-0004.0005</v>
      </c>
      <c r="S52" s="211" t="str">
        <f>CONCATENATE($K$51," - TIPO ",L52)</f>
        <v>H-10236 - TIPO H-2553</v>
      </c>
    </row>
    <row r="53" spans="1:19" x14ac:dyDescent="0.2">
      <c r="A53" s="390"/>
      <c r="B53" s="237"/>
      <c r="C53" s="391"/>
      <c r="D53" s="311"/>
      <c r="G53" s="234"/>
      <c r="H53" s="283"/>
      <c r="I53" s="232"/>
      <c r="J53" s="232"/>
      <c r="K53" s="234"/>
      <c r="L53" s="235"/>
      <c r="M53" s="234"/>
      <c r="N53" s="234"/>
      <c r="O53" s="267"/>
      <c r="P53" s="234"/>
      <c r="Q53" s="234"/>
      <c r="R53" s="234"/>
      <c r="S53" s="234"/>
    </row>
    <row r="54" spans="1:19" x14ac:dyDescent="0.2">
      <c r="A54" s="390">
        <v>4</v>
      </c>
      <c r="B54" s="237" t="s">
        <v>1419</v>
      </c>
      <c r="C54" s="391" t="s">
        <v>1026</v>
      </c>
      <c r="D54" s="311"/>
      <c r="G54" s="211"/>
      <c r="H54" s="251">
        <v>4</v>
      </c>
      <c r="I54" s="253"/>
      <c r="J54" s="253"/>
      <c r="K54" s="792" t="s">
        <v>1026</v>
      </c>
      <c r="L54" s="792"/>
      <c r="M54" s="792"/>
      <c r="N54" s="792"/>
      <c r="O54" s="275"/>
      <c r="P54" s="211"/>
      <c r="Q54" s="224">
        <f>H54</f>
        <v>4</v>
      </c>
      <c r="R54" s="216" t="str">
        <f>CONCATENATE("II-",TEXT(Q54,"0000"))</f>
        <v>II-0004</v>
      </c>
      <c r="S54" s="225" t="str">
        <f>K54</f>
        <v>ALCANTARILLAS METALICAS ACERO CORRUGADO</v>
      </c>
    </row>
    <row r="55" spans="1:19" x14ac:dyDescent="0.2">
      <c r="A55" s="390"/>
      <c r="B55" s="237"/>
      <c r="C55" s="391"/>
      <c r="D55" s="311"/>
      <c r="G55" s="211"/>
      <c r="H55" s="226"/>
      <c r="I55" s="227" t="s">
        <v>1023</v>
      </c>
      <c r="J55" s="228"/>
      <c r="K55" s="235" t="s">
        <v>1015</v>
      </c>
      <c r="L55" s="234"/>
      <c r="M55" s="234"/>
      <c r="N55" s="234"/>
      <c r="O55" s="266"/>
      <c r="P55" s="211"/>
      <c r="Q55" s="211"/>
      <c r="R55" s="211"/>
      <c r="S55" s="211"/>
    </row>
    <row r="56" spans="1:19" x14ac:dyDescent="0.2">
      <c r="A56" s="390">
        <v>10</v>
      </c>
      <c r="B56" s="237" t="s">
        <v>1425</v>
      </c>
      <c r="C56" s="391" t="s">
        <v>1426</v>
      </c>
      <c r="D56" s="311" t="s">
        <v>1022</v>
      </c>
      <c r="G56" s="211"/>
      <c r="H56" s="226"/>
      <c r="I56" s="232"/>
      <c r="J56" s="233">
        <v>1</v>
      </c>
      <c r="K56" s="234"/>
      <c r="L56" s="235" t="s">
        <v>1033</v>
      </c>
      <c r="M56" s="234"/>
      <c r="N56" s="234"/>
      <c r="O56" s="266" t="s">
        <v>1022</v>
      </c>
      <c r="P56" s="211"/>
      <c r="Q56" s="224">
        <v>10</v>
      </c>
      <c r="R56" s="237" t="str">
        <f>CONCATENATE($R$44,".",TEXT(Q56,"0000"))</f>
        <v>II-0004.0010</v>
      </c>
      <c r="S56" s="211" t="str">
        <f>CONCATENATE($K$55," - TIPO ",L56)</f>
        <v>ESPECIAL - TIPO BOVEDA PERFIL ALTO Z-6584</v>
      </c>
    </row>
    <row r="57" spans="1:19" x14ac:dyDescent="0.2">
      <c r="A57" s="390">
        <v>11</v>
      </c>
      <c r="B57" s="237" t="s">
        <v>1427</v>
      </c>
      <c r="C57" s="391" t="s">
        <v>1428</v>
      </c>
      <c r="D57" s="311" t="s">
        <v>1022</v>
      </c>
      <c r="G57" s="211"/>
      <c r="H57" s="226"/>
      <c r="I57" s="232"/>
      <c r="J57" s="233">
        <v>2</v>
      </c>
      <c r="K57" s="234"/>
      <c r="L57" s="235" t="s">
        <v>1034</v>
      </c>
      <c r="M57" s="234"/>
      <c r="N57" s="234"/>
      <c r="O57" s="266" t="s">
        <v>1022</v>
      </c>
      <c r="P57" s="211"/>
      <c r="Q57" s="224">
        <v>11</v>
      </c>
      <c r="R57" s="237" t="str">
        <f t="shared" ref="R57:R66" si="6">CONCATENATE($R$44,".",TEXT(Q57,"0000"))</f>
        <v>II-0004.0011</v>
      </c>
      <c r="S57" s="211" t="str">
        <f t="shared" ref="S57:S60" si="7">CONCATENATE($K$55," - TIPO ",L57)</f>
        <v>ESPECIAL - TIPO BOVEDA PERFIL BAJO Z-6584</v>
      </c>
    </row>
    <row r="58" spans="1:19" x14ac:dyDescent="0.2">
      <c r="A58" s="390">
        <v>12</v>
      </c>
      <c r="B58" s="389" t="s">
        <v>1429</v>
      </c>
      <c r="C58" s="391" t="s">
        <v>1430</v>
      </c>
      <c r="D58" s="311" t="s">
        <v>1022</v>
      </c>
      <c r="G58" s="211"/>
      <c r="H58" s="226"/>
      <c r="I58" s="232"/>
      <c r="J58" s="233">
        <v>3</v>
      </c>
      <c r="K58" s="234"/>
      <c r="L58" s="235" t="s">
        <v>1035</v>
      </c>
      <c r="M58" s="234"/>
      <c r="N58" s="234"/>
      <c r="O58" s="266" t="s">
        <v>1022</v>
      </c>
      <c r="P58" s="211"/>
      <c r="Q58" s="224">
        <v>12</v>
      </c>
      <c r="R58" s="237" t="str">
        <f t="shared" si="6"/>
        <v>II-0004.0012</v>
      </c>
      <c r="S58" s="211" t="str">
        <f t="shared" si="7"/>
        <v>ESPECIAL - TIPO CIRCULAR</v>
      </c>
    </row>
    <row r="59" spans="1:19" x14ac:dyDescent="0.2">
      <c r="A59" s="390">
        <v>13</v>
      </c>
      <c r="B59" s="389" t="s">
        <v>1431</v>
      </c>
      <c r="C59" s="391" t="s">
        <v>1432</v>
      </c>
      <c r="D59" s="311" t="s">
        <v>1022</v>
      </c>
      <c r="G59" s="211"/>
      <c r="H59" s="226"/>
      <c r="I59" s="232"/>
      <c r="J59" s="233">
        <v>4</v>
      </c>
      <c r="K59" s="234"/>
      <c r="L59" s="235" t="s">
        <v>1036</v>
      </c>
      <c r="M59" s="234"/>
      <c r="N59" s="234"/>
      <c r="O59" s="266" t="s">
        <v>1022</v>
      </c>
      <c r="P59" s="211"/>
      <c r="Q59" s="224">
        <v>13</v>
      </c>
      <c r="R59" s="237" t="str">
        <f t="shared" si="6"/>
        <v>II-0004.0013</v>
      </c>
      <c r="S59" s="211" t="str">
        <f t="shared" si="7"/>
        <v>ESPECIAL - TIPO ELIPTICA</v>
      </c>
    </row>
    <row r="60" spans="1:19" x14ac:dyDescent="0.2">
      <c r="A60" s="390">
        <v>14</v>
      </c>
      <c r="B60" s="237" t="s">
        <v>1433</v>
      </c>
      <c r="C60" s="391" t="s">
        <v>1434</v>
      </c>
      <c r="D60" s="311" t="s">
        <v>1022</v>
      </c>
      <c r="G60" s="211"/>
      <c r="H60" s="226"/>
      <c r="I60" s="284"/>
      <c r="J60" s="238">
        <v>5</v>
      </c>
      <c r="K60" s="239"/>
      <c r="L60" s="240" t="s">
        <v>1037</v>
      </c>
      <c r="M60" s="239"/>
      <c r="N60" s="239"/>
      <c r="O60" s="285" t="s">
        <v>1022</v>
      </c>
      <c r="P60" s="211"/>
      <c r="Q60" s="224">
        <v>14</v>
      </c>
      <c r="R60" s="237" t="str">
        <f t="shared" si="6"/>
        <v>II-0004.0014</v>
      </c>
      <c r="S60" s="211" t="str">
        <f t="shared" si="7"/>
        <v>ESPECIAL - TIPO ELIPTICA P/ FERROCARRIL Z-6584</v>
      </c>
    </row>
    <row r="61" spans="1:19" x14ac:dyDescent="0.2">
      <c r="A61" s="390">
        <v>20</v>
      </c>
      <c r="B61" s="237" t="s">
        <v>1435</v>
      </c>
      <c r="C61" s="391" t="s">
        <v>1039</v>
      </c>
      <c r="D61" s="311" t="s">
        <v>1022</v>
      </c>
      <c r="G61" s="286"/>
      <c r="H61" s="287"/>
      <c r="I61" s="288" t="s">
        <v>1038</v>
      </c>
      <c r="J61" s="288"/>
      <c r="K61" s="289" t="s">
        <v>1039</v>
      </c>
      <c r="L61" s="290"/>
      <c r="M61" s="290"/>
      <c r="N61" s="290"/>
      <c r="O61" s="291" t="s">
        <v>1022</v>
      </c>
      <c r="P61" s="286"/>
      <c r="Q61" s="224">
        <v>20</v>
      </c>
      <c r="R61" s="237" t="str">
        <f t="shared" si="6"/>
        <v>II-0004.0020</v>
      </c>
      <c r="S61" s="211" t="str">
        <f>CONCATENATE(K61)</f>
        <v>PINTURA</v>
      </c>
    </row>
    <row r="62" spans="1:19" x14ac:dyDescent="0.2">
      <c r="A62" s="390">
        <v>21</v>
      </c>
      <c r="B62" s="389" t="s">
        <v>1436</v>
      </c>
      <c r="C62" s="391" t="s">
        <v>1041</v>
      </c>
      <c r="D62" s="311" t="s">
        <v>1022</v>
      </c>
      <c r="G62" s="286"/>
      <c r="H62" s="287"/>
      <c r="I62" s="288" t="s">
        <v>1040</v>
      </c>
      <c r="J62" s="288"/>
      <c r="K62" s="793" t="s">
        <v>1041</v>
      </c>
      <c r="L62" s="793"/>
      <c r="M62" s="290"/>
      <c r="N62" s="290"/>
      <c r="O62" s="292" t="s">
        <v>1022</v>
      </c>
      <c r="P62" s="286"/>
      <c r="Q62" s="224">
        <v>21</v>
      </c>
      <c r="R62" s="237" t="str">
        <f t="shared" si="6"/>
        <v>II-0004.0021</v>
      </c>
      <c r="S62" s="211" t="str">
        <f t="shared" ref="S62:S66" si="8">CONCATENATE(K62)</f>
        <v>COLOCACION</v>
      </c>
    </row>
    <row r="63" spans="1:19" x14ac:dyDescent="0.2">
      <c r="A63" s="390">
        <v>22</v>
      </c>
      <c r="B63" s="237" t="s">
        <v>1437</v>
      </c>
      <c r="C63" s="391" t="s">
        <v>1043</v>
      </c>
      <c r="D63" s="311" t="s">
        <v>1044</v>
      </c>
      <c r="G63" s="286"/>
      <c r="H63" s="287"/>
      <c r="I63" s="288" t="s">
        <v>1042</v>
      </c>
      <c r="J63" s="288"/>
      <c r="K63" s="793" t="s">
        <v>1043</v>
      </c>
      <c r="L63" s="793"/>
      <c r="M63" s="290"/>
      <c r="N63" s="290"/>
      <c r="O63" s="292" t="s">
        <v>1044</v>
      </c>
      <c r="P63" s="286"/>
      <c r="Q63" s="224">
        <v>22</v>
      </c>
      <c r="R63" s="237" t="str">
        <f t="shared" si="6"/>
        <v>II-0004.0022</v>
      </c>
      <c r="S63" s="211" t="str">
        <f t="shared" si="8"/>
        <v>RELLENO DE SOCAVACION</v>
      </c>
    </row>
    <row r="64" spans="1:19" x14ac:dyDescent="0.2">
      <c r="A64" s="390">
        <v>23</v>
      </c>
      <c r="B64" s="237" t="s">
        <v>1438</v>
      </c>
      <c r="C64" s="391" t="s">
        <v>1046</v>
      </c>
      <c r="D64" s="311" t="s">
        <v>1022</v>
      </c>
      <c r="G64" s="211"/>
      <c r="H64" s="287"/>
      <c r="I64" s="227" t="s">
        <v>1045</v>
      </c>
      <c r="J64" s="272"/>
      <c r="K64" s="293" t="s">
        <v>1046</v>
      </c>
      <c r="L64" s="272"/>
      <c r="M64" s="272"/>
      <c r="N64" s="272"/>
      <c r="O64" s="292" t="s">
        <v>1022</v>
      </c>
      <c r="P64" s="211"/>
      <c r="Q64" s="224">
        <v>23</v>
      </c>
      <c r="R64" s="237" t="str">
        <f t="shared" si="6"/>
        <v>II-0004.0023</v>
      </c>
      <c r="S64" s="211" t="str">
        <f t="shared" si="8"/>
        <v>REPARACION</v>
      </c>
    </row>
    <row r="65" spans="1:19" x14ac:dyDescent="0.2">
      <c r="A65" s="390">
        <v>24</v>
      </c>
      <c r="B65" s="389" t="s">
        <v>1439</v>
      </c>
      <c r="C65" s="391" t="s">
        <v>1047</v>
      </c>
      <c r="D65" s="311" t="s">
        <v>1022</v>
      </c>
      <c r="G65" s="211"/>
      <c r="H65" s="287"/>
      <c r="I65" s="227" t="s">
        <v>908</v>
      </c>
      <c r="J65" s="272"/>
      <c r="K65" s="293" t="s">
        <v>1047</v>
      </c>
      <c r="L65" s="272"/>
      <c r="M65" s="272"/>
      <c r="N65" s="272"/>
      <c r="O65" s="292" t="s">
        <v>1022</v>
      </c>
      <c r="P65" s="211"/>
      <c r="Q65" s="224">
        <v>24</v>
      </c>
      <c r="R65" s="237" t="str">
        <f t="shared" si="6"/>
        <v>II-0004.0024</v>
      </c>
      <c r="S65" s="211" t="str">
        <f t="shared" si="8"/>
        <v>RETIRO Y RECOLOCACION</v>
      </c>
    </row>
    <row r="66" spans="1:19" ht="15.75" thickBot="1" x14ac:dyDescent="0.25">
      <c r="A66" s="390">
        <v>25</v>
      </c>
      <c r="B66" s="389" t="s">
        <v>1440</v>
      </c>
      <c r="C66" s="391" t="s">
        <v>1049</v>
      </c>
      <c r="D66" s="311" t="s">
        <v>1022</v>
      </c>
      <c r="G66" s="211"/>
      <c r="H66" s="294"/>
      <c r="I66" s="256" t="s">
        <v>1048</v>
      </c>
      <c r="J66" s="259"/>
      <c r="K66" s="295" t="s">
        <v>1049</v>
      </c>
      <c r="L66" s="259"/>
      <c r="M66" s="259"/>
      <c r="N66" s="259"/>
      <c r="O66" s="296" t="s">
        <v>1022</v>
      </c>
      <c r="P66" s="211"/>
      <c r="Q66" s="224">
        <v>25</v>
      </c>
      <c r="R66" s="237" t="str">
        <f t="shared" si="6"/>
        <v>II-0004.0025</v>
      </c>
      <c r="S66" s="211" t="str">
        <f t="shared" si="8"/>
        <v xml:space="preserve">RETIRO </v>
      </c>
    </row>
    <row r="67" spans="1:19" ht="16.5" thickTop="1" thickBot="1" x14ac:dyDescent="0.25">
      <c r="A67" s="390"/>
      <c r="B67" s="392"/>
      <c r="C67" s="393"/>
      <c r="D67" s="311"/>
      <c r="G67" s="211"/>
      <c r="H67" s="226"/>
      <c r="I67" s="232"/>
      <c r="J67" s="234"/>
      <c r="K67" s="235"/>
      <c r="L67" s="234"/>
      <c r="M67" s="234"/>
      <c r="N67" s="234"/>
      <c r="O67" s="297"/>
      <c r="P67" s="211"/>
      <c r="Q67" s="224"/>
      <c r="R67" s="237"/>
      <c r="S67" s="211"/>
    </row>
    <row r="68" spans="1:19" ht="15.75" thickTop="1" x14ac:dyDescent="0.2">
      <c r="A68" s="390">
        <v>5</v>
      </c>
      <c r="B68" s="237" t="s">
        <v>1441</v>
      </c>
      <c r="C68" s="391" t="s">
        <v>1050</v>
      </c>
      <c r="D68" s="311"/>
      <c r="G68" s="211"/>
      <c r="H68" s="251">
        <v>5</v>
      </c>
      <c r="I68" s="253"/>
      <c r="J68" s="264"/>
      <c r="K68" s="298" t="s">
        <v>1050</v>
      </c>
      <c r="L68" s="264"/>
      <c r="M68" s="264"/>
      <c r="N68" s="264"/>
      <c r="O68" s="275"/>
      <c r="P68" s="211"/>
      <c r="Q68" s="224">
        <f>H68</f>
        <v>5</v>
      </c>
      <c r="R68" s="216" t="str">
        <f>CONCATENATE("II-",TEXT(Q68,"0000"))</f>
        <v>II-0005</v>
      </c>
      <c r="S68" s="225" t="str">
        <f>K68</f>
        <v>ALCANTARILLAS HORMIGON</v>
      </c>
    </row>
    <row r="69" spans="1:19" x14ac:dyDescent="0.2">
      <c r="A69" s="390"/>
      <c r="B69" s="237"/>
      <c r="C69" s="391"/>
      <c r="D69" s="311"/>
      <c r="G69" s="211"/>
      <c r="H69" s="226"/>
      <c r="I69" s="227" t="s">
        <v>1003</v>
      </c>
      <c r="J69" s="230"/>
      <c r="K69" s="235" t="s">
        <v>1035</v>
      </c>
      <c r="L69" s="234"/>
      <c r="M69" s="234"/>
      <c r="N69" s="234"/>
      <c r="O69" s="266"/>
      <c r="P69" s="211"/>
      <c r="Q69" s="211"/>
      <c r="R69" s="211"/>
      <c r="S69" s="211"/>
    </row>
    <row r="70" spans="1:19" x14ac:dyDescent="0.2">
      <c r="A70" s="390">
        <v>1</v>
      </c>
      <c r="B70" s="237" t="s">
        <v>1442</v>
      </c>
      <c r="C70" s="391" t="s">
        <v>1443</v>
      </c>
      <c r="D70" s="311" t="s">
        <v>1022</v>
      </c>
      <c r="G70" s="211"/>
      <c r="H70" s="226"/>
      <c r="I70" s="232"/>
      <c r="J70" s="233">
        <v>1</v>
      </c>
      <c r="K70" s="234"/>
      <c r="L70" s="235" t="s">
        <v>1051</v>
      </c>
      <c r="M70" s="234"/>
      <c r="N70" s="234"/>
      <c r="O70" s="266" t="s">
        <v>1022</v>
      </c>
      <c r="P70" s="211"/>
      <c r="Q70" s="224">
        <v>1</v>
      </c>
      <c r="R70" s="237" t="str">
        <f>CONCATENATE($R$68,".",TEXT(Q70,"0000"))</f>
        <v>II-0005.0001</v>
      </c>
      <c r="S70" s="211" t="str">
        <f>CONCATENATE($K$69," - TIPO ",L70)</f>
        <v>CIRCULAR - TIPO A-82</v>
      </c>
    </row>
    <row r="71" spans="1:19" x14ac:dyDescent="0.2">
      <c r="A71" s="390">
        <v>2</v>
      </c>
      <c r="B71" s="237" t="s">
        <v>1444</v>
      </c>
      <c r="C71" s="391" t="s">
        <v>1445</v>
      </c>
      <c r="D71" s="311" t="s">
        <v>1022</v>
      </c>
      <c r="G71" s="211"/>
      <c r="H71" s="226"/>
      <c r="I71" s="243"/>
      <c r="J71" s="238">
        <v>2</v>
      </c>
      <c r="K71" s="239"/>
      <c r="L71" s="240" t="s">
        <v>1029</v>
      </c>
      <c r="M71" s="239"/>
      <c r="N71" s="239"/>
      <c r="O71" s="285" t="s">
        <v>1022</v>
      </c>
      <c r="P71" s="211"/>
      <c r="Q71" s="224">
        <v>2</v>
      </c>
      <c r="R71" s="237" t="str">
        <f>CONCATENATE($R$68,".",TEXT(Q71,"0000"))</f>
        <v>II-0005.0002</v>
      </c>
      <c r="S71" s="211" t="str">
        <f>CONCATENATE($K$69," - TIPO ",L71)</f>
        <v>CIRCULAR - TIPO H-2993</v>
      </c>
    </row>
    <row r="72" spans="1:19" x14ac:dyDescent="0.2">
      <c r="A72" s="390"/>
      <c r="B72" s="389"/>
      <c r="C72" s="391"/>
      <c r="D72" s="311" t="s">
        <v>1022</v>
      </c>
      <c r="G72" s="211"/>
      <c r="H72" s="226"/>
      <c r="I72" s="238" t="s">
        <v>1014</v>
      </c>
      <c r="J72" s="232"/>
      <c r="K72" s="235" t="s">
        <v>1052</v>
      </c>
      <c r="L72" s="235"/>
      <c r="M72" s="234"/>
      <c r="N72" s="234"/>
      <c r="O72" s="266" t="s">
        <v>1022</v>
      </c>
      <c r="P72" s="211"/>
      <c r="Q72" s="211"/>
      <c r="R72" s="211"/>
      <c r="S72" s="211"/>
    </row>
    <row r="73" spans="1:19" x14ac:dyDescent="0.2">
      <c r="A73" s="390">
        <v>10</v>
      </c>
      <c r="B73" s="389" t="s">
        <v>1446</v>
      </c>
      <c r="C73" s="391" t="s">
        <v>1447</v>
      </c>
      <c r="D73" s="311" t="s">
        <v>1022</v>
      </c>
      <c r="G73" s="211"/>
      <c r="H73" s="226"/>
      <c r="I73" s="232"/>
      <c r="J73" s="233">
        <v>1</v>
      </c>
      <c r="K73" s="234"/>
      <c r="L73" s="235" t="s">
        <v>1053</v>
      </c>
      <c r="M73" s="234"/>
      <c r="N73" s="234"/>
      <c r="O73" s="250" t="s">
        <v>1022</v>
      </c>
      <c r="P73" s="211"/>
      <c r="Q73" s="224">
        <v>10</v>
      </c>
      <c r="R73" s="237" t="str">
        <f>CONCATENATE($R$68,".",TEXT(Q73,"0000"))</f>
        <v>II-0005.0010</v>
      </c>
      <c r="S73" s="211" t="str">
        <f>CONCATENATE($K$72," - TIPO ",L73)</f>
        <v>RECTANGULAR - TIPO H-1900-BIS-1</v>
      </c>
    </row>
    <row r="74" spans="1:19" x14ac:dyDescent="0.2">
      <c r="A74" s="390">
        <v>11</v>
      </c>
      <c r="B74" s="392" t="s">
        <v>1448</v>
      </c>
      <c r="C74" s="393" t="s">
        <v>1449</v>
      </c>
      <c r="D74" s="311" t="s">
        <v>1022</v>
      </c>
      <c r="G74" s="211"/>
      <c r="H74" s="226"/>
      <c r="I74" s="232"/>
      <c r="J74" s="233">
        <v>2</v>
      </c>
      <c r="K74" s="234"/>
      <c r="L74" s="235" t="s">
        <v>1054</v>
      </c>
      <c r="M74" s="234"/>
      <c r="N74" s="234"/>
      <c r="O74" s="250" t="s">
        <v>1022</v>
      </c>
      <c r="P74" s="211"/>
      <c r="Q74" s="224">
        <v>11</v>
      </c>
      <c r="R74" s="237" t="str">
        <f t="shared" ref="R74:R89" si="9">CONCATENATE($R$68,".",TEXT(Q74,"0000"))</f>
        <v>II-0005.0011</v>
      </c>
      <c r="S74" s="211" t="str">
        <f t="shared" ref="S74:S84" si="10">CONCATENATE($K$72," - TIPO ",L74)</f>
        <v>RECTANGULAR - TIPO O-41211-I</v>
      </c>
    </row>
    <row r="75" spans="1:19" x14ac:dyDescent="0.2">
      <c r="A75" s="390">
        <v>12</v>
      </c>
      <c r="B75" s="237" t="s">
        <v>1450</v>
      </c>
      <c r="C75" s="391" t="s">
        <v>1451</v>
      </c>
      <c r="D75" s="311" t="s">
        <v>1022</v>
      </c>
      <c r="G75" s="211"/>
      <c r="H75" s="226"/>
      <c r="I75" s="232"/>
      <c r="J75" s="233">
        <v>3</v>
      </c>
      <c r="K75" s="234"/>
      <c r="L75" s="235" t="s">
        <v>1055</v>
      </c>
      <c r="M75" s="234"/>
      <c r="N75" s="234"/>
      <c r="O75" s="250" t="s">
        <v>1022</v>
      </c>
      <c r="P75" s="211"/>
      <c r="Q75" s="224">
        <v>12</v>
      </c>
      <c r="R75" s="237" t="str">
        <f t="shared" si="9"/>
        <v>II-0005.0012</v>
      </c>
      <c r="S75" s="211" t="str">
        <f t="shared" si="10"/>
        <v>RECTANGULAR - TIPO Z-959</v>
      </c>
    </row>
    <row r="76" spans="1:19" x14ac:dyDescent="0.2">
      <c r="A76" s="390">
        <v>13</v>
      </c>
      <c r="B76" s="237" t="s">
        <v>1452</v>
      </c>
      <c r="C76" s="391" t="s">
        <v>1453</v>
      </c>
      <c r="D76" s="311" t="s">
        <v>1022</v>
      </c>
      <c r="G76" s="211"/>
      <c r="H76" s="226"/>
      <c r="I76" s="232"/>
      <c r="J76" s="233">
        <v>4</v>
      </c>
      <c r="K76" s="234"/>
      <c r="L76" s="235" t="s">
        <v>1056</v>
      </c>
      <c r="M76" s="234"/>
      <c r="N76" s="234"/>
      <c r="O76" s="250" t="s">
        <v>1022</v>
      </c>
      <c r="P76" s="211"/>
      <c r="Q76" s="224">
        <v>13</v>
      </c>
      <c r="R76" s="237" t="str">
        <f t="shared" si="9"/>
        <v>II-0005.0013</v>
      </c>
      <c r="S76" s="211" t="str">
        <f t="shared" si="10"/>
        <v>RECTANGULAR - TIPO Z-2915-I</v>
      </c>
    </row>
    <row r="77" spans="1:19" x14ac:dyDescent="0.2">
      <c r="A77" s="390">
        <v>14</v>
      </c>
      <c r="B77" s="237" t="s">
        <v>1454</v>
      </c>
      <c r="C77" s="391" t="s">
        <v>1455</v>
      </c>
      <c r="D77" s="311" t="s">
        <v>1022</v>
      </c>
      <c r="G77" s="211"/>
      <c r="H77" s="226"/>
      <c r="I77" s="232"/>
      <c r="J77" s="233">
        <v>5</v>
      </c>
      <c r="K77" s="234"/>
      <c r="L77" s="235" t="s">
        <v>1057</v>
      </c>
      <c r="M77" s="234"/>
      <c r="N77" s="234"/>
      <c r="O77" s="250" t="s">
        <v>1022</v>
      </c>
      <c r="P77" s="211"/>
      <c r="Q77" s="224">
        <v>14</v>
      </c>
      <c r="R77" s="237" t="str">
        <f t="shared" si="9"/>
        <v>II-0005.0014</v>
      </c>
      <c r="S77" s="211" t="str">
        <f t="shared" si="10"/>
        <v>RECTANGULAR - TIPO Z-2916-I</v>
      </c>
    </row>
    <row r="78" spans="1:19" x14ac:dyDescent="0.2">
      <c r="A78" s="390">
        <v>15</v>
      </c>
      <c r="B78" s="237" t="s">
        <v>1456</v>
      </c>
      <c r="C78" s="391" t="s">
        <v>1457</v>
      </c>
      <c r="D78" s="311" t="s">
        <v>1022</v>
      </c>
      <c r="G78" s="211"/>
      <c r="H78" s="226"/>
      <c r="I78" s="232"/>
      <c r="J78" s="233">
        <v>6</v>
      </c>
      <c r="K78" s="234"/>
      <c r="L78" s="235" t="s">
        <v>1058</v>
      </c>
      <c r="M78" s="234"/>
      <c r="N78" s="234"/>
      <c r="O78" s="250" t="s">
        <v>1022</v>
      </c>
      <c r="P78" s="211"/>
      <c r="Q78" s="224">
        <v>15</v>
      </c>
      <c r="R78" s="237" t="str">
        <f t="shared" si="9"/>
        <v>II-0005.0015</v>
      </c>
      <c r="S78" s="211" t="str">
        <f t="shared" si="10"/>
        <v>RECTANGULAR - TIPO A-505</v>
      </c>
    </row>
    <row r="79" spans="1:19" x14ac:dyDescent="0.2">
      <c r="A79" s="390">
        <v>16</v>
      </c>
      <c r="B79" s="389" t="s">
        <v>1458</v>
      </c>
      <c r="C79" s="391" t="s">
        <v>1459</v>
      </c>
      <c r="D79" s="311" t="s">
        <v>1022</v>
      </c>
      <c r="G79" s="211"/>
      <c r="H79" s="226"/>
      <c r="I79" s="232"/>
      <c r="J79" s="233">
        <v>7</v>
      </c>
      <c r="K79" s="234"/>
      <c r="L79" s="235" t="s">
        <v>1059</v>
      </c>
      <c r="M79" s="234"/>
      <c r="N79" s="234"/>
      <c r="O79" s="250" t="s">
        <v>1022</v>
      </c>
      <c r="P79" s="211"/>
      <c r="Q79" s="224">
        <v>16</v>
      </c>
      <c r="R79" s="237" t="str">
        <f t="shared" si="9"/>
        <v>II-0005.0016</v>
      </c>
      <c r="S79" s="211" t="str">
        <f t="shared" si="10"/>
        <v>RECTANGULAR - TIPO A-660</v>
      </c>
    </row>
    <row r="80" spans="1:19" x14ac:dyDescent="0.2">
      <c r="A80" s="390">
        <v>17</v>
      </c>
      <c r="B80" s="389" t="s">
        <v>1460</v>
      </c>
      <c r="C80" s="391" t="s">
        <v>1461</v>
      </c>
      <c r="D80" s="311" t="s">
        <v>1022</v>
      </c>
      <c r="G80" s="211"/>
      <c r="H80" s="226"/>
      <c r="I80" s="232"/>
      <c r="J80" s="233">
        <v>8</v>
      </c>
      <c r="K80" s="234"/>
      <c r="L80" s="235" t="s">
        <v>1060</v>
      </c>
      <c r="M80" s="234"/>
      <c r="N80" s="234"/>
      <c r="O80" s="250" t="s">
        <v>1022</v>
      </c>
      <c r="P80" s="211"/>
      <c r="Q80" s="224">
        <v>17</v>
      </c>
      <c r="R80" s="237" t="str">
        <f t="shared" si="9"/>
        <v>II-0005.0017</v>
      </c>
      <c r="S80" s="211" t="str">
        <f t="shared" si="10"/>
        <v>RECTANGULAR - TIPO O-41211-MODIFICADA</v>
      </c>
    </row>
    <row r="81" spans="1:19" x14ac:dyDescent="0.2">
      <c r="A81" s="390">
        <v>18</v>
      </c>
      <c r="B81" s="392" t="s">
        <v>1462</v>
      </c>
      <c r="C81" s="393" t="s">
        <v>1463</v>
      </c>
      <c r="D81" s="311" t="s">
        <v>1022</v>
      </c>
      <c r="G81" s="211"/>
      <c r="H81" s="226"/>
      <c r="I81" s="232"/>
      <c r="J81" s="233">
        <v>9</v>
      </c>
      <c r="K81" s="234"/>
      <c r="L81" s="235" t="s">
        <v>1061</v>
      </c>
      <c r="M81" s="234"/>
      <c r="N81" s="234"/>
      <c r="O81" s="250" t="s">
        <v>1022</v>
      </c>
      <c r="P81" s="211"/>
      <c r="Q81" s="224">
        <v>18</v>
      </c>
      <c r="R81" s="237" t="str">
        <f t="shared" si="9"/>
        <v>II-0005.0018</v>
      </c>
      <c r="S81" s="211" t="str">
        <f t="shared" si="10"/>
        <v>RECTANGULAR - TIPO X-1113</v>
      </c>
    </row>
    <row r="82" spans="1:19" x14ac:dyDescent="0.2">
      <c r="A82" s="390">
        <v>19</v>
      </c>
      <c r="B82" s="237" t="s">
        <v>1464</v>
      </c>
      <c r="C82" s="391" t="s">
        <v>1465</v>
      </c>
      <c r="D82" s="311" t="s">
        <v>1022</v>
      </c>
      <c r="G82" s="211"/>
      <c r="H82" s="226"/>
      <c r="I82" s="232"/>
      <c r="J82" s="233">
        <v>10</v>
      </c>
      <c r="K82" s="234"/>
      <c r="L82" s="235" t="s">
        <v>1062</v>
      </c>
      <c r="M82" s="234"/>
      <c r="N82" s="234"/>
      <c r="O82" s="250" t="s">
        <v>1022</v>
      </c>
      <c r="P82" s="211"/>
      <c r="Q82" s="224">
        <v>19</v>
      </c>
      <c r="R82" s="237" t="str">
        <f t="shared" si="9"/>
        <v>II-0005.0019</v>
      </c>
      <c r="S82" s="211" t="str">
        <f t="shared" si="10"/>
        <v>RECTANGULAR - TIPO 0-52229</v>
      </c>
    </row>
    <row r="83" spans="1:19" x14ac:dyDescent="0.2">
      <c r="A83" s="390">
        <v>20</v>
      </c>
      <c r="B83" s="237" t="s">
        <v>1466</v>
      </c>
      <c r="C83" s="391" t="s">
        <v>1467</v>
      </c>
      <c r="D83" s="311" t="s">
        <v>1022</v>
      </c>
      <c r="G83" s="211"/>
      <c r="H83" s="226"/>
      <c r="I83" s="232"/>
      <c r="J83" s="233">
        <v>11</v>
      </c>
      <c r="K83" s="234"/>
      <c r="L83" s="235" t="s">
        <v>1063</v>
      </c>
      <c r="M83" s="234"/>
      <c r="N83" s="234"/>
      <c r="O83" s="250" t="s">
        <v>1022</v>
      </c>
      <c r="P83" s="211"/>
      <c r="Q83" s="224">
        <v>20</v>
      </c>
      <c r="R83" s="237" t="str">
        <f t="shared" si="9"/>
        <v>II-0005.0020</v>
      </c>
      <c r="S83" s="211" t="str">
        <f t="shared" si="10"/>
        <v>RECTANGULAR - TIPO 0-52233</v>
      </c>
    </row>
    <row r="84" spans="1:19" x14ac:dyDescent="0.2">
      <c r="A84" s="390">
        <v>21</v>
      </c>
      <c r="B84" s="389" t="s">
        <v>1468</v>
      </c>
      <c r="C84" s="391" t="s">
        <v>1469</v>
      </c>
      <c r="D84" s="311" t="s">
        <v>1022</v>
      </c>
      <c r="G84" s="211"/>
      <c r="H84" s="226"/>
      <c r="I84" s="243"/>
      <c r="J84" s="238">
        <v>12</v>
      </c>
      <c r="K84" s="234"/>
      <c r="L84" s="240" t="s">
        <v>1064</v>
      </c>
      <c r="M84" s="239"/>
      <c r="N84" s="239"/>
      <c r="O84" s="270" t="s">
        <v>1022</v>
      </c>
      <c r="P84" s="211"/>
      <c r="Q84" s="224">
        <v>21</v>
      </c>
      <c r="R84" s="237" t="str">
        <f t="shared" si="9"/>
        <v>II-0005.0021</v>
      </c>
      <c r="S84" s="211" t="str">
        <f t="shared" si="10"/>
        <v>RECTANGULAR - TIPO 0-52241</v>
      </c>
    </row>
    <row r="85" spans="1:19" x14ac:dyDescent="0.2">
      <c r="A85" s="390">
        <v>30</v>
      </c>
      <c r="B85" s="389" t="s">
        <v>1470</v>
      </c>
      <c r="C85" s="391" t="s">
        <v>1041</v>
      </c>
      <c r="D85" s="311" t="s">
        <v>1022</v>
      </c>
      <c r="G85" s="211"/>
      <c r="H85" s="226"/>
      <c r="I85" s="227" t="s">
        <v>1016</v>
      </c>
      <c r="J85" s="243"/>
      <c r="K85" s="293" t="s">
        <v>1041</v>
      </c>
      <c r="L85" s="240"/>
      <c r="M85" s="239"/>
      <c r="N85" s="239"/>
      <c r="O85" s="270" t="s">
        <v>1022</v>
      </c>
      <c r="P85" s="211"/>
      <c r="Q85" s="224">
        <v>30</v>
      </c>
      <c r="R85" s="237" t="str">
        <f t="shared" si="9"/>
        <v>II-0005.0030</v>
      </c>
      <c r="S85" s="211" t="str">
        <f>CONCATENATE(K85)</f>
        <v>COLOCACION</v>
      </c>
    </row>
    <row r="86" spans="1:19" x14ac:dyDescent="0.2">
      <c r="A86" s="390">
        <v>31</v>
      </c>
      <c r="B86" s="392" t="s">
        <v>1471</v>
      </c>
      <c r="C86" s="393" t="s">
        <v>1039</v>
      </c>
      <c r="D86" s="311" t="s">
        <v>1022</v>
      </c>
      <c r="G86" s="211"/>
      <c r="H86" s="226"/>
      <c r="I86" s="238" t="s">
        <v>1023</v>
      </c>
      <c r="J86" s="243"/>
      <c r="K86" s="235" t="s">
        <v>1039</v>
      </c>
      <c r="L86" s="240"/>
      <c r="M86" s="239"/>
      <c r="N86" s="239"/>
      <c r="O86" s="270" t="s">
        <v>1022</v>
      </c>
      <c r="P86" s="211"/>
      <c r="Q86" s="224">
        <v>31</v>
      </c>
      <c r="R86" s="237" t="str">
        <f t="shared" si="9"/>
        <v>II-0005.0031</v>
      </c>
      <c r="S86" s="211" t="str">
        <f t="shared" ref="S86:S89" si="11">CONCATENATE(K86)</f>
        <v>PINTURA</v>
      </c>
    </row>
    <row r="87" spans="1:19" x14ac:dyDescent="0.2">
      <c r="A87" s="390">
        <v>32</v>
      </c>
      <c r="B87" s="237" t="s">
        <v>1472</v>
      </c>
      <c r="C87" s="391" t="s">
        <v>1065</v>
      </c>
      <c r="D87" s="395" t="s">
        <v>1044</v>
      </c>
      <c r="G87" s="211"/>
      <c r="H87" s="226"/>
      <c r="I87" s="238" t="s">
        <v>1038</v>
      </c>
      <c r="J87" s="243"/>
      <c r="K87" s="293" t="s">
        <v>1065</v>
      </c>
      <c r="L87" s="240"/>
      <c r="M87" s="239"/>
      <c r="N87" s="239"/>
      <c r="O87" s="299" t="s">
        <v>1044</v>
      </c>
      <c r="P87" s="211"/>
      <c r="Q87" s="224">
        <v>32</v>
      </c>
      <c r="R87" s="237" t="str">
        <f t="shared" si="9"/>
        <v>II-0005.0032</v>
      </c>
      <c r="S87" s="211" t="str">
        <f t="shared" si="11"/>
        <v>RELLENO SOCAVACION</v>
      </c>
    </row>
    <row r="88" spans="1:19" x14ac:dyDescent="0.2">
      <c r="A88" s="390">
        <v>33</v>
      </c>
      <c r="B88" s="237" t="s">
        <v>1473</v>
      </c>
      <c r="C88" s="391" t="s">
        <v>1046</v>
      </c>
      <c r="D88" s="311" t="s">
        <v>1022</v>
      </c>
      <c r="G88" s="211"/>
      <c r="H88" s="226"/>
      <c r="I88" s="227" t="s">
        <v>1040</v>
      </c>
      <c r="J88" s="272"/>
      <c r="K88" s="293" t="s">
        <v>1046</v>
      </c>
      <c r="L88" s="272"/>
      <c r="M88" s="272"/>
      <c r="N88" s="272"/>
      <c r="O88" s="273" t="s">
        <v>1022</v>
      </c>
      <c r="P88" s="211"/>
      <c r="Q88" s="224">
        <v>33</v>
      </c>
      <c r="R88" s="237" t="str">
        <f t="shared" si="9"/>
        <v>II-0005.0033</v>
      </c>
      <c r="S88" s="211" t="str">
        <f t="shared" si="11"/>
        <v>REPARACION</v>
      </c>
    </row>
    <row r="89" spans="1:19" ht="15.75" thickBot="1" x14ac:dyDescent="0.25">
      <c r="A89" s="390">
        <v>34</v>
      </c>
      <c r="B89" s="237" t="s">
        <v>1474</v>
      </c>
      <c r="C89" s="391" t="s">
        <v>1049</v>
      </c>
      <c r="D89" s="311" t="s">
        <v>1022</v>
      </c>
      <c r="G89" s="211"/>
      <c r="H89" s="244"/>
      <c r="I89" s="256" t="s">
        <v>1042</v>
      </c>
      <c r="J89" s="247"/>
      <c r="K89" s="248" t="s">
        <v>1049</v>
      </c>
      <c r="L89" s="247"/>
      <c r="M89" s="247"/>
      <c r="N89" s="247"/>
      <c r="O89" s="300" t="s">
        <v>1022</v>
      </c>
      <c r="P89" s="211"/>
      <c r="Q89" s="224">
        <v>34</v>
      </c>
      <c r="R89" s="237" t="str">
        <f t="shared" si="9"/>
        <v>II-0005.0034</v>
      </c>
      <c r="S89" s="211" t="str">
        <f t="shared" si="11"/>
        <v xml:space="preserve">RETIRO </v>
      </c>
    </row>
    <row r="90" spans="1:19" ht="16.5" thickTop="1" thickBot="1" x14ac:dyDescent="0.25">
      <c r="A90" s="390"/>
      <c r="B90" s="237"/>
      <c r="C90" s="391"/>
      <c r="D90" s="311"/>
      <c r="G90" s="211"/>
      <c r="H90" s="226"/>
      <c r="I90" s="232"/>
      <c r="J90" s="234"/>
      <c r="K90" s="235"/>
      <c r="L90" s="234"/>
      <c r="M90" s="234"/>
      <c r="N90" s="234"/>
      <c r="O90" s="250"/>
      <c r="P90" s="211"/>
      <c r="Q90" s="224"/>
      <c r="R90" s="237"/>
      <c r="S90" s="211"/>
    </row>
    <row r="91" spans="1:19" ht="15.75" thickTop="1" x14ac:dyDescent="0.2">
      <c r="A91" s="390">
        <v>6</v>
      </c>
      <c r="B91" s="237" t="s">
        <v>1475</v>
      </c>
      <c r="C91" s="391" t="s">
        <v>1066</v>
      </c>
      <c r="D91" s="311"/>
      <c r="G91" s="211"/>
      <c r="H91" s="301">
        <v>6</v>
      </c>
      <c r="I91" s="302"/>
      <c r="J91" s="303"/>
      <c r="K91" s="304" t="s">
        <v>1066</v>
      </c>
      <c r="L91" s="303"/>
      <c r="M91" s="303"/>
      <c r="N91" s="303"/>
      <c r="O91" s="305"/>
      <c r="P91" s="211"/>
      <c r="Q91" s="224">
        <f>H91</f>
        <v>6</v>
      </c>
      <c r="R91" s="216" t="str">
        <f>CONCATENATE("II-",TEXT(Q91,"0000"))</f>
        <v>II-0006</v>
      </c>
      <c r="S91" s="225" t="str">
        <f>K91</f>
        <v>APERTURA DE CAJA P/ ENSANCHE</v>
      </c>
    </row>
    <row r="92" spans="1:19" x14ac:dyDescent="0.2">
      <c r="A92" s="390">
        <v>1</v>
      </c>
      <c r="B92" s="237" t="s">
        <v>1476</v>
      </c>
      <c r="C92" s="391" t="s">
        <v>1067</v>
      </c>
      <c r="D92" s="311" t="s">
        <v>1044</v>
      </c>
      <c r="G92" s="286"/>
      <c r="H92" s="226"/>
      <c r="I92" s="227" t="s">
        <v>1003</v>
      </c>
      <c r="J92" s="272"/>
      <c r="K92" s="293" t="s">
        <v>1067</v>
      </c>
      <c r="L92" s="272"/>
      <c r="M92" s="272"/>
      <c r="N92" s="272"/>
      <c r="O92" s="306" t="s">
        <v>1044</v>
      </c>
      <c r="P92" s="286"/>
      <c r="Q92" s="224">
        <v>1</v>
      </c>
      <c r="R92" s="237" t="str">
        <f>CONCATENATE($R$91,".",TEXT(Q92,"0000"))</f>
        <v>II-0006.0001</v>
      </c>
      <c r="S92" s="211" t="str">
        <f>CONCATENATE(K92)</f>
        <v>RETIRO</v>
      </c>
    </row>
    <row r="93" spans="1:19" ht="15.75" thickBot="1" x14ac:dyDescent="0.25">
      <c r="A93" s="390">
        <v>2</v>
      </c>
      <c r="B93" s="237" t="s">
        <v>1477</v>
      </c>
      <c r="C93" s="391" t="s">
        <v>1068</v>
      </c>
      <c r="D93" s="311" t="s">
        <v>1044</v>
      </c>
      <c r="G93" s="286"/>
      <c r="H93" s="307"/>
      <c r="I93" s="308" t="s">
        <v>1014</v>
      </c>
      <c r="J93" s="309"/>
      <c r="K93" s="310" t="s">
        <v>1068</v>
      </c>
      <c r="L93" s="309"/>
      <c r="M93" s="309"/>
      <c r="N93" s="309"/>
      <c r="O93" s="297" t="s">
        <v>1044</v>
      </c>
      <c r="P93" s="286"/>
      <c r="Q93" s="224">
        <v>2</v>
      </c>
      <c r="R93" s="237" t="str">
        <f>CONCATENATE($R$91,".",TEXT(Q93,"0000"))</f>
        <v>II-0006.0002</v>
      </c>
      <c r="S93" s="211" t="str">
        <f>CONCATENATE(K93)</f>
        <v>RETIRO Y COLOCACION</v>
      </c>
    </row>
    <row r="94" spans="1:19" ht="16.5" thickTop="1" thickBot="1" x14ac:dyDescent="0.25">
      <c r="A94" s="390"/>
      <c r="B94" s="389"/>
      <c r="C94" s="391"/>
      <c r="D94" s="311"/>
      <c r="G94" s="286"/>
      <c r="H94" s="307"/>
      <c r="I94" s="311"/>
      <c r="J94" s="309"/>
      <c r="K94" s="310"/>
      <c r="L94" s="309"/>
      <c r="M94" s="309"/>
      <c r="N94" s="309"/>
      <c r="O94" s="297"/>
      <c r="P94" s="286"/>
      <c r="Q94" s="224"/>
      <c r="R94" s="237"/>
      <c r="S94" s="211"/>
    </row>
    <row r="95" spans="1:19" ht="15.75" thickTop="1" x14ac:dyDescent="0.2">
      <c r="A95" s="390">
        <v>7</v>
      </c>
      <c r="B95" s="389" t="s">
        <v>1478</v>
      </c>
      <c r="C95" s="391" t="s">
        <v>1069</v>
      </c>
      <c r="D95" s="311"/>
      <c r="G95" s="211"/>
      <c r="H95" s="301">
        <v>7</v>
      </c>
      <c r="I95" s="252"/>
      <c r="J95" s="312"/>
      <c r="K95" s="313" t="s">
        <v>1069</v>
      </c>
      <c r="L95" s="312"/>
      <c r="M95" s="312"/>
      <c r="N95" s="312"/>
      <c r="O95" s="254"/>
      <c r="P95" s="211"/>
      <c r="Q95" s="224">
        <f>H95</f>
        <v>7</v>
      </c>
      <c r="R95" s="216" t="str">
        <f>CONCATENATE("II-",TEXT(Q95,"0000"))</f>
        <v>II-0007</v>
      </c>
      <c r="S95" s="225" t="str">
        <f>K95</f>
        <v>APOYO DE POLICLOROPENO SHARE 60</v>
      </c>
    </row>
    <row r="96" spans="1:19" x14ac:dyDescent="0.2">
      <c r="A96" s="390">
        <v>1</v>
      </c>
      <c r="B96" s="392" t="s">
        <v>1479</v>
      </c>
      <c r="C96" s="393" t="s">
        <v>1047</v>
      </c>
      <c r="D96" s="311" t="s">
        <v>1070</v>
      </c>
      <c r="G96" s="211"/>
      <c r="H96" s="226"/>
      <c r="I96" s="227" t="s">
        <v>1003</v>
      </c>
      <c r="J96" s="272"/>
      <c r="K96" s="293" t="s">
        <v>1047</v>
      </c>
      <c r="L96" s="272"/>
      <c r="M96" s="272"/>
      <c r="N96" s="272"/>
      <c r="O96" s="273" t="s">
        <v>1070</v>
      </c>
      <c r="P96" s="211"/>
      <c r="Q96" s="224">
        <v>1</v>
      </c>
      <c r="R96" s="237" t="str">
        <f>CONCATENATE($R$95,".",TEXT(Q96,"0000"))</f>
        <v>II-0007.0001</v>
      </c>
      <c r="S96" s="211" t="str">
        <f>CONCATENATE(K96)</f>
        <v>RETIRO Y RECOLOCACION</v>
      </c>
    </row>
    <row r="97" spans="1:19" ht="15.75" thickBot="1" x14ac:dyDescent="0.25">
      <c r="A97" s="390">
        <v>2</v>
      </c>
      <c r="B97" s="237" t="s">
        <v>1480</v>
      </c>
      <c r="C97" s="391" t="s">
        <v>1046</v>
      </c>
      <c r="D97" s="311" t="s">
        <v>1070</v>
      </c>
      <c r="G97" s="211"/>
      <c r="H97" s="226"/>
      <c r="I97" s="246" t="s">
        <v>1014</v>
      </c>
      <c r="J97" s="234"/>
      <c r="K97" s="235" t="s">
        <v>1046</v>
      </c>
      <c r="L97" s="234"/>
      <c r="M97" s="234"/>
      <c r="N97" s="234"/>
      <c r="O97" s="300" t="s">
        <v>1070</v>
      </c>
      <c r="P97" s="211"/>
      <c r="Q97" s="224">
        <v>2</v>
      </c>
      <c r="R97" s="237" t="str">
        <f>CONCATENATE($R$95,".",TEXT(Q97,"0000"))</f>
        <v>II-0007.0002</v>
      </c>
      <c r="S97" s="211" t="str">
        <f>CONCATENATE(K97)</f>
        <v>REPARACION</v>
      </c>
    </row>
    <row r="98" spans="1:19" ht="16.5" thickTop="1" thickBot="1" x14ac:dyDescent="0.25">
      <c r="A98" s="390"/>
      <c r="B98" s="237"/>
      <c r="C98" s="391"/>
      <c r="D98" s="311"/>
      <c r="G98" s="211"/>
      <c r="H98" s="226"/>
      <c r="I98" s="232"/>
      <c r="J98" s="234"/>
      <c r="K98" s="235"/>
      <c r="L98" s="234"/>
      <c r="M98" s="234"/>
      <c r="N98" s="234"/>
      <c r="O98" s="250"/>
      <c r="P98" s="211"/>
      <c r="Q98" s="224"/>
      <c r="R98" s="237"/>
      <c r="S98" s="211"/>
    </row>
    <row r="99" spans="1:19" ht="16.5" thickTop="1" thickBot="1" x14ac:dyDescent="0.25">
      <c r="A99" s="390">
        <v>8</v>
      </c>
      <c r="B99" s="237" t="s">
        <v>1481</v>
      </c>
      <c r="C99" s="391" t="s">
        <v>1071</v>
      </c>
      <c r="D99" s="311" t="s">
        <v>1044</v>
      </c>
      <c r="G99" s="211"/>
      <c r="H99" s="314">
        <v>8</v>
      </c>
      <c r="I99" s="315"/>
      <c r="J99" s="316"/>
      <c r="K99" s="317" t="s">
        <v>1071</v>
      </c>
      <c r="L99" s="316"/>
      <c r="M99" s="316"/>
      <c r="N99" s="316"/>
      <c r="O99" s="318" t="s">
        <v>1044</v>
      </c>
      <c r="P99" s="211"/>
      <c r="Q99" s="224">
        <f>H99</f>
        <v>8</v>
      </c>
      <c r="R99" s="216" t="str">
        <f>CONCATENATE("II-",TEXT(Q99,"0000"))</f>
        <v>II-0008</v>
      </c>
      <c r="S99" s="225" t="str">
        <f>K99</f>
        <v>ARIDOS</v>
      </c>
    </row>
    <row r="100" spans="1:19" x14ac:dyDescent="0.2">
      <c r="A100" s="390"/>
      <c r="B100" s="237"/>
      <c r="C100" s="391"/>
      <c r="D100" s="311"/>
      <c r="G100" s="309"/>
      <c r="H100" s="319"/>
      <c r="I100" s="311"/>
      <c r="J100" s="309"/>
      <c r="K100" s="310"/>
      <c r="L100" s="309"/>
      <c r="M100" s="309"/>
      <c r="N100" s="309"/>
      <c r="O100" s="320"/>
      <c r="P100" s="309"/>
      <c r="Q100" s="309"/>
      <c r="R100" s="309"/>
      <c r="S100" s="309"/>
    </row>
    <row r="101" spans="1:19" x14ac:dyDescent="0.2">
      <c r="A101" s="390"/>
      <c r="B101" s="237"/>
      <c r="C101" s="391"/>
      <c r="D101" s="311"/>
      <c r="G101" s="309"/>
      <c r="H101" s="319"/>
      <c r="I101" s="311"/>
      <c r="J101" s="309"/>
      <c r="K101" s="310"/>
      <c r="L101" s="309"/>
      <c r="M101" s="309"/>
      <c r="N101" s="309"/>
      <c r="O101" s="320"/>
      <c r="P101" s="309"/>
      <c r="Q101" s="309"/>
      <c r="R101" s="309"/>
      <c r="S101" s="309"/>
    </row>
    <row r="102" spans="1:19" x14ac:dyDescent="0.2">
      <c r="A102" s="390"/>
      <c r="B102" s="389"/>
      <c r="C102" s="391"/>
      <c r="D102" s="311"/>
      <c r="G102" s="309"/>
      <c r="H102" s="319"/>
      <c r="I102" s="311"/>
      <c r="J102" s="309"/>
      <c r="K102" s="310"/>
      <c r="L102" s="309"/>
      <c r="M102" s="309"/>
      <c r="N102" s="309"/>
      <c r="O102" s="320"/>
      <c r="P102" s="309"/>
      <c r="Q102" s="309"/>
      <c r="R102" s="309"/>
      <c r="S102" s="309"/>
    </row>
    <row r="103" spans="1:19" x14ac:dyDescent="0.2">
      <c r="A103" s="390">
        <v>9</v>
      </c>
      <c r="B103" s="389" t="s">
        <v>1482</v>
      </c>
      <c r="C103" s="391" t="s">
        <v>1072</v>
      </c>
      <c r="D103" s="311"/>
      <c r="G103" s="211"/>
      <c r="H103" s="251">
        <v>9</v>
      </c>
      <c r="I103" s="253"/>
      <c r="J103" s="264"/>
      <c r="K103" s="321" t="s">
        <v>1072</v>
      </c>
      <c r="L103" s="264"/>
      <c r="M103" s="264"/>
      <c r="N103" s="264"/>
      <c r="O103" s="275"/>
      <c r="P103" s="211"/>
      <c r="Q103" s="224">
        <f>H103</f>
        <v>9</v>
      </c>
      <c r="R103" s="216" t="str">
        <f>CONCATENATE("II-",TEXT(Q103,"0000"))</f>
        <v>II-0009</v>
      </c>
      <c r="S103" s="225" t="str">
        <f>K103</f>
        <v>BACHEO DE PAVIMENTO ASFALTICO</v>
      </c>
    </row>
    <row r="104" spans="1:19" x14ac:dyDescent="0.2">
      <c r="A104" s="390"/>
      <c r="B104" s="392"/>
      <c r="C104" s="393"/>
      <c r="D104" s="311"/>
      <c r="G104" s="286"/>
      <c r="H104" s="307"/>
      <c r="I104" s="227" t="s">
        <v>1003</v>
      </c>
      <c r="J104" s="234"/>
      <c r="K104" s="310" t="s">
        <v>1073</v>
      </c>
      <c r="L104" s="234"/>
      <c r="M104" s="234"/>
      <c r="N104" s="234"/>
      <c r="O104" s="266"/>
      <c r="P104" s="286"/>
      <c r="Q104" s="286"/>
      <c r="R104" s="286"/>
      <c r="S104" s="286"/>
    </row>
    <row r="105" spans="1:19" x14ac:dyDescent="0.2">
      <c r="A105" s="390">
        <v>1</v>
      </c>
      <c r="B105" s="237" t="s">
        <v>1483</v>
      </c>
      <c r="C105" s="391" t="s">
        <v>1484</v>
      </c>
      <c r="D105" s="311" t="s">
        <v>1044</v>
      </c>
      <c r="G105" s="286"/>
      <c r="H105" s="307"/>
      <c r="I105" s="311"/>
      <c r="J105" s="322">
        <v>1</v>
      </c>
      <c r="K105" s="310"/>
      <c r="L105" s="310" t="s">
        <v>1074</v>
      </c>
      <c r="M105" s="309"/>
      <c r="N105" s="309"/>
      <c r="O105" s="266" t="s">
        <v>1044</v>
      </c>
      <c r="P105" s="286"/>
      <c r="Q105" s="224">
        <v>1</v>
      </c>
      <c r="R105" s="237" t="str">
        <f>CONCATENATE($R$103,".",TEXT(Q105,"0000"))</f>
        <v>II-0009.0001</v>
      </c>
      <c r="S105" s="211" t="str">
        <f>CONCATENATE($K$104," CON ",L105)</f>
        <v>PROFUNDO CON MATERIAL PETREO Y SUELO</v>
      </c>
    </row>
    <row r="106" spans="1:19" x14ac:dyDescent="0.2">
      <c r="A106" s="390">
        <v>2</v>
      </c>
      <c r="B106" s="237" t="s">
        <v>1485</v>
      </c>
      <c r="C106" s="391" t="s">
        <v>1486</v>
      </c>
      <c r="D106" s="311" t="s">
        <v>1044</v>
      </c>
      <c r="G106" s="286"/>
      <c r="H106" s="307"/>
      <c r="I106" s="311"/>
      <c r="J106" s="322">
        <v>2</v>
      </c>
      <c r="K106" s="310"/>
      <c r="L106" s="310" t="s">
        <v>1075</v>
      </c>
      <c r="M106" s="309"/>
      <c r="N106" s="309"/>
      <c r="O106" s="266" t="s">
        <v>1044</v>
      </c>
      <c r="P106" s="286"/>
      <c r="Q106" s="224">
        <v>2</v>
      </c>
      <c r="R106" s="237" t="str">
        <f t="shared" ref="R106:R110" si="12">CONCATENATE($R$103,".",TEXT(Q106,"0000"))</f>
        <v>II-0009.0002</v>
      </c>
      <c r="S106" s="211" t="str">
        <f t="shared" ref="S106:S110" si="13">CONCATENATE($K$104," CON ",L106)</f>
        <v>PROFUNDO CON MEZCLA ASFALTICA</v>
      </c>
    </row>
    <row r="107" spans="1:19" x14ac:dyDescent="0.2">
      <c r="A107" s="390">
        <v>3</v>
      </c>
      <c r="B107" s="237" t="s">
        <v>1487</v>
      </c>
      <c r="C107" s="391" t="s">
        <v>1488</v>
      </c>
      <c r="D107" s="311" t="s">
        <v>1077</v>
      </c>
      <c r="G107" s="286"/>
      <c r="H107" s="307"/>
      <c r="I107" s="311"/>
      <c r="J107" s="322">
        <v>3</v>
      </c>
      <c r="K107" s="310"/>
      <c r="L107" s="310" t="s">
        <v>1076</v>
      </c>
      <c r="M107" s="309"/>
      <c r="N107" s="309"/>
      <c r="O107" s="266" t="s">
        <v>1077</v>
      </c>
      <c r="P107" s="286"/>
      <c r="Q107" s="224">
        <v>3</v>
      </c>
      <c r="R107" s="237" t="str">
        <f t="shared" si="12"/>
        <v>II-0009.0003</v>
      </c>
      <c r="S107" s="211" t="str">
        <f t="shared" si="13"/>
        <v>PROFUNDO CON SUELO CAL</v>
      </c>
    </row>
    <row r="108" spans="1:19" x14ac:dyDescent="0.2">
      <c r="A108" s="390">
        <v>4</v>
      </c>
      <c r="B108" s="237" t="s">
        <v>1489</v>
      </c>
      <c r="C108" s="391" t="s">
        <v>1490</v>
      </c>
      <c r="D108" s="311" t="s">
        <v>1077</v>
      </c>
      <c r="G108" s="286"/>
      <c r="H108" s="307"/>
      <c r="I108" s="311"/>
      <c r="J108" s="322">
        <v>4</v>
      </c>
      <c r="K108" s="310"/>
      <c r="L108" s="310" t="s">
        <v>1078</v>
      </c>
      <c r="M108" s="309"/>
      <c r="N108" s="309"/>
      <c r="O108" s="266" t="s">
        <v>1077</v>
      </c>
      <c r="P108" s="286"/>
      <c r="Q108" s="224">
        <v>4</v>
      </c>
      <c r="R108" s="237" t="str">
        <f t="shared" si="12"/>
        <v>II-0009.0004</v>
      </c>
      <c r="S108" s="211" t="str">
        <f t="shared" si="13"/>
        <v>PROFUNDO CON SUELO CEMENTO</v>
      </c>
    </row>
    <row r="109" spans="1:19" x14ac:dyDescent="0.2">
      <c r="A109" s="390">
        <v>5</v>
      </c>
      <c r="B109" s="237" t="s">
        <v>1491</v>
      </c>
      <c r="C109" s="391" t="s">
        <v>1492</v>
      </c>
      <c r="D109" s="311" t="s">
        <v>1077</v>
      </c>
      <c r="G109" s="286"/>
      <c r="H109" s="307"/>
      <c r="I109" s="311"/>
      <c r="J109" s="322">
        <v>5</v>
      </c>
      <c r="K109" s="310"/>
      <c r="L109" s="310" t="s">
        <v>1079</v>
      </c>
      <c r="M109" s="309"/>
      <c r="N109" s="309"/>
      <c r="O109" s="266" t="s">
        <v>1077</v>
      </c>
      <c r="P109" s="286"/>
      <c r="Q109" s="224">
        <v>5</v>
      </c>
      <c r="R109" s="237" t="str">
        <f t="shared" si="12"/>
        <v>II-0009.0005</v>
      </c>
      <c r="S109" s="211" t="str">
        <f t="shared" si="13"/>
        <v>PROFUNDO CON SUELO SELECCIONADO</v>
      </c>
    </row>
    <row r="110" spans="1:19" x14ac:dyDescent="0.2">
      <c r="A110" s="390">
        <v>6</v>
      </c>
      <c r="B110" s="237" t="s">
        <v>1493</v>
      </c>
      <c r="C110" s="391" t="s">
        <v>1494</v>
      </c>
      <c r="D110" s="311" t="s">
        <v>1077</v>
      </c>
      <c r="G110" s="286"/>
      <c r="H110" s="307"/>
      <c r="I110" s="288"/>
      <c r="J110" s="323">
        <v>6</v>
      </c>
      <c r="K110" s="324"/>
      <c r="L110" s="324" t="s">
        <v>1080</v>
      </c>
      <c r="M110" s="325"/>
      <c r="N110" s="325"/>
      <c r="O110" s="285" t="s">
        <v>1077</v>
      </c>
      <c r="P110" s="286"/>
      <c r="Q110" s="224">
        <v>6</v>
      </c>
      <c r="R110" s="237" t="str">
        <f t="shared" si="12"/>
        <v>II-0009.0006</v>
      </c>
      <c r="S110" s="211" t="str">
        <f t="shared" si="13"/>
        <v>PROFUNDO CON SUELO TRATADO C / CAL</v>
      </c>
    </row>
    <row r="111" spans="1:19" x14ac:dyDescent="0.2">
      <c r="A111" s="390"/>
      <c r="B111" s="391"/>
      <c r="C111" s="391"/>
      <c r="D111" s="311"/>
      <c r="G111" s="286"/>
      <c r="H111" s="307"/>
      <c r="I111" s="326" t="s">
        <v>1014</v>
      </c>
      <c r="J111" s="309"/>
      <c r="K111" s="310" t="s">
        <v>1081</v>
      </c>
      <c r="L111" s="309"/>
      <c r="M111" s="309"/>
      <c r="N111" s="309"/>
      <c r="O111" s="297"/>
      <c r="P111" s="286"/>
      <c r="Q111" s="286"/>
      <c r="R111" s="286"/>
      <c r="S111" s="286"/>
    </row>
    <row r="112" spans="1:19" ht="15.75" thickBot="1" x14ac:dyDescent="0.25">
      <c r="A112" s="390">
        <v>10</v>
      </c>
      <c r="B112" s="389" t="s">
        <v>1495</v>
      </c>
      <c r="C112" s="391" t="s">
        <v>1496</v>
      </c>
      <c r="D112" s="311" t="s">
        <v>1044</v>
      </c>
      <c r="G112" s="286"/>
      <c r="H112" s="327"/>
      <c r="I112" s="328"/>
      <c r="J112" s="329">
        <v>2</v>
      </c>
      <c r="K112" s="330"/>
      <c r="L112" s="330" t="s">
        <v>1075</v>
      </c>
      <c r="M112" s="331"/>
      <c r="N112" s="331"/>
      <c r="O112" s="332" t="s">
        <v>1044</v>
      </c>
      <c r="P112" s="286"/>
      <c r="Q112" s="224">
        <v>10</v>
      </c>
      <c r="R112" s="237" t="str">
        <f>CONCATENATE($R$103,".",TEXT(Q112,"0000"))</f>
        <v>II-0009.0010</v>
      </c>
      <c r="S112" s="211" t="str">
        <f>CONCATENATE($K$111," CON ",L112)</f>
        <v>SUPERFICIAL CON MEZCLA ASFALTICA</v>
      </c>
    </row>
    <row r="113" spans="1:19" ht="15.75" thickTop="1" x14ac:dyDescent="0.2">
      <c r="A113" s="390"/>
      <c r="B113" s="392"/>
      <c r="C113" s="393"/>
      <c r="D113" s="311"/>
      <c r="G113" s="286"/>
      <c r="H113" s="307"/>
      <c r="I113" s="311"/>
      <c r="J113" s="311"/>
      <c r="K113" s="310"/>
      <c r="L113" s="310"/>
      <c r="M113" s="309"/>
      <c r="N113" s="309"/>
      <c r="O113" s="266"/>
      <c r="P113" s="286"/>
      <c r="Q113" s="224"/>
      <c r="R113" s="237"/>
      <c r="S113" s="211"/>
    </row>
    <row r="114" spans="1:19" x14ac:dyDescent="0.2">
      <c r="A114" s="390">
        <v>10</v>
      </c>
      <c r="B114" s="237" t="s">
        <v>1497</v>
      </c>
      <c r="C114" s="391" t="s">
        <v>1082</v>
      </c>
      <c r="D114" s="311"/>
      <c r="G114" s="211"/>
      <c r="H114" s="251">
        <v>10</v>
      </c>
      <c r="I114" s="253"/>
      <c r="J114" s="264"/>
      <c r="K114" s="321" t="s">
        <v>1082</v>
      </c>
      <c r="L114" s="264"/>
      <c r="M114" s="264"/>
      <c r="N114" s="264"/>
      <c r="O114" s="275"/>
      <c r="P114" s="211"/>
      <c r="Q114" s="224">
        <f>H114</f>
        <v>10</v>
      </c>
      <c r="R114" s="216" t="str">
        <f>CONCATENATE("II-",TEXT(Q114,"0000"))</f>
        <v>II-0010</v>
      </c>
      <c r="S114" s="225" t="str">
        <f>K114</f>
        <v>BADEN</v>
      </c>
    </row>
    <row r="115" spans="1:19" x14ac:dyDescent="0.2">
      <c r="A115" s="390"/>
      <c r="B115" s="237"/>
      <c r="C115" s="391"/>
      <c r="D115" s="311"/>
      <c r="G115" s="211"/>
      <c r="H115" s="226"/>
      <c r="I115" s="227" t="s">
        <v>1003</v>
      </c>
      <c r="J115" s="234"/>
      <c r="K115" s="235" t="s">
        <v>1083</v>
      </c>
      <c r="L115" s="234"/>
      <c r="M115" s="234"/>
      <c r="N115" s="234"/>
      <c r="O115" s="266"/>
      <c r="P115" s="211"/>
      <c r="Q115" s="211"/>
      <c r="R115" s="211"/>
      <c r="S115" s="211"/>
    </row>
    <row r="116" spans="1:19" x14ac:dyDescent="0.2">
      <c r="A116" s="390">
        <v>1</v>
      </c>
      <c r="B116" s="237" t="s">
        <v>1498</v>
      </c>
      <c r="C116" s="391" t="s">
        <v>1499</v>
      </c>
      <c r="D116" s="311" t="s">
        <v>1044</v>
      </c>
      <c r="G116" s="211"/>
      <c r="H116" s="226"/>
      <c r="I116" s="232"/>
      <c r="J116" s="233">
        <v>1</v>
      </c>
      <c r="K116" s="234"/>
      <c r="L116" s="235" t="s">
        <v>1084</v>
      </c>
      <c r="M116" s="234"/>
      <c r="N116" s="234"/>
      <c r="O116" s="266" t="s">
        <v>1044</v>
      </c>
      <c r="P116" s="211"/>
      <c r="Q116" s="224">
        <v>1</v>
      </c>
      <c r="R116" s="237" t="str">
        <f>CONCATENATE($R$114,".",TEXT(Q116,"0000"))</f>
        <v>II-0010.0001</v>
      </c>
      <c r="S116" s="211" t="str">
        <f>CONCATENATE($K$115," - TIPO ",L116)</f>
        <v>Hº  SIMPLE - TIPO A-2862</v>
      </c>
    </row>
    <row r="117" spans="1:19" x14ac:dyDescent="0.2">
      <c r="A117" s="390">
        <v>2</v>
      </c>
      <c r="B117" s="237" t="s">
        <v>1500</v>
      </c>
      <c r="C117" s="391" t="s">
        <v>1501</v>
      </c>
      <c r="D117" s="311" t="s">
        <v>1044</v>
      </c>
      <c r="G117" s="211"/>
      <c r="H117" s="226"/>
      <c r="I117" s="232"/>
      <c r="J117" s="238">
        <v>2</v>
      </c>
      <c r="K117" s="239"/>
      <c r="L117" s="240" t="s">
        <v>1085</v>
      </c>
      <c r="M117" s="239"/>
      <c r="N117" s="239"/>
      <c r="O117" s="285" t="s">
        <v>1044</v>
      </c>
      <c r="P117" s="211"/>
      <c r="Q117" s="224">
        <v>2</v>
      </c>
      <c r="R117" s="237" t="str">
        <f>CONCATENATE($R$114,".",TEXT(Q117,"0000"))</f>
        <v>II-0010.0002</v>
      </c>
      <c r="S117" s="211" t="str">
        <f>CONCATENATE($K$115," - TIPO ",L117)</f>
        <v>Hº  SIMPLE - TIPO H-8621</v>
      </c>
    </row>
    <row r="118" spans="1:19" x14ac:dyDescent="0.2">
      <c r="A118" s="390"/>
      <c r="B118" s="237"/>
      <c r="C118" s="391"/>
      <c r="D118" s="311"/>
      <c r="G118" s="211"/>
      <c r="H118" s="226"/>
      <c r="I118" s="227" t="s">
        <v>1014</v>
      </c>
      <c r="J118" s="234"/>
      <c r="K118" s="235" t="s">
        <v>1086</v>
      </c>
      <c r="L118" s="234"/>
      <c r="M118" s="234"/>
      <c r="N118" s="234"/>
      <c r="O118" s="266"/>
      <c r="P118" s="211"/>
      <c r="Q118" s="211"/>
      <c r="R118" s="211"/>
      <c r="S118" s="211"/>
    </row>
    <row r="119" spans="1:19" x14ac:dyDescent="0.2">
      <c r="A119" s="390">
        <v>10</v>
      </c>
      <c r="B119" s="237" t="s">
        <v>1502</v>
      </c>
      <c r="C119" s="391" t="s">
        <v>1503</v>
      </c>
      <c r="D119" s="311" t="s">
        <v>1044</v>
      </c>
      <c r="G119" s="211"/>
      <c r="H119" s="226"/>
      <c r="I119" s="243"/>
      <c r="J119" s="238">
        <v>1</v>
      </c>
      <c r="K119" s="239"/>
      <c r="L119" s="240" t="s">
        <v>1087</v>
      </c>
      <c r="M119" s="239"/>
      <c r="N119" s="239"/>
      <c r="O119" s="285" t="s">
        <v>1044</v>
      </c>
      <c r="P119" s="211"/>
      <c r="Q119" s="224">
        <v>10</v>
      </c>
      <c r="R119" s="237" t="str">
        <f>CONCATENATE($R$114,".",TEXT(Q119,"0000"))</f>
        <v>II-0010.0010</v>
      </c>
      <c r="S119" s="211" t="str">
        <f>CONCATENATE($K$118," - TIPO ",L119)</f>
        <v>Hº ARMADO - TIPO V-331</v>
      </c>
    </row>
    <row r="120" spans="1:19" ht="15.75" thickBot="1" x14ac:dyDescent="0.25">
      <c r="A120" s="390"/>
      <c r="B120" s="237"/>
      <c r="C120" s="391"/>
      <c r="D120" s="311" t="s">
        <v>1044</v>
      </c>
      <c r="G120" s="211"/>
      <c r="H120" s="244"/>
      <c r="I120" s="246" t="s">
        <v>1016</v>
      </c>
      <c r="J120" s="247"/>
      <c r="K120" s="248" t="s">
        <v>1015</v>
      </c>
      <c r="L120" s="247"/>
      <c r="M120" s="247"/>
      <c r="N120" s="247"/>
      <c r="O120" s="332" t="s">
        <v>1044</v>
      </c>
      <c r="P120" s="211"/>
      <c r="Q120" s="211"/>
      <c r="R120" s="211"/>
      <c r="S120" s="211"/>
    </row>
    <row r="121" spans="1:19" ht="15.75" thickTop="1" x14ac:dyDescent="0.2">
      <c r="A121" s="390">
        <v>11</v>
      </c>
      <c r="B121" s="237" t="s">
        <v>1504</v>
      </c>
      <c r="C121" s="391" t="s">
        <v>1088</v>
      </c>
      <c r="D121" s="311"/>
      <c r="G121" s="211"/>
      <c r="H121" s="251">
        <v>11</v>
      </c>
      <c r="I121" s="253"/>
      <c r="J121" s="264"/>
      <c r="K121" s="321" t="s">
        <v>1088</v>
      </c>
      <c r="L121" s="264"/>
      <c r="M121" s="264"/>
      <c r="N121" s="264"/>
      <c r="O121" s="275"/>
      <c r="P121" s="211"/>
      <c r="Q121" s="224">
        <f>H121</f>
        <v>11</v>
      </c>
      <c r="R121" s="216" t="str">
        <f>CONCATENATE("II-",TEXT(Q121,"0000"))</f>
        <v>II-0011</v>
      </c>
      <c r="S121" s="225" t="str">
        <f>K121</f>
        <v>BAJADA DE AGUA</v>
      </c>
    </row>
    <row r="122" spans="1:19" x14ac:dyDescent="0.2">
      <c r="A122" s="390">
        <v>1</v>
      </c>
      <c r="B122" s="237" t="s">
        <v>1505</v>
      </c>
      <c r="C122" s="391" t="s">
        <v>1089</v>
      </c>
      <c r="D122" s="311" t="s">
        <v>1022</v>
      </c>
      <c r="G122" s="211"/>
      <c r="H122" s="265"/>
      <c r="I122" s="227" t="s">
        <v>1003</v>
      </c>
      <c r="J122" s="272"/>
      <c r="K122" s="293" t="s">
        <v>1089</v>
      </c>
      <c r="L122" s="272"/>
      <c r="M122" s="272"/>
      <c r="N122" s="272"/>
      <c r="O122" s="306" t="s">
        <v>1022</v>
      </c>
      <c r="P122" s="211"/>
      <c r="Q122" s="224">
        <v>1</v>
      </c>
      <c r="R122" s="237" t="str">
        <f>CONCATENATE($R$121,".",TEXT(Q122,"0000"))</f>
        <v>II-0011.0001</v>
      </c>
      <c r="S122" s="211" t="str">
        <f>CONCATENATE($K$122)</f>
        <v>METALICA</v>
      </c>
    </row>
    <row r="123" spans="1:19" x14ac:dyDescent="0.2">
      <c r="A123" s="390"/>
      <c r="B123" s="237"/>
      <c r="C123" s="391"/>
      <c r="D123" s="311"/>
      <c r="G123" s="211"/>
      <c r="H123" s="226"/>
      <c r="I123" s="227" t="s">
        <v>1014</v>
      </c>
      <c r="J123" s="234"/>
      <c r="K123" s="235" t="s">
        <v>1090</v>
      </c>
      <c r="L123" s="234"/>
      <c r="M123" s="234"/>
      <c r="N123" s="234"/>
      <c r="O123" s="266"/>
      <c r="P123" s="211"/>
      <c r="Q123" s="211"/>
      <c r="R123" s="211"/>
      <c r="S123" s="211"/>
    </row>
    <row r="124" spans="1:19" x14ac:dyDescent="0.2">
      <c r="A124" s="390">
        <v>10</v>
      </c>
      <c r="B124" s="237" t="s">
        <v>1506</v>
      </c>
      <c r="C124" s="391" t="s">
        <v>1507</v>
      </c>
      <c r="D124" s="311" t="s">
        <v>1092</v>
      </c>
      <c r="G124" s="211"/>
      <c r="H124" s="226"/>
      <c r="I124" s="232"/>
      <c r="J124" s="233">
        <v>1</v>
      </c>
      <c r="K124" s="234"/>
      <c r="L124" s="235" t="s">
        <v>1091</v>
      </c>
      <c r="M124" s="234"/>
      <c r="N124" s="234"/>
      <c r="O124" s="266" t="s">
        <v>1092</v>
      </c>
      <c r="P124" s="211"/>
      <c r="Q124" s="224">
        <v>10</v>
      </c>
      <c r="R124" s="237" t="str">
        <f>CONCATENATE($R$121,".",TEXT(Q124,"0000"))</f>
        <v>II-0011.0010</v>
      </c>
      <c r="S124" s="211" t="str">
        <f>CONCATENATE($K$123," - TIPO ",L124)</f>
        <v>HORMIGON - TIPO H-8558</v>
      </c>
    </row>
    <row r="125" spans="1:19" x14ac:dyDescent="0.2">
      <c r="A125" s="390">
        <v>11</v>
      </c>
      <c r="B125" s="237" t="s">
        <v>1508</v>
      </c>
      <c r="C125" s="391" t="s">
        <v>1509</v>
      </c>
      <c r="D125" s="311" t="s">
        <v>1092</v>
      </c>
      <c r="G125" s="211"/>
      <c r="H125" s="226"/>
      <c r="I125" s="232"/>
      <c r="J125" s="233">
        <v>2</v>
      </c>
      <c r="K125" s="234"/>
      <c r="L125" s="235" t="s">
        <v>1093</v>
      </c>
      <c r="M125" s="234"/>
      <c r="N125" s="234"/>
      <c r="O125" s="266" t="s">
        <v>1092</v>
      </c>
      <c r="P125" s="211"/>
      <c r="Q125" s="224">
        <v>11</v>
      </c>
      <c r="R125" s="237" t="str">
        <f>CONCATENATE($R$121,".",TEXT(Q125,"0000"))</f>
        <v>II-0011.0011</v>
      </c>
      <c r="S125" s="211" t="str">
        <f t="shared" ref="S125:S126" si="14">CONCATENATE($K$123," - TIPO ",L125)</f>
        <v>HORMIGON - TIPO H-2350</v>
      </c>
    </row>
    <row r="126" spans="1:19" x14ac:dyDescent="0.2">
      <c r="A126" s="390">
        <v>12</v>
      </c>
      <c r="B126" s="237" t="s">
        <v>1510</v>
      </c>
      <c r="C126" s="391" t="s">
        <v>1511</v>
      </c>
      <c r="D126" s="311" t="s">
        <v>1092</v>
      </c>
      <c r="G126" s="211"/>
      <c r="H126" s="226"/>
      <c r="I126" s="232"/>
      <c r="J126" s="238">
        <v>3</v>
      </c>
      <c r="K126" s="234"/>
      <c r="L126" s="235" t="s">
        <v>1094</v>
      </c>
      <c r="M126" s="234"/>
      <c r="N126" s="234"/>
      <c r="O126" s="266" t="s">
        <v>1092</v>
      </c>
      <c r="P126" s="211"/>
      <c r="Q126" s="224">
        <v>12</v>
      </c>
      <c r="R126" s="237" t="str">
        <f>CONCATENATE($R$121,".",TEXT(Q126,"0000"))</f>
        <v>II-0011.0012</v>
      </c>
      <c r="S126" s="211" t="str">
        <f t="shared" si="14"/>
        <v>HORMIGON - TIPO H-7691</v>
      </c>
    </row>
    <row r="127" spans="1:19" x14ac:dyDescent="0.2">
      <c r="A127" s="390">
        <v>12</v>
      </c>
      <c r="B127" s="389" t="s">
        <v>1510</v>
      </c>
      <c r="C127" s="391" t="s">
        <v>1067</v>
      </c>
      <c r="D127" s="311" t="s">
        <v>1095</v>
      </c>
      <c r="G127" s="211"/>
      <c r="H127" s="226"/>
      <c r="I127" s="227" t="s">
        <v>1016</v>
      </c>
      <c r="J127" s="272"/>
      <c r="K127" s="293" t="s">
        <v>1067</v>
      </c>
      <c r="L127" s="272"/>
      <c r="M127" s="272"/>
      <c r="N127" s="272"/>
      <c r="O127" s="306" t="s">
        <v>1095</v>
      </c>
      <c r="P127" s="211"/>
      <c r="Q127" s="224">
        <v>12</v>
      </c>
      <c r="R127" s="237" t="str">
        <f>CONCATENATE($R$121,".",TEXT(Q127,"0000"))</f>
        <v>II-0011.0012</v>
      </c>
      <c r="S127" s="211" t="str">
        <f>CONCATENATE($K$127)</f>
        <v>RETIRO</v>
      </c>
    </row>
    <row r="128" spans="1:19" ht="15.75" thickBot="1" x14ac:dyDescent="0.25">
      <c r="A128" s="390">
        <v>12</v>
      </c>
      <c r="B128" s="389" t="s">
        <v>1510</v>
      </c>
      <c r="C128" s="391" t="s">
        <v>1096</v>
      </c>
      <c r="D128" s="311" t="s">
        <v>1095</v>
      </c>
      <c r="G128" s="211"/>
      <c r="H128" s="244"/>
      <c r="I128" s="256" t="s">
        <v>1023</v>
      </c>
      <c r="J128" s="259"/>
      <c r="K128" s="295" t="s">
        <v>1096</v>
      </c>
      <c r="L128" s="259"/>
      <c r="M128" s="259"/>
      <c r="N128" s="259"/>
      <c r="O128" s="333" t="s">
        <v>1095</v>
      </c>
      <c r="P128" s="211"/>
      <c r="Q128" s="224">
        <v>12</v>
      </c>
      <c r="R128" s="237" t="str">
        <f>CONCATENATE($R$121,".",TEXT(Q128,"0000"))</f>
        <v>II-0011.0012</v>
      </c>
      <c r="S128" s="211" t="str">
        <f>CONCATENATE($K$128)</f>
        <v>RETIRO,REPARACION, RECOLOCACION</v>
      </c>
    </row>
    <row r="129" spans="1:19" ht="15.75" thickTop="1" x14ac:dyDescent="0.2">
      <c r="A129" s="390"/>
      <c r="B129" s="392"/>
      <c r="C129" s="393"/>
      <c r="D129" s="311"/>
      <c r="G129" s="211"/>
      <c r="H129" s="226"/>
      <c r="I129" s="232"/>
      <c r="J129" s="234"/>
      <c r="K129" s="235"/>
      <c r="L129" s="234"/>
      <c r="M129" s="234"/>
      <c r="N129" s="234"/>
      <c r="O129" s="266"/>
      <c r="P129" s="211"/>
      <c r="Q129" s="211"/>
      <c r="R129" s="211"/>
      <c r="S129" s="211"/>
    </row>
    <row r="130" spans="1:19" x14ac:dyDescent="0.2">
      <c r="A130" s="390">
        <v>12</v>
      </c>
      <c r="B130" s="237" t="s">
        <v>1512</v>
      </c>
      <c r="C130" s="391" t="s">
        <v>1097</v>
      </c>
      <c r="D130" s="311"/>
      <c r="G130" s="211"/>
      <c r="H130" s="251">
        <v>12</v>
      </c>
      <c r="I130" s="253"/>
      <c r="J130" s="264"/>
      <c r="K130" s="321" t="s">
        <v>1097</v>
      </c>
      <c r="L130" s="264"/>
      <c r="M130" s="264"/>
      <c r="N130" s="264"/>
      <c r="O130" s="275"/>
      <c r="P130" s="211"/>
      <c r="Q130" s="224">
        <f>H130</f>
        <v>12</v>
      </c>
      <c r="R130" s="216" t="str">
        <f>CONCATENATE("II-",TEXT(Q130,"0000"))</f>
        <v>II-0012</v>
      </c>
      <c r="S130" s="225" t="str">
        <f>K130</f>
        <v>BANQUINA</v>
      </c>
    </row>
    <row r="131" spans="1:19" x14ac:dyDescent="0.2">
      <c r="A131" s="390">
        <v>1</v>
      </c>
      <c r="B131" s="237" t="str">
        <f>CONCATENATE($B$130,".",TEXT(A131,"0000"))</f>
        <v>II-0012.0001</v>
      </c>
      <c r="C131" s="211" t="str">
        <f>CONCATENATE($K$131)</f>
        <v xml:space="preserve">SUELO </v>
      </c>
      <c r="D131" s="311" t="s">
        <v>1044</v>
      </c>
      <c r="G131" s="211"/>
      <c r="H131" s="226"/>
      <c r="I131" s="227" t="s">
        <v>1003</v>
      </c>
      <c r="J131" s="272"/>
      <c r="K131" s="293" t="s">
        <v>1098</v>
      </c>
      <c r="L131" s="272"/>
      <c r="M131" s="272"/>
      <c r="N131" s="272"/>
      <c r="O131" s="306" t="s">
        <v>1044</v>
      </c>
      <c r="P131" s="211"/>
      <c r="Q131" s="224">
        <v>1</v>
      </c>
      <c r="R131" s="237" t="str">
        <f>CONCATENATE($L$130,".",TEXT(Q131,"0000"))</f>
        <v>.0001</v>
      </c>
      <c r="S131" s="211" t="str">
        <f>CONCATENATE($E$131)</f>
        <v/>
      </c>
    </row>
    <row r="132" spans="1:19" x14ac:dyDescent="0.2">
      <c r="A132" s="390">
        <v>2</v>
      </c>
      <c r="B132" s="237" t="str">
        <f>CONCATENATE($B$130,".",TEXT(A132,"0000"))</f>
        <v>II-0012.0002</v>
      </c>
      <c r="C132" s="211" t="str">
        <f>CONCATENATE($K$131)</f>
        <v xml:space="preserve">SUELO </v>
      </c>
      <c r="D132" s="311" t="s">
        <v>1044</v>
      </c>
      <c r="G132" s="211"/>
      <c r="H132" s="226"/>
      <c r="I132" s="227" t="s">
        <v>1014</v>
      </c>
      <c r="J132" s="272"/>
      <c r="K132" s="293" t="s">
        <v>1099</v>
      </c>
      <c r="L132" s="272"/>
      <c r="M132" s="272"/>
      <c r="N132" s="272"/>
      <c r="O132" s="306" t="s">
        <v>1044</v>
      </c>
      <c r="P132" s="211"/>
      <c r="Q132" s="224">
        <v>2</v>
      </c>
      <c r="R132" s="237" t="str">
        <f>CONCATENATE($L$130,".",TEXT(Q132,"0000"))</f>
        <v>.0002</v>
      </c>
      <c r="S132" s="211" t="str">
        <f>CONCATENATE($E$132)</f>
        <v/>
      </c>
    </row>
    <row r="133" spans="1:19" x14ac:dyDescent="0.2">
      <c r="A133" s="390"/>
      <c r="B133" s="391"/>
      <c r="C133" s="391"/>
      <c r="D133" s="311"/>
      <c r="G133" s="211"/>
      <c r="H133" s="226"/>
      <c r="I133" s="227" t="s">
        <v>1016</v>
      </c>
      <c r="J133" s="234"/>
      <c r="K133" s="235" t="s">
        <v>1100</v>
      </c>
      <c r="L133" s="234"/>
      <c r="M133" s="234"/>
      <c r="N133" s="234"/>
      <c r="O133" s="266"/>
      <c r="P133" s="211"/>
      <c r="Q133" s="211"/>
      <c r="R133" s="211"/>
      <c r="S133" s="211"/>
    </row>
    <row r="134" spans="1:19" x14ac:dyDescent="0.2">
      <c r="A134" s="390">
        <v>3</v>
      </c>
      <c r="B134" s="237" t="str">
        <f t="shared" ref="B134:B135" si="15">CONCATENATE($B$130,".",TEXT(A134,"0000"))</f>
        <v>II-0012.0003</v>
      </c>
      <c r="C134" s="211" t="str">
        <f>CONCATENATE($K$133," - TIPO ",L134)</f>
        <v xml:space="preserve">PAVIMENTO - TIPO CARPETA </v>
      </c>
      <c r="D134" s="311" t="s">
        <v>1077</v>
      </c>
      <c r="G134" s="211"/>
      <c r="H134" s="226"/>
      <c r="I134" s="232"/>
      <c r="J134" s="233">
        <v>1</v>
      </c>
      <c r="K134" s="234"/>
      <c r="L134" s="235" t="s">
        <v>1101</v>
      </c>
      <c r="M134" s="234"/>
      <c r="N134" s="234"/>
      <c r="O134" s="266" t="s">
        <v>1077</v>
      </c>
      <c r="P134" s="211"/>
      <c r="Q134" s="224">
        <v>3</v>
      </c>
      <c r="R134" s="237" t="str">
        <f t="shared" ref="R134:R135" si="16">CONCATENATE($L$130,".",TEXT(Q134,"0000"))</f>
        <v>.0003</v>
      </c>
      <c r="S134" s="211" t="str">
        <f>CONCATENATE($E$133," TIPO ",L134)</f>
        <v xml:space="preserve"> TIPO CARPETA </v>
      </c>
    </row>
    <row r="135" spans="1:19" ht="15.75" thickBot="1" x14ac:dyDescent="0.25">
      <c r="A135" s="390">
        <v>4</v>
      </c>
      <c r="B135" s="237" t="str">
        <f t="shared" si="15"/>
        <v>II-0012.0004</v>
      </c>
      <c r="C135" s="211" t="str">
        <f>CONCATENATE($K$133," - TIPO ",L135)</f>
        <v>PAVIMENTO - TIPO TRATAMIENTO</v>
      </c>
      <c r="D135" s="311" t="s">
        <v>1077</v>
      </c>
      <c r="G135" s="211"/>
      <c r="H135" s="244"/>
      <c r="I135" s="245"/>
      <c r="J135" s="246">
        <v>2</v>
      </c>
      <c r="K135" s="247"/>
      <c r="L135" s="248" t="s">
        <v>1102</v>
      </c>
      <c r="M135" s="247"/>
      <c r="N135" s="247"/>
      <c r="O135" s="332" t="s">
        <v>1077</v>
      </c>
      <c r="P135" s="211"/>
      <c r="Q135" s="224">
        <v>4</v>
      </c>
      <c r="R135" s="237" t="str">
        <f t="shared" si="16"/>
        <v>.0004</v>
      </c>
      <c r="S135" s="211" t="str">
        <f>CONCATENATE($E$133," TIPO ",L135)</f>
        <v xml:space="preserve"> TIPO TRATAMIENTO</v>
      </c>
    </row>
    <row r="136" spans="1:19" ht="15.75" thickTop="1" x14ac:dyDescent="0.2">
      <c r="A136" s="390"/>
      <c r="B136" s="237"/>
      <c r="C136" s="391"/>
      <c r="D136" s="311"/>
      <c r="G136" s="211"/>
      <c r="H136" s="226"/>
      <c r="I136" s="232"/>
      <c r="J136" s="232"/>
      <c r="K136" s="234"/>
      <c r="L136" s="235"/>
      <c r="M136" s="234"/>
      <c r="N136" s="234"/>
      <c r="O136" s="266"/>
      <c r="P136" s="211"/>
      <c r="Q136" s="224"/>
      <c r="R136" s="211"/>
      <c r="S136" s="211"/>
    </row>
    <row r="137" spans="1:19" x14ac:dyDescent="0.2">
      <c r="A137" s="390">
        <v>13</v>
      </c>
      <c r="B137" s="237" t="s">
        <v>1513</v>
      </c>
      <c r="C137" s="391" t="s">
        <v>1103</v>
      </c>
      <c r="D137" s="311"/>
      <c r="G137" s="211"/>
      <c r="H137" s="251">
        <v>13</v>
      </c>
      <c r="I137" s="253"/>
      <c r="J137" s="264"/>
      <c r="K137" s="321" t="s">
        <v>1103</v>
      </c>
      <c r="L137" s="264"/>
      <c r="M137" s="264"/>
      <c r="N137" s="264"/>
      <c r="O137" s="275"/>
      <c r="P137" s="211"/>
      <c r="Q137" s="224">
        <f>H137</f>
        <v>13</v>
      </c>
      <c r="R137" s="216" t="str">
        <f>CONCATENATE("II-",TEXT(Q137,"0000"))</f>
        <v>II-0013</v>
      </c>
      <c r="S137" s="225" t="str">
        <f>K137</f>
        <v>BARANDA METALICA DE DEFENSA</v>
      </c>
    </row>
    <row r="138" spans="1:19" x14ac:dyDescent="0.2">
      <c r="A138" s="390"/>
      <c r="B138" s="237"/>
      <c r="C138" s="391"/>
      <c r="D138" s="311"/>
      <c r="G138" s="211"/>
      <c r="H138" s="265"/>
      <c r="I138" s="227" t="s">
        <v>1003</v>
      </c>
      <c r="J138" s="234"/>
      <c r="K138" s="235" t="s">
        <v>1104</v>
      </c>
      <c r="L138" s="230"/>
      <c r="M138" s="230"/>
      <c r="N138" s="230"/>
      <c r="O138" s="276"/>
      <c r="P138" s="211"/>
      <c r="Q138" s="211"/>
      <c r="R138" s="211"/>
      <c r="S138" s="211"/>
    </row>
    <row r="139" spans="1:19" x14ac:dyDescent="0.2">
      <c r="A139" s="390">
        <v>1</v>
      </c>
      <c r="B139" s="237" t="str">
        <f>CONCATENATE($B$137,".",TEXT(A139,"0000"))</f>
        <v>II-0013.0001</v>
      </c>
      <c r="C139" s="211" t="str">
        <f>CONCATENATE($K$138," - TIPO ",L139)</f>
        <v>VEHICULAR  H-10237 - TIPO LIVIANA  ( A )</v>
      </c>
      <c r="D139" s="311" t="s">
        <v>1022</v>
      </c>
      <c r="G139" s="211"/>
      <c r="H139" s="226"/>
      <c r="I139" s="232"/>
      <c r="J139" s="233">
        <v>1</v>
      </c>
      <c r="K139" s="234"/>
      <c r="L139" s="235" t="s">
        <v>1105</v>
      </c>
      <c r="M139" s="234"/>
      <c r="N139" s="234"/>
      <c r="O139" s="266" t="s">
        <v>1022</v>
      </c>
      <c r="P139" s="211"/>
      <c r="Q139" s="224">
        <v>1</v>
      </c>
      <c r="R139" s="237" t="str">
        <f>CONCATENATE($L$137,".",TEXT(Q139,"0000"))</f>
        <v>.0001</v>
      </c>
      <c r="S139" s="211" t="str">
        <f>CONCATENATE($E$138," TIPO ",L139)</f>
        <v xml:space="preserve"> TIPO LIVIANA  ( A )</v>
      </c>
    </row>
    <row r="140" spans="1:19" x14ac:dyDescent="0.2">
      <c r="A140" s="390">
        <v>2</v>
      </c>
      <c r="B140" s="237" t="str">
        <f>CONCATENATE($B$137,".",TEXT(A140,"0000"))</f>
        <v>II-0013.0002</v>
      </c>
      <c r="C140" s="211" t="str">
        <f>CONCATENATE($K$138," - TIPO ",L140)</f>
        <v>VEHICULAR  H-10237 - TIPO PESADA ( B )</v>
      </c>
      <c r="D140" s="311" t="s">
        <v>1022</v>
      </c>
      <c r="G140" s="211"/>
      <c r="H140" s="226"/>
      <c r="I140" s="232"/>
      <c r="J140" s="238">
        <v>2</v>
      </c>
      <c r="K140" s="239"/>
      <c r="L140" s="240" t="s">
        <v>1106</v>
      </c>
      <c r="M140" s="239"/>
      <c r="N140" s="239"/>
      <c r="O140" s="285" t="s">
        <v>1022</v>
      </c>
      <c r="P140" s="211"/>
      <c r="Q140" s="224">
        <v>2</v>
      </c>
      <c r="R140" s="237" t="str">
        <f>CONCATENATE($L$137,".",TEXT(Q140,"0000"))</f>
        <v>.0002</v>
      </c>
      <c r="S140" s="211" t="str">
        <f>CONCATENATE($E$138," TIPO ",L140)</f>
        <v xml:space="preserve"> TIPO PESADA ( B )</v>
      </c>
    </row>
    <row r="141" spans="1:19" x14ac:dyDescent="0.2">
      <c r="A141" s="390"/>
      <c r="B141" s="237"/>
      <c r="C141" s="391"/>
      <c r="D141" s="311" t="s">
        <v>1022</v>
      </c>
      <c r="G141" s="211"/>
      <c r="H141" s="226"/>
      <c r="I141" s="227" t="s">
        <v>1014</v>
      </c>
      <c r="J141" s="234"/>
      <c r="K141" s="235" t="s">
        <v>1107</v>
      </c>
      <c r="L141" s="234"/>
      <c r="M141" s="234"/>
      <c r="N141" s="234"/>
      <c r="O141" s="266" t="s">
        <v>1022</v>
      </c>
      <c r="P141" s="211"/>
      <c r="Q141" s="211"/>
      <c r="R141" s="211"/>
      <c r="S141" s="211"/>
    </row>
    <row r="142" spans="1:19" x14ac:dyDescent="0.2">
      <c r="A142" s="390">
        <v>3</v>
      </c>
      <c r="B142" s="237" t="str">
        <f t="shared" ref="B142:B145" si="17">CONCATENATE($B$137,".",TEXT(A142,"0000"))</f>
        <v>II-0013.0003</v>
      </c>
      <c r="C142" s="211" t="str">
        <f>CONCATENATE($K$141," - TIPO ",L142)</f>
        <v>PEATONAL  H-10237 - TIPO LIVIANA  ( A )</v>
      </c>
      <c r="D142" s="311" t="s">
        <v>1022</v>
      </c>
      <c r="G142" s="211"/>
      <c r="H142" s="226"/>
      <c r="I142" s="232"/>
      <c r="J142" s="233">
        <v>1</v>
      </c>
      <c r="K142" s="234"/>
      <c r="L142" s="235" t="s">
        <v>1105</v>
      </c>
      <c r="M142" s="234"/>
      <c r="N142" s="234"/>
      <c r="O142" s="266" t="s">
        <v>1022</v>
      </c>
      <c r="P142" s="211"/>
      <c r="Q142" s="224">
        <v>3</v>
      </c>
      <c r="R142" s="237" t="str">
        <f>CONCATENATE($L$137,".",TEXT(Q142,"0000"))</f>
        <v>.0003</v>
      </c>
      <c r="S142" s="211" t="str">
        <f>CONCATENATE($E$141," TIPO ",L142)</f>
        <v xml:space="preserve"> TIPO LIVIANA  ( A )</v>
      </c>
    </row>
    <row r="143" spans="1:19" x14ac:dyDescent="0.2">
      <c r="A143" s="390">
        <v>4</v>
      </c>
      <c r="B143" s="237" t="str">
        <f t="shared" si="17"/>
        <v>II-0013.0004</v>
      </c>
      <c r="C143" s="211" t="str">
        <f>CONCATENATE($K$141," - TIPO ",L143)</f>
        <v>PEATONAL  H-10237 - TIPO PESADA ( B )</v>
      </c>
      <c r="D143" s="311" t="s">
        <v>1022</v>
      </c>
      <c r="G143" s="211"/>
      <c r="H143" s="226"/>
      <c r="I143" s="232"/>
      <c r="J143" s="238">
        <v>2</v>
      </c>
      <c r="K143" s="234"/>
      <c r="L143" s="235" t="s">
        <v>1106</v>
      </c>
      <c r="M143" s="234"/>
      <c r="N143" s="234"/>
      <c r="O143" s="266" t="s">
        <v>1022</v>
      </c>
      <c r="P143" s="211"/>
      <c r="Q143" s="224">
        <v>4</v>
      </c>
      <c r="R143" s="237" t="str">
        <f>CONCATENATE($L$137,".",TEXT(Q143,"0000"))</f>
        <v>.0004</v>
      </c>
      <c r="S143" s="211" t="str">
        <f>CONCATENATE($E$141," TIPO ",L143)</f>
        <v xml:space="preserve"> TIPO PESADA ( B )</v>
      </c>
    </row>
    <row r="144" spans="1:19" x14ac:dyDescent="0.2">
      <c r="A144" s="390">
        <v>10</v>
      </c>
      <c r="B144" s="237" t="str">
        <f t="shared" si="17"/>
        <v>II-0013.0010</v>
      </c>
      <c r="C144" s="211" t="str">
        <f>CONCATENATE($K$144)</f>
        <v xml:space="preserve">RETIRO </v>
      </c>
      <c r="D144" s="311" t="s">
        <v>1022</v>
      </c>
      <c r="G144" s="211"/>
      <c r="H144" s="226"/>
      <c r="I144" s="227" t="s">
        <v>1016</v>
      </c>
      <c r="J144" s="272"/>
      <c r="K144" s="293" t="s">
        <v>1049</v>
      </c>
      <c r="L144" s="272"/>
      <c r="M144" s="272"/>
      <c r="N144" s="272"/>
      <c r="O144" s="306" t="s">
        <v>1022</v>
      </c>
      <c r="P144" s="211"/>
      <c r="Q144" s="224">
        <v>10</v>
      </c>
      <c r="R144" s="237" t="str">
        <f t="shared" ref="R144:R145" si="18">CONCATENATE($L$137,".",TEXT(Q144,"0000"))</f>
        <v>.0010</v>
      </c>
      <c r="S144" s="211" t="str">
        <f>CONCATENATE($E$144)</f>
        <v/>
      </c>
    </row>
    <row r="145" spans="1:19" ht="15.75" thickBot="1" x14ac:dyDescent="0.25">
      <c r="A145" s="390">
        <v>11</v>
      </c>
      <c r="B145" s="237" t="str">
        <f t="shared" si="17"/>
        <v>II-0013.0011</v>
      </c>
      <c r="C145" s="211" t="str">
        <f>CONCATENATE(K145)</f>
        <v>RETIRO Y REPARACION</v>
      </c>
      <c r="D145" s="311" t="s">
        <v>1022</v>
      </c>
      <c r="G145" s="211"/>
      <c r="H145" s="277"/>
      <c r="I145" s="334" t="s">
        <v>1023</v>
      </c>
      <c r="J145" s="280"/>
      <c r="K145" s="281" t="s">
        <v>1108</v>
      </c>
      <c r="L145" s="280"/>
      <c r="M145" s="280"/>
      <c r="N145" s="280"/>
      <c r="O145" s="335" t="s">
        <v>1022</v>
      </c>
      <c r="P145" s="211"/>
      <c r="Q145" s="224">
        <v>11</v>
      </c>
      <c r="R145" s="237" t="str">
        <f t="shared" si="18"/>
        <v>.0011</v>
      </c>
      <c r="S145" s="211" t="str">
        <f>CONCATENATE($E$145)</f>
        <v/>
      </c>
    </row>
    <row r="146" spans="1:19" x14ac:dyDescent="0.2">
      <c r="A146" s="390"/>
      <c r="B146" s="237"/>
      <c r="C146" s="391"/>
      <c r="D146" s="311"/>
      <c r="G146" s="211"/>
      <c r="H146" s="226"/>
      <c r="I146" s="232"/>
      <c r="J146" s="234"/>
      <c r="K146" s="235"/>
      <c r="L146" s="234"/>
      <c r="M146" s="234"/>
      <c r="N146" s="234"/>
      <c r="O146" s="266"/>
      <c r="P146" s="211"/>
      <c r="Q146" s="224"/>
      <c r="R146" s="237"/>
      <c r="S146" s="211"/>
    </row>
    <row r="147" spans="1:19" x14ac:dyDescent="0.2">
      <c r="A147" s="390">
        <v>14</v>
      </c>
      <c r="B147" s="389" t="s">
        <v>1514</v>
      </c>
      <c r="C147" s="391" t="s">
        <v>1109</v>
      </c>
      <c r="D147" s="311"/>
      <c r="G147" s="211"/>
      <c r="H147" s="251">
        <v>14</v>
      </c>
      <c r="I147" s="336"/>
      <c r="J147" s="337"/>
      <c r="K147" s="304" t="s">
        <v>1109</v>
      </c>
      <c r="L147" s="337"/>
      <c r="M147" s="337"/>
      <c r="N147" s="337"/>
      <c r="O147" s="338"/>
      <c r="P147" s="211"/>
      <c r="Q147" s="224">
        <f>H147</f>
        <v>14</v>
      </c>
      <c r="R147" s="216" t="str">
        <f>CONCATENATE("II-",TEXT(Q147,"0000"))</f>
        <v>II-0014</v>
      </c>
      <c r="S147" s="225" t="str">
        <f>K147</f>
        <v>BASE</v>
      </c>
    </row>
    <row r="148" spans="1:19" x14ac:dyDescent="0.2">
      <c r="A148" s="390">
        <v>1</v>
      </c>
      <c r="B148" s="237" t="str">
        <f>CONCATENATE($B$147,".",TEXT(A148,"0000"))</f>
        <v>II-0014.0001</v>
      </c>
      <c r="C148" s="391" t="s">
        <v>1110</v>
      </c>
      <c r="D148" s="311" t="s">
        <v>1044</v>
      </c>
      <c r="G148" s="234"/>
      <c r="H148" s="307"/>
      <c r="I148" s="227" t="s">
        <v>1003</v>
      </c>
      <c r="J148" s="272"/>
      <c r="K148" s="339" t="s">
        <v>1110</v>
      </c>
      <c r="L148" s="272"/>
      <c r="M148" s="272"/>
      <c r="N148" s="272"/>
      <c r="O148" s="306" t="s">
        <v>1044</v>
      </c>
      <c r="P148" s="234"/>
      <c r="Q148" s="224">
        <v>1</v>
      </c>
      <c r="R148" s="237" t="str">
        <f>CONCATENATE($L$147,".",TEXT(Q148,"0000"))</f>
        <v>.0001</v>
      </c>
      <c r="S148" s="211" t="str">
        <f>CONCATENATE(K148)</f>
        <v>ARENA ASFALTO</v>
      </c>
    </row>
    <row r="149" spans="1:19" x14ac:dyDescent="0.2">
      <c r="A149" s="390">
        <v>2</v>
      </c>
      <c r="B149" s="237" t="str">
        <f>CONCATENATE($B$147,".",TEXT(A149,"0000"))</f>
        <v>II-0014.0002</v>
      </c>
      <c r="C149" s="393" t="s">
        <v>1111</v>
      </c>
      <c r="D149" s="311" t="s">
        <v>1044</v>
      </c>
      <c r="G149" s="234"/>
      <c r="H149" s="226"/>
      <c r="I149" s="227" t="s">
        <v>1014</v>
      </c>
      <c r="J149" s="272"/>
      <c r="K149" s="293" t="s">
        <v>1111</v>
      </c>
      <c r="L149" s="272"/>
      <c r="M149" s="272"/>
      <c r="N149" s="272"/>
      <c r="O149" s="306" t="s">
        <v>1044</v>
      </c>
      <c r="P149" s="234"/>
      <c r="Q149" s="224">
        <v>2</v>
      </c>
      <c r="R149" s="237" t="str">
        <f>CONCATENATE($L$147,".",TEXT(Q149,"0000"))</f>
        <v>.0002</v>
      </c>
      <c r="S149" s="211" t="str">
        <f>CONCATENATE(K149)</f>
        <v>CONCRETO ASFALTICO BITUMINOSO</v>
      </c>
    </row>
    <row r="150" spans="1:19" x14ac:dyDescent="0.2">
      <c r="A150" s="390"/>
      <c r="B150" s="237"/>
      <c r="C150" s="391"/>
      <c r="D150" s="311"/>
      <c r="G150" s="234"/>
      <c r="H150" s="226"/>
      <c r="I150" s="238" t="s">
        <v>1016</v>
      </c>
      <c r="J150" s="234"/>
      <c r="K150" s="235" t="s">
        <v>1112</v>
      </c>
      <c r="L150" s="234"/>
      <c r="M150" s="234"/>
      <c r="N150" s="234"/>
      <c r="O150" s="266"/>
      <c r="P150" s="234"/>
      <c r="Q150" s="234"/>
      <c r="R150" s="234"/>
      <c r="S150" s="234"/>
    </row>
    <row r="151" spans="1:19" x14ac:dyDescent="0.2">
      <c r="A151" s="390">
        <v>3</v>
      </c>
      <c r="B151" s="237" t="str">
        <f t="shared" ref="B151:B153" si="19">CONCATENATE($B$147,".",TEXT(A151,"0000"))</f>
        <v>II-0014.0003</v>
      </c>
      <c r="C151" s="211" t="str">
        <f>CONCATENATE($K$150," - TIPO ",L151)</f>
        <v>GRANULAR - TIPO ANTICOGELANTES</v>
      </c>
      <c r="D151" s="311" t="s">
        <v>1044</v>
      </c>
      <c r="G151" s="234"/>
      <c r="H151" s="226"/>
      <c r="I151" s="232"/>
      <c r="J151" s="233">
        <v>1</v>
      </c>
      <c r="K151" s="234"/>
      <c r="L151" s="235" t="s">
        <v>1113</v>
      </c>
      <c r="M151" s="234"/>
      <c r="N151" s="234"/>
      <c r="O151" s="266" t="s">
        <v>1044</v>
      </c>
      <c r="P151" s="234"/>
      <c r="Q151" s="224">
        <v>3</v>
      </c>
      <c r="R151" s="237" t="str">
        <f>CONCATENATE($L$147,".",TEXT(Q151,"0000"))</f>
        <v>.0003</v>
      </c>
      <c r="S151" s="211" t="str">
        <f>CONCATENATE($E$150," ",L151)</f>
        <v xml:space="preserve"> ANTICOGELANTES</v>
      </c>
    </row>
    <row r="152" spans="1:19" x14ac:dyDescent="0.2">
      <c r="A152" s="390">
        <v>4</v>
      </c>
      <c r="B152" s="237" t="str">
        <f t="shared" si="19"/>
        <v>II-0014.0004</v>
      </c>
      <c r="C152" s="211" t="str">
        <f t="shared" ref="C152:C153" si="20">CONCATENATE($K$150," - TIPO ",L152)</f>
        <v>GRANULAR - TIPO DRENANTES</v>
      </c>
      <c r="D152" s="311" t="s">
        <v>1044</v>
      </c>
      <c r="G152" s="234"/>
      <c r="H152" s="226"/>
      <c r="I152" s="232"/>
      <c r="J152" s="233">
        <v>2</v>
      </c>
      <c r="K152" s="235"/>
      <c r="L152" s="235" t="s">
        <v>1114</v>
      </c>
      <c r="M152" s="234"/>
      <c r="N152" s="234"/>
      <c r="O152" s="266" t="s">
        <v>1044</v>
      </c>
      <c r="P152" s="234"/>
      <c r="Q152" s="224">
        <v>4</v>
      </c>
      <c r="R152" s="237" t="str">
        <f t="shared" ref="R152:R153" si="21">CONCATENATE($L$147,".",TEXT(Q152,"0000"))</f>
        <v>.0004</v>
      </c>
      <c r="S152" s="211" t="str">
        <f t="shared" ref="S152" si="22">CONCATENATE($E$150," ",L152)</f>
        <v xml:space="preserve"> DRENANTES</v>
      </c>
    </row>
    <row r="153" spans="1:19" ht="15.75" thickBot="1" x14ac:dyDescent="0.25">
      <c r="A153" s="390">
        <v>5</v>
      </c>
      <c r="B153" s="237" t="str">
        <f t="shared" si="19"/>
        <v>II-0014.0005</v>
      </c>
      <c r="C153" s="211" t="str">
        <f t="shared" si="20"/>
        <v>GRANULAR - TIPO GRANULAR</v>
      </c>
      <c r="D153" s="311" t="s">
        <v>1044</v>
      </c>
      <c r="G153" s="234"/>
      <c r="H153" s="277"/>
      <c r="I153" s="340"/>
      <c r="J153" s="279">
        <v>3</v>
      </c>
      <c r="K153" s="281"/>
      <c r="L153" s="281" t="s">
        <v>1112</v>
      </c>
      <c r="M153" s="280"/>
      <c r="N153" s="280"/>
      <c r="O153" s="335" t="s">
        <v>1044</v>
      </c>
      <c r="P153" s="234"/>
      <c r="Q153" s="224">
        <v>5</v>
      </c>
      <c r="R153" s="237" t="str">
        <f t="shared" si="21"/>
        <v>.0005</v>
      </c>
      <c r="S153" s="211" t="str">
        <f>CONCATENATE($E$150)</f>
        <v/>
      </c>
    </row>
    <row r="154" spans="1:19" x14ac:dyDescent="0.2">
      <c r="A154" s="390"/>
      <c r="B154" s="237"/>
      <c r="C154" s="391"/>
      <c r="D154" s="311"/>
      <c r="G154" s="234"/>
      <c r="H154" s="283"/>
      <c r="I154" s="232"/>
      <c r="J154" s="232"/>
      <c r="K154" s="235"/>
      <c r="L154" s="235"/>
      <c r="M154" s="234"/>
      <c r="N154" s="234"/>
      <c r="O154" s="217"/>
      <c r="P154" s="234"/>
      <c r="Q154" s="224"/>
      <c r="R154" s="234"/>
      <c r="S154" s="234"/>
    </row>
    <row r="155" spans="1:19" x14ac:dyDescent="0.2">
      <c r="A155" s="390"/>
      <c r="B155" s="237"/>
      <c r="C155" s="391"/>
      <c r="D155" s="311"/>
      <c r="G155" s="211"/>
      <c r="H155" s="251">
        <v>14</v>
      </c>
      <c r="I155" s="253"/>
      <c r="J155" s="264"/>
      <c r="K155" s="321" t="s">
        <v>1109</v>
      </c>
      <c r="L155" s="264"/>
      <c r="M155" s="264"/>
      <c r="N155" s="264"/>
      <c r="O155" s="275"/>
      <c r="P155" s="211"/>
      <c r="Q155" s="224"/>
      <c r="R155" s="211"/>
      <c r="S155" s="211"/>
    </row>
    <row r="156" spans="1:19" x14ac:dyDescent="0.2">
      <c r="A156" s="390">
        <v>6</v>
      </c>
      <c r="B156" s="237" t="str">
        <f t="shared" ref="B156" si="23">CONCATENATE($B$147,".",TEXT(A156,"0000"))</f>
        <v>II-0014.0006</v>
      </c>
      <c r="C156" s="211" t="str">
        <f>CONCATENATE(K156)</f>
        <v>AGREGADO PETREO Y SUELO</v>
      </c>
      <c r="D156" s="311" t="s">
        <v>1044</v>
      </c>
      <c r="G156" s="211"/>
      <c r="H156" s="226"/>
      <c r="I156" s="227" t="s">
        <v>1023</v>
      </c>
      <c r="J156" s="272"/>
      <c r="K156" s="339" t="s">
        <v>1115</v>
      </c>
      <c r="L156" s="272"/>
      <c r="M156" s="272"/>
      <c r="N156" s="272"/>
      <c r="O156" s="306" t="s">
        <v>1044</v>
      </c>
      <c r="P156" s="211"/>
      <c r="Q156" s="224">
        <v>6</v>
      </c>
      <c r="R156" s="237" t="str">
        <f t="shared" ref="R156" si="24">CONCATENATE($L$147,".",TEXT(Q156,"0000"))</f>
        <v>.0006</v>
      </c>
      <c r="S156" s="211" t="str">
        <f>CONCATENATE($E$156)</f>
        <v/>
      </c>
    </row>
    <row r="157" spans="1:19" x14ac:dyDescent="0.2">
      <c r="A157" s="390"/>
      <c r="B157" s="237"/>
      <c r="C157" s="391"/>
      <c r="D157" s="311"/>
      <c r="G157" s="211"/>
      <c r="H157" s="226"/>
      <c r="I157" s="227" t="s">
        <v>1038</v>
      </c>
      <c r="J157" s="234"/>
      <c r="K157" s="310" t="s">
        <v>1046</v>
      </c>
      <c r="L157" s="234"/>
      <c r="M157" s="234"/>
      <c r="N157" s="234"/>
      <c r="O157" s="266"/>
      <c r="P157" s="211"/>
      <c r="Q157" s="211"/>
      <c r="R157" s="211"/>
      <c r="S157" s="211"/>
    </row>
    <row r="158" spans="1:19" x14ac:dyDescent="0.2">
      <c r="A158" s="390">
        <v>10</v>
      </c>
      <c r="B158" s="237" t="str">
        <f t="shared" ref="B158:B166" si="25">CONCATENATE($B$147,".",TEXT(A158,"0000"))</f>
        <v>II-0014.0010</v>
      </c>
      <c r="C158" s="211" t="str">
        <f>CONCATENATE($K$157," ",L158)</f>
        <v>REPARACION AGREGADO PETREO Y SUELO</v>
      </c>
      <c r="D158" s="311" t="s">
        <v>1044</v>
      </c>
      <c r="G158" s="211"/>
      <c r="H158" s="226"/>
      <c r="I158" s="232"/>
      <c r="J158" s="233">
        <v>1</v>
      </c>
      <c r="K158" s="310"/>
      <c r="L158" s="235" t="s">
        <v>1115</v>
      </c>
      <c r="M158" s="234"/>
      <c r="N158" s="234"/>
      <c r="O158" s="266" t="s">
        <v>1044</v>
      </c>
      <c r="P158" s="211"/>
      <c r="Q158" s="224">
        <v>10</v>
      </c>
      <c r="R158" s="237" t="str">
        <f>CONCATENATE($L$147,".",TEXT(Q158,"0000"))</f>
        <v>.0010</v>
      </c>
      <c r="S158" s="211" t="str">
        <f>CONCATENATE($E$157," ",L158)</f>
        <v xml:space="preserve"> AGREGADO PETREO Y SUELO</v>
      </c>
    </row>
    <row r="159" spans="1:19" x14ac:dyDescent="0.2">
      <c r="A159" s="390">
        <v>11</v>
      </c>
      <c r="B159" s="237" t="str">
        <f t="shared" si="25"/>
        <v>II-0014.0011</v>
      </c>
      <c r="C159" s="211" t="str">
        <f t="shared" ref="C159:C162" si="26">CONCATENATE($K$157," ",L159)</f>
        <v>REPARACION SUELO CAL</v>
      </c>
      <c r="D159" s="311" t="s">
        <v>1044</v>
      </c>
      <c r="G159" s="211"/>
      <c r="H159" s="226"/>
      <c r="I159" s="232"/>
      <c r="J159" s="233">
        <v>2</v>
      </c>
      <c r="K159" s="310"/>
      <c r="L159" s="235" t="s">
        <v>1076</v>
      </c>
      <c r="M159" s="234"/>
      <c r="N159" s="234"/>
      <c r="O159" s="266" t="s">
        <v>1044</v>
      </c>
      <c r="P159" s="211"/>
      <c r="Q159" s="224">
        <v>11</v>
      </c>
      <c r="R159" s="237" t="str">
        <f t="shared" ref="R159:R166" si="27">CONCATENATE($L$147,".",TEXT(Q159,"0000"))</f>
        <v>.0011</v>
      </c>
      <c r="S159" s="211" t="str">
        <f t="shared" ref="S159:S162" si="28">CONCATENATE($E$157," ",L159)</f>
        <v xml:space="preserve"> SUELO CAL</v>
      </c>
    </row>
    <row r="160" spans="1:19" x14ac:dyDescent="0.2">
      <c r="A160" s="390">
        <v>12</v>
      </c>
      <c r="B160" s="237" t="str">
        <f t="shared" si="25"/>
        <v>II-0014.0012</v>
      </c>
      <c r="C160" s="211" t="str">
        <f t="shared" si="26"/>
        <v>REPARACION SUELO CEMENTO</v>
      </c>
      <c r="D160" s="311" t="s">
        <v>1044</v>
      </c>
      <c r="G160" s="211"/>
      <c r="H160" s="226"/>
      <c r="I160" s="232"/>
      <c r="J160" s="233">
        <v>3</v>
      </c>
      <c r="K160" s="310"/>
      <c r="L160" s="235" t="s">
        <v>1078</v>
      </c>
      <c r="M160" s="234"/>
      <c r="N160" s="234"/>
      <c r="O160" s="266" t="s">
        <v>1044</v>
      </c>
      <c r="P160" s="211"/>
      <c r="Q160" s="224">
        <v>12</v>
      </c>
      <c r="R160" s="237" t="str">
        <f t="shared" si="27"/>
        <v>.0012</v>
      </c>
      <c r="S160" s="211" t="str">
        <f t="shared" si="28"/>
        <v xml:space="preserve"> SUELO CEMENTO</v>
      </c>
    </row>
    <row r="161" spans="1:19" x14ac:dyDescent="0.2">
      <c r="A161" s="390">
        <v>13</v>
      </c>
      <c r="B161" s="237" t="str">
        <f t="shared" si="25"/>
        <v>II-0014.0013</v>
      </c>
      <c r="C161" s="211" t="str">
        <f t="shared" si="26"/>
        <v>REPARACION SUELO ESCORIA</v>
      </c>
      <c r="D161" s="311" t="s">
        <v>1044</v>
      </c>
      <c r="G161" s="211"/>
      <c r="H161" s="226"/>
      <c r="I161" s="232"/>
      <c r="J161" s="233">
        <v>4</v>
      </c>
      <c r="K161" s="310"/>
      <c r="L161" s="235" t="s">
        <v>1116</v>
      </c>
      <c r="M161" s="234"/>
      <c r="N161" s="234"/>
      <c r="O161" s="266" t="s">
        <v>1044</v>
      </c>
      <c r="P161" s="211"/>
      <c r="Q161" s="224">
        <v>13</v>
      </c>
      <c r="R161" s="237" t="str">
        <f t="shared" si="27"/>
        <v>.0013</v>
      </c>
      <c r="S161" s="211" t="str">
        <f t="shared" si="28"/>
        <v xml:space="preserve"> SUELO ESCORIA</v>
      </c>
    </row>
    <row r="162" spans="1:19" x14ac:dyDescent="0.2">
      <c r="A162" s="390">
        <v>14</v>
      </c>
      <c r="B162" s="237" t="str">
        <f t="shared" si="25"/>
        <v>II-0014.0014</v>
      </c>
      <c r="C162" s="211" t="str">
        <f t="shared" si="26"/>
        <v>REPARACION SUELO SELECCIONADO</v>
      </c>
      <c r="D162" s="311" t="s">
        <v>1044</v>
      </c>
      <c r="G162" s="211"/>
      <c r="H162" s="226"/>
      <c r="I162" s="243"/>
      <c r="J162" s="238">
        <v>5</v>
      </c>
      <c r="K162" s="310"/>
      <c r="L162" s="235" t="s">
        <v>1079</v>
      </c>
      <c r="M162" s="234"/>
      <c r="N162" s="234"/>
      <c r="O162" s="266" t="s">
        <v>1044</v>
      </c>
      <c r="P162" s="211"/>
      <c r="Q162" s="224">
        <v>14</v>
      </c>
      <c r="R162" s="237" t="str">
        <f t="shared" si="27"/>
        <v>.0014</v>
      </c>
      <c r="S162" s="211" t="str">
        <f t="shared" si="28"/>
        <v xml:space="preserve"> SUELO SELECCIONADO</v>
      </c>
    </row>
    <row r="163" spans="1:19" x14ac:dyDescent="0.2">
      <c r="A163" s="390">
        <v>20</v>
      </c>
      <c r="B163" s="237" t="str">
        <f t="shared" si="25"/>
        <v>II-0014.0020</v>
      </c>
      <c r="C163" s="211" t="str">
        <f t="shared" ref="C163:C166" si="29">CONCATENATE(K163)</f>
        <v>SUELO CAL</v>
      </c>
      <c r="D163" s="311" t="s">
        <v>1044</v>
      </c>
      <c r="G163" s="211"/>
      <c r="H163" s="226"/>
      <c r="I163" s="238" t="s">
        <v>1040</v>
      </c>
      <c r="J163" s="272"/>
      <c r="K163" s="339" t="s">
        <v>1076</v>
      </c>
      <c r="L163" s="272"/>
      <c r="M163" s="272"/>
      <c r="N163" s="272"/>
      <c r="O163" s="306" t="s">
        <v>1044</v>
      </c>
      <c r="P163" s="211"/>
      <c r="Q163" s="224">
        <v>20</v>
      </c>
      <c r="R163" s="237" t="str">
        <f t="shared" si="27"/>
        <v>.0020</v>
      </c>
      <c r="S163" s="211" t="str">
        <f>CONCATENATE(K163)</f>
        <v>SUELO CAL</v>
      </c>
    </row>
    <row r="164" spans="1:19" x14ac:dyDescent="0.2">
      <c r="A164" s="390">
        <v>21</v>
      </c>
      <c r="B164" s="237" t="str">
        <f t="shared" si="25"/>
        <v>II-0014.0021</v>
      </c>
      <c r="C164" s="211" t="str">
        <f t="shared" si="29"/>
        <v>SUELO CEMENTO</v>
      </c>
      <c r="D164" s="311" t="s">
        <v>1044</v>
      </c>
      <c r="G164" s="211"/>
      <c r="H164" s="226"/>
      <c r="I164" s="233" t="s">
        <v>1042</v>
      </c>
      <c r="J164" s="234"/>
      <c r="K164" s="310" t="s">
        <v>1078</v>
      </c>
      <c r="L164" s="234"/>
      <c r="M164" s="234"/>
      <c r="N164" s="234"/>
      <c r="O164" s="266" t="s">
        <v>1044</v>
      </c>
      <c r="P164" s="211"/>
      <c r="Q164" s="224">
        <v>21</v>
      </c>
      <c r="R164" s="237" t="str">
        <f t="shared" si="27"/>
        <v>.0021</v>
      </c>
      <c r="S164" s="211" t="str">
        <f t="shared" ref="S164:S166" si="30">CONCATENATE(K164)</f>
        <v>SUELO CEMENTO</v>
      </c>
    </row>
    <row r="165" spans="1:19" x14ac:dyDescent="0.2">
      <c r="A165" s="390">
        <v>22</v>
      </c>
      <c r="B165" s="237" t="str">
        <f t="shared" si="25"/>
        <v>II-0014.0022</v>
      </c>
      <c r="C165" s="211" t="str">
        <f t="shared" si="29"/>
        <v>SUELO ESCORIA</v>
      </c>
      <c r="D165" s="311" t="s">
        <v>1044</v>
      </c>
      <c r="G165" s="211"/>
      <c r="H165" s="226"/>
      <c r="I165" s="227" t="s">
        <v>1045</v>
      </c>
      <c r="J165" s="272"/>
      <c r="K165" s="339" t="s">
        <v>1116</v>
      </c>
      <c r="L165" s="272"/>
      <c r="M165" s="272"/>
      <c r="N165" s="272"/>
      <c r="O165" s="306" t="s">
        <v>1044</v>
      </c>
      <c r="P165" s="211"/>
      <c r="Q165" s="224">
        <v>22</v>
      </c>
      <c r="R165" s="237" t="str">
        <f t="shared" si="27"/>
        <v>.0022</v>
      </c>
      <c r="S165" s="211" t="str">
        <f t="shared" si="30"/>
        <v>SUELO ESCORIA</v>
      </c>
    </row>
    <row r="166" spans="1:19" x14ac:dyDescent="0.2">
      <c r="A166" s="390">
        <v>23</v>
      </c>
      <c r="B166" s="237" t="str">
        <f t="shared" si="25"/>
        <v>II-0014.0023</v>
      </c>
      <c r="C166" s="211" t="str">
        <f t="shared" si="29"/>
        <v>SUELO SELECCIONADO</v>
      </c>
      <c r="D166" s="311" t="s">
        <v>1044</v>
      </c>
      <c r="G166" s="211"/>
      <c r="H166" s="226"/>
      <c r="I166" s="233" t="s">
        <v>908</v>
      </c>
      <c r="J166" s="234"/>
      <c r="K166" s="310" t="s">
        <v>1079</v>
      </c>
      <c r="L166" s="234"/>
      <c r="M166" s="234"/>
      <c r="N166" s="234"/>
      <c r="O166" s="266" t="s">
        <v>1044</v>
      </c>
      <c r="P166" s="211"/>
      <c r="Q166" s="224">
        <v>23</v>
      </c>
      <c r="R166" s="237" t="str">
        <f t="shared" si="27"/>
        <v>.0023</v>
      </c>
      <c r="S166" s="211" t="str">
        <f t="shared" si="30"/>
        <v>SUELO SELECCIONADO</v>
      </c>
    </row>
    <row r="167" spans="1:19" ht="15.75" thickBot="1" x14ac:dyDescent="0.25">
      <c r="A167" s="390"/>
      <c r="B167" s="237"/>
      <c r="C167" s="391"/>
      <c r="D167" s="311"/>
      <c r="G167" s="211"/>
      <c r="H167" s="226"/>
      <c r="I167" s="232"/>
      <c r="J167" s="234"/>
      <c r="K167" s="310"/>
      <c r="L167" s="234"/>
      <c r="M167" s="234"/>
      <c r="N167" s="234"/>
      <c r="O167" s="266"/>
      <c r="P167" s="211"/>
      <c r="Q167" s="224"/>
      <c r="R167" s="237"/>
      <c r="S167" s="211"/>
    </row>
    <row r="168" spans="1:19" ht="15.75" thickTop="1" x14ac:dyDescent="0.2">
      <c r="A168" s="390">
        <v>15</v>
      </c>
      <c r="B168" s="237" t="s">
        <v>1515</v>
      </c>
      <c r="C168" s="391" t="s">
        <v>1117</v>
      </c>
      <c r="D168" s="311"/>
      <c r="G168" s="211"/>
      <c r="H168" s="301">
        <v>15</v>
      </c>
      <c r="I168" s="252"/>
      <c r="J168" s="312"/>
      <c r="K168" s="313" t="s">
        <v>1117</v>
      </c>
      <c r="L168" s="312"/>
      <c r="M168" s="312"/>
      <c r="N168" s="312"/>
      <c r="O168" s="254"/>
      <c r="P168" s="211"/>
      <c r="Q168" s="224">
        <f>H168</f>
        <v>15</v>
      </c>
      <c r="R168" s="216" t="str">
        <f>CONCATENATE("II-",TEXT(Q168,"0000"))</f>
        <v>II-0015</v>
      </c>
      <c r="S168" s="225" t="str">
        <f>K168</f>
        <v>CALZADA</v>
      </c>
    </row>
    <row r="169" spans="1:19" x14ac:dyDescent="0.2">
      <c r="A169" s="390"/>
      <c r="B169" s="237"/>
      <c r="C169" s="391"/>
      <c r="D169" s="311"/>
      <c r="G169" s="211"/>
      <c r="H169" s="226"/>
      <c r="I169" s="227" t="s">
        <v>1003</v>
      </c>
      <c r="J169" s="234"/>
      <c r="K169" s="235" t="s">
        <v>1118</v>
      </c>
      <c r="L169" s="230"/>
      <c r="M169" s="230"/>
      <c r="N169" s="230"/>
      <c r="O169" s="276"/>
      <c r="P169" s="211"/>
      <c r="Q169" s="224"/>
      <c r="R169" s="211"/>
      <c r="S169" s="211"/>
    </row>
    <row r="170" spans="1:19" x14ac:dyDescent="0.2">
      <c r="A170" s="390">
        <v>1</v>
      </c>
      <c r="B170" s="237" t="str">
        <f>CONCATENATE($B$168,".",TEXT(A170,"0000"))</f>
        <v>II-0015.0001</v>
      </c>
      <c r="C170" s="211" t="str">
        <f>CONCATENATE($K$169," ",L170)</f>
        <v>CORRECCION DE AHUELLAMIENTO AGREGADO PETREO Y SUELO</v>
      </c>
      <c r="D170" s="311" t="s">
        <v>1077</v>
      </c>
      <c r="G170" s="211"/>
      <c r="H170" s="226"/>
      <c r="I170" s="232"/>
      <c r="J170" s="233">
        <v>1</v>
      </c>
      <c r="K170" s="234"/>
      <c r="L170" s="310" t="s">
        <v>1115</v>
      </c>
      <c r="M170" s="234"/>
      <c r="N170" s="234"/>
      <c r="O170" s="266" t="s">
        <v>1077</v>
      </c>
      <c r="P170" s="211"/>
      <c r="Q170" s="224"/>
      <c r="R170" s="211"/>
      <c r="S170" s="211"/>
    </row>
    <row r="171" spans="1:19" x14ac:dyDescent="0.2">
      <c r="A171" s="390">
        <v>2</v>
      </c>
      <c r="B171" s="237" t="str">
        <f t="shared" ref="B171:B180" si="31">CONCATENATE($B$168,".",TEXT(A171,"0000"))</f>
        <v>II-0015.0002</v>
      </c>
      <c r="C171" s="211" t="str">
        <f t="shared" ref="C171:C174" si="32">CONCATENATE($K$169," ",L171)</f>
        <v>CORRECCION DE AHUELLAMIENTO FRESADO</v>
      </c>
      <c r="D171" s="311" t="s">
        <v>1077</v>
      </c>
      <c r="G171" s="211"/>
      <c r="H171" s="226"/>
      <c r="I171" s="232"/>
      <c r="J171" s="233">
        <v>2</v>
      </c>
      <c r="K171" s="235"/>
      <c r="L171" s="225" t="s">
        <v>1119</v>
      </c>
      <c r="M171" s="309"/>
      <c r="N171" s="309"/>
      <c r="O171" s="266" t="s">
        <v>1077</v>
      </c>
      <c r="P171" s="211"/>
      <c r="Q171" s="224"/>
      <c r="R171" s="211"/>
      <c r="S171" s="211"/>
    </row>
    <row r="172" spans="1:19" x14ac:dyDescent="0.2">
      <c r="A172" s="390">
        <v>3</v>
      </c>
      <c r="B172" s="237" t="str">
        <f t="shared" si="31"/>
        <v>II-0015.0003</v>
      </c>
      <c r="C172" s="211" t="str">
        <f t="shared" si="32"/>
        <v>CORRECCION DE AHUELLAMIENTO MEZCLA ASFALTICA</v>
      </c>
      <c r="D172" s="311" t="s">
        <v>1077</v>
      </c>
      <c r="G172" s="211"/>
      <c r="H172" s="226"/>
      <c r="I172" s="232"/>
      <c r="J172" s="233">
        <v>3</v>
      </c>
      <c r="K172" s="235"/>
      <c r="L172" s="235" t="s">
        <v>1075</v>
      </c>
      <c r="M172" s="309"/>
      <c r="N172" s="309"/>
      <c r="O172" s="266" t="s">
        <v>1077</v>
      </c>
      <c r="P172" s="211"/>
      <c r="Q172" s="211"/>
      <c r="R172" s="211"/>
      <c r="S172" s="211"/>
    </row>
    <row r="173" spans="1:19" x14ac:dyDescent="0.2">
      <c r="A173" s="390">
        <v>4</v>
      </c>
      <c r="B173" s="237" t="str">
        <f t="shared" si="31"/>
        <v>II-0015.0004</v>
      </c>
      <c r="C173" s="211" t="str">
        <f t="shared" si="32"/>
        <v>CORRECCION DE AHUELLAMIENTO MICROAGLOMERADO</v>
      </c>
      <c r="D173" s="311" t="s">
        <v>1077</v>
      </c>
      <c r="G173" s="211"/>
      <c r="H173" s="226"/>
      <c r="I173" s="232"/>
      <c r="J173" s="322">
        <v>4</v>
      </c>
      <c r="K173" s="235"/>
      <c r="L173" s="235" t="s">
        <v>1120</v>
      </c>
      <c r="M173" s="234"/>
      <c r="N173" s="234"/>
      <c r="O173" s="266" t="s">
        <v>1077</v>
      </c>
      <c r="P173" s="211"/>
      <c r="Q173" s="211"/>
      <c r="R173" s="211"/>
      <c r="S173" s="211"/>
    </row>
    <row r="174" spans="1:19" x14ac:dyDescent="0.2">
      <c r="A174" s="390">
        <v>5</v>
      </c>
      <c r="B174" s="237" t="str">
        <f t="shared" si="31"/>
        <v>II-0015.0005</v>
      </c>
      <c r="C174" s="211" t="str">
        <f t="shared" si="32"/>
        <v>CORRECCION DE AHUELLAMIENTO SUELO CEMENTO</v>
      </c>
      <c r="D174" s="311" t="s">
        <v>1077</v>
      </c>
      <c r="G174" s="211"/>
      <c r="H174" s="226"/>
      <c r="I174" s="243"/>
      <c r="J174" s="323">
        <v>5</v>
      </c>
      <c r="K174" s="240"/>
      <c r="L174" s="240" t="s">
        <v>1078</v>
      </c>
      <c r="M174" s="239"/>
      <c r="N174" s="239"/>
      <c r="O174" s="285" t="s">
        <v>1077</v>
      </c>
      <c r="P174" s="211"/>
      <c r="Q174" s="211"/>
      <c r="R174" s="211"/>
      <c r="S174" s="211"/>
    </row>
    <row r="175" spans="1:19" x14ac:dyDescent="0.2">
      <c r="A175" s="390"/>
      <c r="B175" s="237"/>
      <c r="C175" s="391"/>
      <c r="D175" s="311"/>
      <c r="G175" s="211"/>
      <c r="H175" s="226"/>
      <c r="I175" s="227" t="s">
        <v>1014</v>
      </c>
      <c r="J175" s="311"/>
      <c r="K175" s="235" t="s">
        <v>1121</v>
      </c>
      <c r="L175" s="310"/>
      <c r="M175" s="234"/>
      <c r="N175" s="234"/>
      <c r="O175" s="266"/>
      <c r="P175" s="211"/>
      <c r="Q175" s="211"/>
      <c r="R175" s="211"/>
      <c r="S175" s="211"/>
    </row>
    <row r="176" spans="1:19" x14ac:dyDescent="0.2">
      <c r="A176" s="390">
        <v>11</v>
      </c>
      <c r="B176" s="237" t="str">
        <f t="shared" si="31"/>
        <v>II-0015.0011</v>
      </c>
      <c r="C176" s="211" t="str">
        <f>CONCATENATE($K$175," ",L176)</f>
        <v>CORRECCION DE DEPRESIONES Y DEFORMACIONES AGREGADO PETREO Y SUELO</v>
      </c>
      <c r="D176" s="311" t="s">
        <v>1044</v>
      </c>
      <c r="G176" s="211"/>
      <c r="H176" s="226"/>
      <c r="I176" s="232"/>
      <c r="J176" s="233">
        <v>1</v>
      </c>
      <c r="K176" s="235"/>
      <c r="L176" s="310" t="s">
        <v>1115</v>
      </c>
      <c r="M176" s="309"/>
      <c r="N176" s="309"/>
      <c r="O176" s="266" t="s">
        <v>1044</v>
      </c>
      <c r="P176" s="211"/>
      <c r="Q176" s="211"/>
      <c r="R176" s="211"/>
      <c r="S176" s="211"/>
    </row>
    <row r="177" spans="1:19" x14ac:dyDescent="0.2">
      <c r="A177" s="390">
        <v>12</v>
      </c>
      <c r="B177" s="237" t="str">
        <f t="shared" si="31"/>
        <v>II-0015.0012</v>
      </c>
      <c r="C177" s="211" t="str">
        <f t="shared" ref="C177:C180" si="33">CONCATENATE($K$175," ",L177)</f>
        <v>CORRECCION DE DEPRESIONES Y DEFORMACIONES SUELO CAL</v>
      </c>
      <c r="D177" s="311" t="s">
        <v>1044</v>
      </c>
      <c r="G177" s="211"/>
      <c r="H177" s="226"/>
      <c r="I177" s="232"/>
      <c r="J177" s="233">
        <v>2</v>
      </c>
      <c r="K177" s="235"/>
      <c r="L177" s="310" t="s">
        <v>1076</v>
      </c>
      <c r="M177" s="309"/>
      <c r="N177" s="309"/>
      <c r="O177" s="266" t="s">
        <v>1044</v>
      </c>
      <c r="P177" s="211"/>
      <c r="Q177" s="211"/>
      <c r="R177" s="211"/>
      <c r="S177" s="211"/>
    </row>
    <row r="178" spans="1:19" x14ac:dyDescent="0.2">
      <c r="A178" s="390">
        <v>13</v>
      </c>
      <c r="B178" s="237" t="str">
        <f t="shared" si="31"/>
        <v>II-0015.0013</v>
      </c>
      <c r="C178" s="211" t="str">
        <f t="shared" si="33"/>
        <v>CORRECCION DE DEPRESIONES Y DEFORMACIONES SUELO CEMENTO</v>
      </c>
      <c r="D178" s="311" t="s">
        <v>1044</v>
      </c>
      <c r="G178" s="211"/>
      <c r="H178" s="226"/>
      <c r="I178" s="232"/>
      <c r="J178" s="233">
        <v>3</v>
      </c>
      <c r="K178" s="235"/>
      <c r="L178" s="310" t="s">
        <v>1078</v>
      </c>
      <c r="M178" s="309"/>
      <c r="N178" s="309"/>
      <c r="O178" s="266" t="s">
        <v>1044</v>
      </c>
      <c r="P178" s="211"/>
      <c r="Q178" s="211"/>
      <c r="R178" s="211"/>
      <c r="S178" s="211"/>
    </row>
    <row r="179" spans="1:19" x14ac:dyDescent="0.2">
      <c r="A179" s="390">
        <v>14</v>
      </c>
      <c r="B179" s="237" t="str">
        <f t="shared" si="31"/>
        <v>II-0015.0014</v>
      </c>
      <c r="C179" s="211" t="str">
        <f t="shared" si="33"/>
        <v>CORRECCION DE DEPRESIONES Y DEFORMACIONES SUELO ESCORIA</v>
      </c>
      <c r="D179" s="311" t="s">
        <v>1044</v>
      </c>
      <c r="G179" s="211"/>
      <c r="H179" s="226"/>
      <c r="I179" s="232"/>
      <c r="J179" s="322">
        <v>4</v>
      </c>
      <c r="K179" s="235"/>
      <c r="L179" s="310" t="s">
        <v>1116</v>
      </c>
      <c r="M179" s="234"/>
      <c r="N179" s="234"/>
      <c r="O179" s="266" t="s">
        <v>1044</v>
      </c>
      <c r="P179" s="211"/>
      <c r="Q179" s="211"/>
      <c r="R179" s="211"/>
      <c r="S179" s="211"/>
    </row>
    <row r="180" spans="1:19" x14ac:dyDescent="0.2">
      <c r="A180" s="390">
        <v>15</v>
      </c>
      <c r="B180" s="237" t="str">
        <f t="shared" si="31"/>
        <v>II-0015.0015</v>
      </c>
      <c r="C180" s="211" t="str">
        <f t="shared" si="33"/>
        <v>CORRECCION DE DEPRESIONES Y DEFORMACIONES SUELO SELECCIONADO</v>
      </c>
      <c r="D180" s="311" t="s">
        <v>1044</v>
      </c>
      <c r="G180" s="211"/>
      <c r="H180" s="226"/>
      <c r="I180" s="243"/>
      <c r="J180" s="323">
        <v>5</v>
      </c>
      <c r="K180" s="240"/>
      <c r="L180" s="324" t="s">
        <v>1079</v>
      </c>
      <c r="M180" s="239"/>
      <c r="N180" s="239"/>
      <c r="O180" s="285" t="s">
        <v>1044</v>
      </c>
      <c r="P180" s="211"/>
      <c r="Q180" s="211"/>
      <c r="R180" s="211"/>
      <c r="S180" s="211"/>
    </row>
    <row r="181" spans="1:19" ht="15.75" thickBot="1" x14ac:dyDescent="0.25">
      <c r="A181" s="390"/>
      <c r="B181" s="392"/>
      <c r="C181" s="393"/>
      <c r="D181" s="311" t="s">
        <v>1022</v>
      </c>
      <c r="G181" s="211"/>
      <c r="H181" s="244"/>
      <c r="I181" s="256" t="s">
        <v>1023</v>
      </c>
      <c r="J181" s="328"/>
      <c r="K181" s="248" t="s">
        <v>1122</v>
      </c>
      <c r="L181" s="330"/>
      <c r="M181" s="247"/>
      <c r="N181" s="247"/>
      <c r="O181" s="332" t="s">
        <v>1022</v>
      </c>
      <c r="P181" s="211"/>
      <c r="Q181" s="211"/>
      <c r="R181" s="211"/>
      <c r="S181" s="211"/>
    </row>
    <row r="182" spans="1:19" ht="15.75" thickTop="1" x14ac:dyDescent="0.2">
      <c r="A182" s="390">
        <v>16</v>
      </c>
      <c r="B182" s="237" t="s">
        <v>1516</v>
      </c>
      <c r="C182" s="391" t="s">
        <v>1123</v>
      </c>
      <c r="D182" s="311"/>
      <c r="G182" s="211"/>
      <c r="H182" s="251">
        <v>16</v>
      </c>
      <c r="I182" s="253"/>
      <c r="J182" s="264"/>
      <c r="K182" s="321" t="s">
        <v>1123</v>
      </c>
      <c r="L182" s="264"/>
      <c r="M182" s="264"/>
      <c r="N182" s="264"/>
      <c r="O182" s="275"/>
      <c r="P182" s="211"/>
      <c r="Q182" s="224">
        <f>H182</f>
        <v>16</v>
      </c>
      <c r="R182" s="216" t="str">
        <f>CONCATENATE("II-",TEXT(Q182,"0000"))</f>
        <v>II-0016</v>
      </c>
      <c r="S182" s="225" t="str">
        <f>K182</f>
        <v>CAMARA DE INSPECCION</v>
      </c>
    </row>
    <row r="183" spans="1:19" ht="15.75" thickBot="1" x14ac:dyDescent="0.25">
      <c r="A183" s="390">
        <v>1</v>
      </c>
      <c r="B183" s="237" t="str">
        <f>CONCATENATE($B$182,".",TEXT(A183,"0000"))</f>
        <v>II-0016.0001</v>
      </c>
      <c r="C183" s="211" t="str">
        <f>CONCATENATE("S/PLANO ",K183)</f>
        <v>S/PLANO H-2465</v>
      </c>
      <c r="D183" s="311" t="s">
        <v>6</v>
      </c>
      <c r="G183" s="211"/>
      <c r="H183" s="255"/>
      <c r="I183" s="256" t="s">
        <v>1003</v>
      </c>
      <c r="J183" s="259"/>
      <c r="K183" s="295" t="s">
        <v>1124</v>
      </c>
      <c r="L183" s="259"/>
      <c r="M183" s="259"/>
      <c r="N183" s="259"/>
      <c r="O183" s="333" t="s">
        <v>6</v>
      </c>
      <c r="P183" s="211"/>
      <c r="Q183" s="211"/>
      <c r="R183" s="211"/>
      <c r="S183" s="211"/>
    </row>
    <row r="184" spans="1:19" ht="15.75" thickTop="1" x14ac:dyDescent="0.2">
      <c r="A184" s="390">
        <v>17</v>
      </c>
      <c r="B184" s="237" t="s">
        <v>1517</v>
      </c>
      <c r="C184" s="391" t="s">
        <v>1125</v>
      </c>
      <c r="D184" s="311"/>
      <c r="G184" s="211"/>
      <c r="H184" s="251">
        <v>17</v>
      </c>
      <c r="I184" s="253"/>
      <c r="J184" s="264"/>
      <c r="K184" s="321" t="s">
        <v>1125</v>
      </c>
      <c r="L184" s="264"/>
      <c r="M184" s="264"/>
      <c r="N184" s="264"/>
      <c r="O184" s="275"/>
      <c r="P184" s="211"/>
      <c r="Q184" s="224">
        <f>H184</f>
        <v>17</v>
      </c>
      <c r="R184" s="216" t="str">
        <f>CONCATENATE("II-",TEXT(Q184,"0000"))</f>
        <v>II-0017</v>
      </c>
      <c r="S184" s="225" t="str">
        <f>K184</f>
        <v>CARPETA</v>
      </c>
    </row>
    <row r="185" spans="1:19" x14ac:dyDescent="0.2">
      <c r="A185" s="390"/>
      <c r="B185" s="237"/>
      <c r="C185" s="391"/>
      <c r="D185" s="311"/>
      <c r="G185" s="211"/>
      <c r="H185" s="226"/>
      <c r="I185" s="227" t="s">
        <v>1003</v>
      </c>
      <c r="J185" s="311"/>
      <c r="K185" s="235" t="s">
        <v>1126</v>
      </c>
      <c r="L185" s="310"/>
      <c r="M185" s="234"/>
      <c r="N185" s="234"/>
      <c r="O185" s="266"/>
      <c r="P185" s="211"/>
      <c r="Q185" s="211"/>
      <c r="R185" s="211"/>
      <c r="S185" s="211"/>
    </row>
    <row r="186" spans="1:19" x14ac:dyDescent="0.2">
      <c r="A186" s="390">
        <v>1</v>
      </c>
      <c r="B186" s="237" t="str">
        <f>CONCATENATE($B$184,".",TEXT(A186,"0000"))</f>
        <v>II-0017.0001</v>
      </c>
      <c r="C186" s="211" t="str">
        <f>CONCATENATE($K$185," ",L186)</f>
        <v>MEZCLA BITUMINOSA DE CONCRETO ASFALTICO MEZCLA EN CALIENTE</v>
      </c>
      <c r="D186" s="311" t="s">
        <v>1077</v>
      </c>
      <c r="G186" s="211"/>
      <c r="H186" s="226"/>
      <c r="I186" s="232"/>
      <c r="J186" s="233">
        <v>1</v>
      </c>
      <c r="K186" s="235"/>
      <c r="L186" s="310" t="s">
        <v>1127</v>
      </c>
      <c r="M186" s="309"/>
      <c r="N186" s="234"/>
      <c r="O186" s="266" t="s">
        <v>1077</v>
      </c>
      <c r="P186" s="211"/>
      <c r="Q186" s="211"/>
      <c r="R186" s="211"/>
      <c r="S186" s="211"/>
    </row>
    <row r="187" spans="1:19" x14ac:dyDescent="0.2">
      <c r="A187" s="390">
        <v>2</v>
      </c>
      <c r="B187" s="237" t="str">
        <f t="shared" ref="B187:B191" si="34">CONCATENATE($B$184,".",TEXT(A187,"0000"))</f>
        <v>II-0017.0002</v>
      </c>
      <c r="C187" s="211" t="str">
        <f>CONCATENATE($K$185," ",L187)</f>
        <v>MEZCLA BITUMINOSA DE CONCRETO ASFALTICO MEZCLA EN FRIO</v>
      </c>
      <c r="D187" s="311" t="s">
        <v>1077</v>
      </c>
      <c r="G187" s="211"/>
      <c r="H187" s="226"/>
      <c r="I187" s="232"/>
      <c r="J187" s="238">
        <v>2</v>
      </c>
      <c r="K187" s="240"/>
      <c r="L187" s="240" t="s">
        <v>1128</v>
      </c>
      <c r="M187" s="239"/>
      <c r="N187" s="239"/>
      <c r="O187" s="285" t="s">
        <v>1077</v>
      </c>
      <c r="P187" s="211"/>
      <c r="Q187" s="211"/>
      <c r="R187" s="211"/>
      <c r="S187" s="211"/>
    </row>
    <row r="188" spans="1:19" x14ac:dyDescent="0.2">
      <c r="A188" s="390"/>
      <c r="B188" s="237"/>
      <c r="C188" s="391"/>
      <c r="D188" s="311"/>
      <c r="G188" s="211"/>
      <c r="H188" s="226"/>
      <c r="I188" s="227" t="s">
        <v>1014</v>
      </c>
      <c r="J188" s="311"/>
      <c r="K188" s="235" t="s">
        <v>1129</v>
      </c>
      <c r="L188" s="310"/>
      <c r="M188" s="234"/>
      <c r="N188" s="234"/>
      <c r="O188" s="266"/>
      <c r="P188" s="211"/>
      <c r="Q188" s="211"/>
      <c r="R188" s="211"/>
      <c r="S188" s="211"/>
    </row>
    <row r="189" spans="1:19" x14ac:dyDescent="0.2">
      <c r="A189" s="390">
        <v>11</v>
      </c>
      <c r="B189" s="237" t="str">
        <f t="shared" si="34"/>
        <v>II-0017.0011</v>
      </c>
      <c r="C189" s="211" t="str">
        <f>CONCATENATE($K$188," ",L189)</f>
        <v>CARPETA DE BAJO ESPESOR MEZCLA EN CALIENTE</v>
      </c>
      <c r="D189" s="311" t="s">
        <v>1077</v>
      </c>
      <c r="G189" s="211"/>
      <c r="H189" s="226"/>
      <c r="I189" s="232"/>
      <c r="J189" s="233">
        <v>1</v>
      </c>
      <c r="K189" s="235"/>
      <c r="L189" s="310" t="s">
        <v>1127</v>
      </c>
      <c r="M189" s="309"/>
      <c r="N189" s="309"/>
      <c r="O189" s="266" t="s">
        <v>1077</v>
      </c>
      <c r="P189" s="211"/>
      <c r="Q189" s="211"/>
      <c r="R189" s="211"/>
      <c r="S189" s="211"/>
    </row>
    <row r="190" spans="1:19" x14ac:dyDescent="0.2">
      <c r="A190" s="390">
        <v>12</v>
      </c>
      <c r="B190" s="237" t="str">
        <f t="shared" si="34"/>
        <v>II-0017.0012</v>
      </c>
      <c r="C190" s="211" t="str">
        <f t="shared" ref="C190:C191" si="35">CONCATENATE($K$188," ",L190)</f>
        <v>CARPETA DE BAJO ESPESOR MEZCLA EN FRIO</v>
      </c>
      <c r="D190" s="311" t="s">
        <v>1077</v>
      </c>
      <c r="G190" s="211"/>
      <c r="H190" s="226"/>
      <c r="I190" s="232"/>
      <c r="J190" s="233">
        <v>2</v>
      </c>
      <c r="K190" s="235"/>
      <c r="L190" s="310" t="s">
        <v>1128</v>
      </c>
      <c r="M190" s="309"/>
      <c r="N190" s="309"/>
      <c r="O190" s="266" t="s">
        <v>1077</v>
      </c>
      <c r="P190" s="211"/>
      <c r="Q190" s="211"/>
      <c r="R190" s="211"/>
      <c r="S190" s="211"/>
    </row>
    <row r="191" spans="1:19" ht="15.75" thickBot="1" x14ac:dyDescent="0.25">
      <c r="A191" s="390">
        <v>13</v>
      </c>
      <c r="B191" s="237" t="str">
        <f t="shared" si="34"/>
        <v>II-0017.0013</v>
      </c>
      <c r="C191" s="211" t="str">
        <f t="shared" si="35"/>
        <v>CARPETA DE BAJO ESPESOR MICROAGLOMERADO</v>
      </c>
      <c r="D191" s="311" t="s">
        <v>1077</v>
      </c>
      <c r="G191" s="211"/>
      <c r="H191" s="226"/>
      <c r="I191" s="232"/>
      <c r="J191" s="233">
        <v>3</v>
      </c>
      <c r="K191" s="235"/>
      <c r="L191" s="310" t="s">
        <v>1120</v>
      </c>
      <c r="M191" s="309"/>
      <c r="N191" s="309"/>
      <c r="O191" s="266" t="s">
        <v>1077</v>
      </c>
      <c r="P191" s="211"/>
      <c r="Q191" s="211"/>
      <c r="R191" s="211"/>
      <c r="S191" s="211"/>
    </row>
    <row r="192" spans="1:19" ht="15.75" thickTop="1" x14ac:dyDescent="0.2">
      <c r="A192" s="390">
        <v>18</v>
      </c>
      <c r="B192" s="237" t="s">
        <v>1518</v>
      </c>
      <c r="C192" s="391" t="s">
        <v>1130</v>
      </c>
      <c r="D192" s="311"/>
      <c r="G192" s="211"/>
      <c r="H192" s="301">
        <v>18</v>
      </c>
      <c r="I192" s="252"/>
      <c r="J192" s="312"/>
      <c r="K192" s="313" t="s">
        <v>1130</v>
      </c>
      <c r="L192" s="312"/>
      <c r="M192" s="312"/>
      <c r="N192" s="312"/>
      <c r="O192" s="254"/>
      <c r="P192" s="211"/>
      <c r="Q192" s="224">
        <f>H192</f>
        <v>18</v>
      </c>
      <c r="R192" s="216" t="str">
        <f>CONCATENATE("II-",TEXT(Q192,"0000"))</f>
        <v>II-0018</v>
      </c>
      <c r="S192" s="225" t="str">
        <f>K192</f>
        <v>COLCHONETA ( PIEDRA EMBOLSADA)</v>
      </c>
    </row>
    <row r="193" spans="1:19" x14ac:dyDescent="0.2">
      <c r="A193" s="390">
        <v>1</v>
      </c>
      <c r="B193" s="237" t="str">
        <f>CONCATENATE($B$192,".",TEXT(A193,"0000"))</f>
        <v>II-0018.0001</v>
      </c>
      <c r="C193" s="211" t="str">
        <f>CONCATENATE(K193," ",L193)</f>
        <v xml:space="preserve">ELECTROSOLDADA </v>
      </c>
      <c r="D193" s="311" t="s">
        <v>1044</v>
      </c>
      <c r="G193" s="211"/>
      <c r="H193" s="341"/>
      <c r="I193" s="227" t="s">
        <v>1003</v>
      </c>
      <c r="J193" s="272"/>
      <c r="K193" s="293" t="s">
        <v>1131</v>
      </c>
      <c r="L193" s="272"/>
      <c r="M193" s="272"/>
      <c r="N193" s="272"/>
      <c r="O193" s="306" t="s">
        <v>1044</v>
      </c>
      <c r="P193" s="211"/>
      <c r="Q193" s="211"/>
      <c r="R193" s="211"/>
      <c r="S193" s="211"/>
    </row>
    <row r="194" spans="1:19" x14ac:dyDescent="0.2">
      <c r="A194" s="390">
        <v>2</v>
      </c>
      <c r="B194" s="237" t="str">
        <f t="shared" ref="B194:B196" si="36">CONCATENATE($B$192,".",TEXT(A194,"0000"))</f>
        <v>II-0018.0002</v>
      </c>
      <c r="C194" s="211" t="str">
        <f t="shared" ref="C194:C196" si="37">CONCATENATE(K194," ",L194)</f>
        <v xml:space="preserve">MALLA HEXAGONAL </v>
      </c>
      <c r="D194" s="311" t="s">
        <v>1044</v>
      </c>
      <c r="G194" s="211"/>
      <c r="H194" s="287"/>
      <c r="I194" s="227" t="s">
        <v>1014</v>
      </c>
      <c r="J194" s="272"/>
      <c r="K194" s="293" t="s">
        <v>1132</v>
      </c>
      <c r="L194" s="272"/>
      <c r="M194" s="272"/>
      <c r="N194" s="272"/>
      <c r="O194" s="306" t="s">
        <v>1044</v>
      </c>
      <c r="P194" s="211"/>
      <c r="Q194" s="211"/>
      <c r="R194" s="211"/>
      <c r="S194" s="211"/>
    </row>
    <row r="195" spans="1:19" x14ac:dyDescent="0.2">
      <c r="A195" s="390">
        <v>3</v>
      </c>
      <c r="B195" s="237" t="str">
        <f t="shared" si="36"/>
        <v>II-0018.0003</v>
      </c>
      <c r="C195" s="211" t="str">
        <f t="shared" si="37"/>
        <v xml:space="preserve">REPARACION </v>
      </c>
      <c r="D195" s="311" t="s">
        <v>1044</v>
      </c>
      <c r="G195" s="211"/>
      <c r="H195" s="287"/>
      <c r="I195" s="227" t="s">
        <v>1016</v>
      </c>
      <c r="J195" s="272"/>
      <c r="K195" s="293" t="s">
        <v>1046</v>
      </c>
      <c r="L195" s="272"/>
      <c r="M195" s="272"/>
      <c r="N195" s="272"/>
      <c r="O195" s="306" t="s">
        <v>1044</v>
      </c>
      <c r="P195" s="211"/>
      <c r="Q195" s="211"/>
      <c r="R195" s="211"/>
      <c r="S195" s="211"/>
    </row>
    <row r="196" spans="1:19" x14ac:dyDescent="0.2">
      <c r="A196" s="390">
        <v>4</v>
      </c>
      <c r="B196" s="237" t="str">
        <f t="shared" si="36"/>
        <v>II-0018.0004</v>
      </c>
      <c r="C196" s="211" t="str">
        <f t="shared" si="37"/>
        <v xml:space="preserve">RETIRO  </v>
      </c>
      <c r="D196" s="311" t="s">
        <v>1044</v>
      </c>
      <c r="G196" s="211"/>
      <c r="H196" s="287"/>
      <c r="I196" s="227" t="s">
        <v>1023</v>
      </c>
      <c r="J196" s="272"/>
      <c r="K196" s="293" t="s">
        <v>1049</v>
      </c>
      <c r="L196" s="272"/>
      <c r="M196" s="272"/>
      <c r="N196" s="272"/>
      <c r="O196" s="306" t="s">
        <v>1044</v>
      </c>
      <c r="P196" s="211"/>
      <c r="Q196" s="211"/>
      <c r="R196" s="211"/>
      <c r="S196" s="211"/>
    </row>
    <row r="197" spans="1:19" ht="15.75" thickBot="1" x14ac:dyDescent="0.25">
      <c r="A197" s="390"/>
      <c r="B197" s="237"/>
      <c r="C197" s="391"/>
      <c r="D197" s="311" t="s">
        <v>1044</v>
      </c>
      <c r="G197" s="211"/>
      <c r="H197" s="294"/>
      <c r="I197" s="256" t="s">
        <v>1038</v>
      </c>
      <c r="J197" s="259"/>
      <c r="K197" s="295" t="s">
        <v>1096</v>
      </c>
      <c r="L197" s="259"/>
      <c r="M197" s="259"/>
      <c r="N197" s="259"/>
      <c r="O197" s="333" t="s">
        <v>1044</v>
      </c>
      <c r="P197" s="211"/>
      <c r="Q197" s="211"/>
      <c r="R197" s="211"/>
      <c r="S197" s="211"/>
    </row>
    <row r="198" spans="1:19" ht="15.75" thickTop="1" x14ac:dyDescent="0.2">
      <c r="A198" s="390">
        <v>19</v>
      </c>
      <c r="B198" s="237" t="s">
        <v>1519</v>
      </c>
      <c r="C198" s="391" t="s">
        <v>1133</v>
      </c>
      <c r="D198" s="311"/>
      <c r="G198" s="234"/>
      <c r="H198" s="251">
        <v>19</v>
      </c>
      <c r="I198" s="253"/>
      <c r="J198" s="264"/>
      <c r="K198" s="321" t="s">
        <v>1133</v>
      </c>
      <c r="L198" s="264"/>
      <c r="M198" s="264"/>
      <c r="N198" s="264"/>
      <c r="O198" s="275"/>
      <c r="P198" s="234"/>
      <c r="Q198" s="224">
        <f>H198</f>
        <v>19</v>
      </c>
      <c r="R198" s="216" t="str">
        <f>CONCATENATE("II-",TEXT(Q198,"0000"))</f>
        <v>II-0019</v>
      </c>
      <c r="S198" s="225" t="str">
        <f>K198</f>
        <v>CORDONES</v>
      </c>
    </row>
    <row r="199" spans="1:19" x14ac:dyDescent="0.2">
      <c r="A199" s="390"/>
      <c r="B199" s="237"/>
      <c r="C199" s="391"/>
      <c r="D199" s="311"/>
      <c r="G199" s="234"/>
      <c r="H199" s="265"/>
      <c r="I199" s="227" t="s">
        <v>1003</v>
      </c>
      <c r="J199" s="232"/>
      <c r="K199" s="235" t="s">
        <v>1134</v>
      </c>
      <c r="L199" s="234"/>
      <c r="M199" s="234"/>
      <c r="N199" s="234"/>
      <c r="O199" s="266"/>
      <c r="P199" s="234"/>
      <c r="Q199" s="234"/>
      <c r="R199" s="234"/>
      <c r="S199" s="234"/>
    </row>
    <row r="200" spans="1:19" x14ac:dyDescent="0.2">
      <c r="A200" s="390">
        <v>1</v>
      </c>
      <c r="B200" s="391"/>
      <c r="C200" s="211" t="str">
        <f>CONCATENATE("S/PLANO ",$K$199," - TIPO ",L200 )</f>
        <v>S/PLANO H-8431 - TIPO A</v>
      </c>
      <c r="D200" s="311" t="s">
        <v>1095</v>
      </c>
      <c r="G200" s="211"/>
      <c r="H200" s="226"/>
      <c r="I200" s="232"/>
      <c r="J200" s="233">
        <v>1</v>
      </c>
      <c r="K200" s="234"/>
      <c r="L200" s="235" t="s">
        <v>1003</v>
      </c>
      <c r="M200" s="234"/>
      <c r="N200" s="234"/>
      <c r="O200" s="266" t="s">
        <v>1095</v>
      </c>
      <c r="P200" s="211"/>
      <c r="Q200" s="211"/>
      <c r="R200" s="211"/>
      <c r="S200" s="211"/>
    </row>
    <row r="201" spans="1:19" x14ac:dyDescent="0.2">
      <c r="A201" s="390">
        <v>2</v>
      </c>
      <c r="B201" s="237"/>
      <c r="C201" s="211" t="str">
        <f t="shared" ref="C201:C202" si="38">CONCATENATE("S/PLANO ",$K$199," - TIPO ",L201 )</f>
        <v>S/PLANO H-8431 - TIPO B</v>
      </c>
      <c r="D201" s="311" t="s">
        <v>1095</v>
      </c>
      <c r="G201" s="211"/>
      <c r="H201" s="226"/>
      <c r="I201" s="232"/>
      <c r="J201" s="233">
        <v>2</v>
      </c>
      <c r="K201" s="234"/>
      <c r="L201" s="235" t="s">
        <v>1014</v>
      </c>
      <c r="M201" s="234"/>
      <c r="N201" s="234"/>
      <c r="O201" s="266" t="s">
        <v>1095</v>
      </c>
      <c r="P201" s="211"/>
      <c r="Q201" s="211"/>
      <c r="R201" s="211"/>
      <c r="S201" s="211"/>
    </row>
    <row r="202" spans="1:19" ht="15.75" thickBot="1" x14ac:dyDescent="0.25">
      <c r="A202" s="390">
        <v>3</v>
      </c>
      <c r="B202" s="391"/>
      <c r="C202" s="211" t="str">
        <f t="shared" si="38"/>
        <v>S/PLANO H-8431 - TIPO C</v>
      </c>
      <c r="D202" s="311" t="s">
        <v>1095</v>
      </c>
      <c r="G202" s="211"/>
      <c r="H202" s="277"/>
      <c r="I202" s="278"/>
      <c r="J202" s="279">
        <v>3</v>
      </c>
      <c r="K202" s="280"/>
      <c r="L202" s="281" t="s">
        <v>1016</v>
      </c>
      <c r="M202" s="280"/>
      <c r="N202" s="280"/>
      <c r="O202" s="335" t="s">
        <v>1095</v>
      </c>
      <c r="P202" s="211"/>
      <c r="Q202" s="211"/>
      <c r="R202" s="211"/>
      <c r="S202" s="211"/>
    </row>
    <row r="203" spans="1:19" x14ac:dyDescent="0.2">
      <c r="A203" s="390"/>
      <c r="B203" s="237"/>
      <c r="C203" s="391"/>
      <c r="D203" s="311"/>
      <c r="G203" s="211"/>
      <c r="H203" s="215"/>
      <c r="I203" s="216"/>
      <c r="J203" s="211"/>
      <c r="K203" s="211"/>
      <c r="L203" s="211"/>
      <c r="M203" s="211"/>
      <c r="N203" s="211"/>
      <c r="O203" s="214"/>
      <c r="P203" s="211"/>
      <c r="Q203" s="211"/>
      <c r="R203" s="211"/>
      <c r="S203" s="211"/>
    </row>
    <row r="204" spans="1:19" x14ac:dyDescent="0.2">
      <c r="A204" s="390"/>
      <c r="B204" s="389"/>
      <c r="C204" s="391"/>
      <c r="D204" s="311"/>
      <c r="G204" s="234"/>
      <c r="H204" s="251">
        <v>19</v>
      </c>
      <c r="I204" s="253"/>
      <c r="J204" s="264"/>
      <c r="K204" s="321" t="s">
        <v>1133</v>
      </c>
      <c r="L204" s="264"/>
      <c r="M204" s="264"/>
      <c r="N204" s="264"/>
      <c r="O204" s="275"/>
      <c r="P204" s="234"/>
      <c r="Q204" s="234"/>
      <c r="R204" s="234"/>
      <c r="S204" s="234"/>
    </row>
    <row r="205" spans="1:19" x14ac:dyDescent="0.2">
      <c r="A205" s="390"/>
      <c r="B205" s="237"/>
      <c r="C205" s="391"/>
      <c r="D205" s="311"/>
      <c r="G205" s="309"/>
      <c r="H205" s="307"/>
      <c r="I205" s="227" t="s">
        <v>1003</v>
      </c>
      <c r="J205" s="232"/>
      <c r="K205" s="235" t="s">
        <v>1134</v>
      </c>
      <c r="L205" s="309"/>
      <c r="M205" s="309"/>
      <c r="N205" s="309"/>
      <c r="O205" s="297"/>
      <c r="P205" s="309"/>
      <c r="Q205" s="309"/>
      <c r="R205" s="309"/>
      <c r="S205" s="309"/>
    </row>
    <row r="206" spans="1:19" x14ac:dyDescent="0.2">
      <c r="A206" s="390"/>
      <c r="B206" s="389"/>
      <c r="C206" s="391"/>
      <c r="D206" s="311" t="s">
        <v>1095</v>
      </c>
      <c r="G206" s="211"/>
      <c r="H206" s="226"/>
      <c r="I206" s="232"/>
      <c r="J206" s="322">
        <v>4</v>
      </c>
      <c r="K206" s="234"/>
      <c r="L206" s="235" t="s">
        <v>1023</v>
      </c>
      <c r="M206" s="234"/>
      <c r="N206" s="234"/>
      <c r="O206" s="266" t="s">
        <v>1095</v>
      </c>
      <c r="P206" s="211"/>
      <c r="Q206" s="211"/>
      <c r="R206" s="211"/>
      <c r="S206" s="211"/>
    </row>
    <row r="207" spans="1:19" x14ac:dyDescent="0.2">
      <c r="A207" s="390"/>
      <c r="B207" s="237"/>
      <c r="C207" s="391"/>
      <c r="D207" s="311" t="s">
        <v>1095</v>
      </c>
      <c r="G207" s="211"/>
      <c r="H207" s="226"/>
      <c r="I207" s="232"/>
      <c r="J207" s="322">
        <v>5</v>
      </c>
      <c r="K207" s="234"/>
      <c r="L207" s="235" t="s">
        <v>1038</v>
      </c>
      <c r="M207" s="234"/>
      <c r="N207" s="234"/>
      <c r="O207" s="266" t="s">
        <v>1095</v>
      </c>
      <c r="P207" s="211"/>
      <c r="Q207" s="211"/>
      <c r="R207" s="211"/>
      <c r="S207" s="211"/>
    </row>
    <row r="208" spans="1:19" x14ac:dyDescent="0.2">
      <c r="A208" s="390"/>
      <c r="B208" s="389"/>
      <c r="C208" s="391"/>
      <c r="D208" s="311" t="s">
        <v>1095</v>
      </c>
      <c r="G208" s="211"/>
      <c r="H208" s="226"/>
      <c r="I208" s="232"/>
      <c r="J208" s="322">
        <v>6</v>
      </c>
      <c r="K208" s="234"/>
      <c r="L208" s="235" t="s">
        <v>1040</v>
      </c>
      <c r="M208" s="234"/>
      <c r="N208" s="234"/>
      <c r="O208" s="266" t="s">
        <v>1095</v>
      </c>
      <c r="P208" s="211"/>
      <c r="Q208" s="211"/>
      <c r="R208" s="211"/>
      <c r="S208" s="211"/>
    </row>
    <row r="209" spans="1:19" x14ac:dyDescent="0.2">
      <c r="A209" s="390"/>
      <c r="B209" s="389"/>
      <c r="C209" s="391"/>
      <c r="D209" s="311" t="s">
        <v>1095</v>
      </c>
      <c r="G209" s="211"/>
      <c r="H209" s="226"/>
      <c r="I209" s="232"/>
      <c r="J209" s="322">
        <v>7</v>
      </c>
      <c r="K209" s="234"/>
      <c r="L209" s="235" t="s">
        <v>1042</v>
      </c>
      <c r="M209" s="234"/>
      <c r="N209" s="234"/>
      <c r="O209" s="266" t="s">
        <v>1095</v>
      </c>
      <c r="P209" s="211"/>
      <c r="Q209" s="211"/>
      <c r="R209" s="211"/>
      <c r="S209" s="211"/>
    </row>
    <row r="210" spans="1:19" x14ac:dyDescent="0.2">
      <c r="A210" s="390"/>
      <c r="B210" s="392"/>
      <c r="C210" s="393"/>
      <c r="D210" s="311" t="s">
        <v>1095</v>
      </c>
      <c r="G210" s="211"/>
      <c r="H210" s="226"/>
      <c r="I210" s="232"/>
      <c r="J210" s="322">
        <v>8</v>
      </c>
      <c r="K210" s="234"/>
      <c r="L210" s="235" t="s">
        <v>1045</v>
      </c>
      <c r="M210" s="234"/>
      <c r="N210" s="234"/>
      <c r="O210" s="266" t="s">
        <v>1095</v>
      </c>
      <c r="P210" s="211"/>
      <c r="Q210" s="211"/>
      <c r="R210" s="211"/>
      <c r="S210" s="211"/>
    </row>
    <row r="211" spans="1:19" x14ac:dyDescent="0.2">
      <c r="A211" s="390"/>
      <c r="B211" s="237"/>
      <c r="C211" s="391"/>
      <c r="D211" s="311" t="s">
        <v>1095</v>
      </c>
      <c r="G211" s="211"/>
      <c r="H211" s="226"/>
      <c r="I211" s="232"/>
      <c r="J211" s="322">
        <v>9</v>
      </c>
      <c r="K211" s="234"/>
      <c r="L211" s="235" t="s">
        <v>908</v>
      </c>
      <c r="M211" s="234"/>
      <c r="N211" s="234"/>
      <c r="O211" s="266" t="s">
        <v>1095</v>
      </c>
      <c r="P211" s="211"/>
      <c r="Q211" s="211"/>
      <c r="R211" s="211"/>
      <c r="S211" s="211"/>
    </row>
    <row r="212" spans="1:19" x14ac:dyDescent="0.2">
      <c r="A212" s="390"/>
      <c r="B212" s="237"/>
      <c r="C212" s="391"/>
      <c r="D212" s="311" t="s">
        <v>1095</v>
      </c>
      <c r="G212" s="211"/>
      <c r="H212" s="226"/>
      <c r="I212" s="243"/>
      <c r="J212" s="323">
        <v>10</v>
      </c>
      <c r="K212" s="239"/>
      <c r="L212" s="240" t="s">
        <v>1048</v>
      </c>
      <c r="M212" s="239"/>
      <c r="N212" s="239"/>
      <c r="O212" s="285" t="s">
        <v>1095</v>
      </c>
      <c r="P212" s="211"/>
      <c r="Q212" s="211"/>
      <c r="R212" s="211"/>
      <c r="S212" s="211"/>
    </row>
    <row r="213" spans="1:19" x14ac:dyDescent="0.2">
      <c r="A213" s="390"/>
      <c r="B213" s="237"/>
      <c r="C213" s="391"/>
      <c r="D213" s="311" t="s">
        <v>1095</v>
      </c>
      <c r="G213" s="211"/>
      <c r="H213" s="226"/>
      <c r="I213" s="238" t="s">
        <v>1014</v>
      </c>
      <c r="J213" s="232"/>
      <c r="K213" s="235" t="s">
        <v>1135</v>
      </c>
      <c r="L213" s="234"/>
      <c r="M213" s="234"/>
      <c r="N213" s="234"/>
      <c r="O213" s="266" t="s">
        <v>1095</v>
      </c>
      <c r="P213" s="211"/>
      <c r="Q213" s="211"/>
      <c r="R213" s="211"/>
      <c r="S213" s="211"/>
    </row>
    <row r="214" spans="1:19" x14ac:dyDescent="0.2">
      <c r="A214" s="390"/>
      <c r="B214" s="237"/>
      <c r="C214" s="391"/>
      <c r="D214" s="311" t="s">
        <v>1095</v>
      </c>
      <c r="G214" s="211"/>
      <c r="H214" s="226"/>
      <c r="I214" s="232"/>
      <c r="J214" s="233">
        <v>1</v>
      </c>
      <c r="K214" s="234"/>
      <c r="L214" s="235" t="s">
        <v>1003</v>
      </c>
      <c r="M214" s="234"/>
      <c r="N214" s="234"/>
      <c r="O214" s="266" t="s">
        <v>1095</v>
      </c>
      <c r="P214" s="211"/>
      <c r="Q214" s="211"/>
      <c r="R214" s="211"/>
      <c r="S214" s="211"/>
    </row>
    <row r="215" spans="1:19" x14ac:dyDescent="0.2">
      <c r="A215" s="390"/>
      <c r="B215" s="237"/>
      <c r="C215" s="391"/>
      <c r="D215" s="311" t="s">
        <v>1095</v>
      </c>
      <c r="G215" s="211"/>
      <c r="H215" s="226"/>
      <c r="I215" s="232"/>
      <c r="J215" s="233">
        <v>2</v>
      </c>
      <c r="K215" s="234"/>
      <c r="L215" s="235" t="s">
        <v>1014</v>
      </c>
      <c r="M215" s="234"/>
      <c r="N215" s="234"/>
      <c r="O215" s="266" t="s">
        <v>1095</v>
      </c>
      <c r="P215" s="211"/>
      <c r="Q215" s="211"/>
      <c r="R215" s="211"/>
      <c r="S215" s="211"/>
    </row>
    <row r="216" spans="1:19" x14ac:dyDescent="0.2">
      <c r="A216" s="390"/>
      <c r="B216" s="389"/>
      <c r="C216" s="391"/>
      <c r="D216" s="311" t="s">
        <v>1095</v>
      </c>
      <c r="G216" s="211"/>
      <c r="H216" s="226"/>
      <c r="I216" s="232"/>
      <c r="J216" s="233">
        <v>3</v>
      </c>
      <c r="K216" s="234"/>
      <c r="L216" s="235" t="s">
        <v>1016</v>
      </c>
      <c r="M216" s="234"/>
      <c r="N216" s="234"/>
      <c r="O216" s="266" t="s">
        <v>1095</v>
      </c>
      <c r="P216" s="211"/>
      <c r="Q216" s="211"/>
      <c r="R216" s="211"/>
      <c r="S216" s="211"/>
    </row>
    <row r="217" spans="1:19" x14ac:dyDescent="0.2">
      <c r="A217" s="390"/>
      <c r="B217" s="392"/>
      <c r="C217" s="393"/>
      <c r="D217" s="311" t="s">
        <v>1095</v>
      </c>
      <c r="G217" s="211"/>
      <c r="H217" s="226"/>
      <c r="I217" s="232"/>
      <c r="J217" s="322">
        <v>4</v>
      </c>
      <c r="K217" s="234"/>
      <c r="L217" s="235" t="s">
        <v>1023</v>
      </c>
      <c r="M217" s="234"/>
      <c r="N217" s="234"/>
      <c r="O217" s="266" t="s">
        <v>1095</v>
      </c>
      <c r="P217" s="211"/>
      <c r="Q217" s="211"/>
      <c r="R217" s="211"/>
      <c r="S217" s="211"/>
    </row>
    <row r="218" spans="1:19" x14ac:dyDescent="0.2">
      <c r="A218" s="390"/>
      <c r="B218" s="237"/>
      <c r="C218" s="391"/>
      <c r="D218" s="311" t="s">
        <v>1095</v>
      </c>
      <c r="G218" s="211"/>
      <c r="H218" s="226"/>
      <c r="I218" s="211"/>
      <c r="J218" s="322">
        <v>5</v>
      </c>
      <c r="K218" s="234"/>
      <c r="L218" s="235" t="s">
        <v>1038</v>
      </c>
      <c r="M218" s="234"/>
      <c r="N218" s="234"/>
      <c r="O218" s="266" t="s">
        <v>1095</v>
      </c>
      <c r="P218" s="211"/>
      <c r="Q218" s="211"/>
      <c r="R218" s="211"/>
      <c r="S218" s="211"/>
    </row>
    <row r="219" spans="1:19" x14ac:dyDescent="0.2">
      <c r="A219" s="390"/>
      <c r="B219" s="237"/>
      <c r="C219" s="391"/>
      <c r="D219" s="311" t="s">
        <v>1095</v>
      </c>
      <c r="G219" s="211"/>
      <c r="H219" s="226"/>
      <c r="I219" s="211"/>
      <c r="J219" s="322">
        <v>6</v>
      </c>
      <c r="K219" s="234"/>
      <c r="L219" s="235" t="s">
        <v>1040</v>
      </c>
      <c r="M219" s="234"/>
      <c r="N219" s="234"/>
      <c r="O219" s="266" t="s">
        <v>1095</v>
      </c>
      <c r="P219" s="211"/>
      <c r="Q219" s="211"/>
      <c r="R219" s="211"/>
      <c r="S219" s="211"/>
    </row>
    <row r="220" spans="1:19" x14ac:dyDescent="0.2">
      <c r="A220" s="390"/>
      <c r="B220" s="389"/>
      <c r="C220" s="391"/>
      <c r="D220" s="311" t="s">
        <v>1095</v>
      </c>
      <c r="G220" s="211"/>
      <c r="H220" s="226"/>
      <c r="I220" s="232"/>
      <c r="J220" s="322">
        <v>7</v>
      </c>
      <c r="K220" s="234"/>
      <c r="L220" s="235" t="s">
        <v>1042</v>
      </c>
      <c r="M220" s="234"/>
      <c r="N220" s="234"/>
      <c r="O220" s="266" t="s">
        <v>1095</v>
      </c>
      <c r="P220" s="211"/>
      <c r="Q220" s="211"/>
      <c r="R220" s="211"/>
      <c r="S220" s="211"/>
    </row>
    <row r="221" spans="1:19" x14ac:dyDescent="0.2">
      <c r="A221" s="390"/>
      <c r="B221" s="389"/>
      <c r="C221" s="391"/>
      <c r="D221" s="311" t="s">
        <v>1095</v>
      </c>
      <c r="G221" s="211"/>
      <c r="H221" s="226"/>
      <c r="I221" s="232"/>
      <c r="J221" s="322">
        <v>8</v>
      </c>
      <c r="K221" s="234"/>
      <c r="L221" s="235" t="s">
        <v>1045</v>
      </c>
      <c r="M221" s="234"/>
      <c r="N221" s="234"/>
      <c r="O221" s="266" t="s">
        <v>1095</v>
      </c>
      <c r="P221" s="211"/>
      <c r="Q221" s="211"/>
      <c r="R221" s="211"/>
      <c r="S221" s="211"/>
    </row>
    <row r="222" spans="1:19" x14ac:dyDescent="0.2">
      <c r="A222" s="390"/>
      <c r="B222" s="389"/>
      <c r="C222" s="391"/>
      <c r="D222" s="311" t="s">
        <v>1095</v>
      </c>
      <c r="G222" s="211"/>
      <c r="H222" s="226"/>
      <c r="I222" s="232"/>
      <c r="J222" s="322">
        <v>9</v>
      </c>
      <c r="K222" s="234"/>
      <c r="L222" s="235" t="s">
        <v>908</v>
      </c>
      <c r="M222" s="234"/>
      <c r="N222" s="234"/>
      <c r="O222" s="266" t="s">
        <v>1095</v>
      </c>
      <c r="P222" s="211"/>
      <c r="Q222" s="211"/>
      <c r="R222" s="211"/>
      <c r="S222" s="211"/>
    </row>
    <row r="223" spans="1:19" x14ac:dyDescent="0.2">
      <c r="A223" s="390"/>
      <c r="B223" s="392"/>
      <c r="C223" s="393"/>
      <c r="D223" s="311" t="s">
        <v>1095</v>
      </c>
      <c r="G223" s="211"/>
      <c r="H223" s="226"/>
      <c r="I223" s="232"/>
      <c r="J223" s="323">
        <v>10</v>
      </c>
      <c r="K223" s="239"/>
      <c r="L223" s="235" t="s">
        <v>1048</v>
      </c>
      <c r="M223" s="234"/>
      <c r="N223" s="234"/>
      <c r="O223" s="266" t="s">
        <v>1095</v>
      </c>
      <c r="P223" s="211"/>
      <c r="Q223" s="211"/>
      <c r="R223" s="211"/>
      <c r="S223" s="211"/>
    </row>
    <row r="224" spans="1:19" x14ac:dyDescent="0.2">
      <c r="A224" s="390"/>
      <c r="B224" s="237"/>
      <c r="C224" s="391"/>
      <c r="D224" s="311" t="s">
        <v>1095</v>
      </c>
      <c r="G224" s="211"/>
      <c r="H224" s="226"/>
      <c r="I224" s="227" t="s">
        <v>1016</v>
      </c>
      <c r="J224" s="272"/>
      <c r="K224" s="240" t="s">
        <v>1136</v>
      </c>
      <c r="L224" s="272"/>
      <c r="M224" s="272"/>
      <c r="N224" s="272"/>
      <c r="O224" s="306" t="s">
        <v>1095</v>
      </c>
      <c r="P224" s="211"/>
      <c r="Q224" s="211"/>
      <c r="R224" s="211"/>
      <c r="S224" s="211"/>
    </row>
    <row r="225" spans="1:19" x14ac:dyDescent="0.2">
      <c r="A225" s="390"/>
      <c r="B225" s="237"/>
      <c r="C225" s="391"/>
      <c r="D225" s="311" t="s">
        <v>1095</v>
      </c>
      <c r="G225" s="211"/>
      <c r="H225" s="226"/>
      <c r="I225" s="227" t="s">
        <v>1023</v>
      </c>
      <c r="J225" s="272"/>
      <c r="K225" s="293" t="s">
        <v>1049</v>
      </c>
      <c r="L225" s="272"/>
      <c r="M225" s="272"/>
      <c r="N225" s="272"/>
      <c r="O225" s="266" t="s">
        <v>1095</v>
      </c>
      <c r="P225" s="211"/>
      <c r="Q225" s="211"/>
      <c r="R225" s="211"/>
      <c r="S225" s="211"/>
    </row>
    <row r="226" spans="1:19" ht="15.75" thickBot="1" x14ac:dyDescent="0.25">
      <c r="A226" s="390"/>
      <c r="B226" s="237"/>
      <c r="C226" s="391"/>
      <c r="D226" s="311" t="s">
        <v>1095</v>
      </c>
      <c r="G226" s="211"/>
      <c r="H226" s="244"/>
      <c r="I226" s="246" t="s">
        <v>1038</v>
      </c>
      <c r="J226" s="247"/>
      <c r="K226" s="248" t="s">
        <v>1137</v>
      </c>
      <c r="L226" s="247"/>
      <c r="M226" s="247"/>
      <c r="N226" s="247"/>
      <c r="O226" s="333" t="s">
        <v>1095</v>
      </c>
      <c r="P226" s="211"/>
      <c r="Q226" s="211"/>
      <c r="R226" s="211"/>
      <c r="S226" s="211"/>
    </row>
    <row r="227" spans="1:19" ht="16.5" thickTop="1" thickBot="1" x14ac:dyDescent="0.25">
      <c r="A227" s="390">
        <v>20</v>
      </c>
      <c r="B227" s="237" t="s">
        <v>1520</v>
      </c>
      <c r="C227" s="391" t="s">
        <v>1138</v>
      </c>
      <c r="D227" s="311" t="s">
        <v>1139</v>
      </c>
      <c r="G227" s="211"/>
      <c r="H227" s="342">
        <v>20</v>
      </c>
      <c r="I227" s="343"/>
      <c r="J227" s="344"/>
      <c r="K227" s="345" t="s">
        <v>1138</v>
      </c>
      <c r="L227" s="344"/>
      <c r="M227" s="344"/>
      <c r="N227" s="344"/>
      <c r="O227" s="346" t="s">
        <v>1139</v>
      </c>
      <c r="P227" s="211"/>
      <c r="Q227" s="224">
        <f>H227</f>
        <v>20</v>
      </c>
      <c r="R227" s="216" t="str">
        <f>CONCATENATE("II-",TEXT(Q227,"0000"))</f>
        <v>II-0020</v>
      </c>
      <c r="S227" s="225" t="str">
        <f>K227</f>
        <v>CORTE DE PASTO</v>
      </c>
    </row>
    <row r="228" spans="1:19" ht="15.75" thickTop="1" x14ac:dyDescent="0.2">
      <c r="A228" s="390">
        <v>21</v>
      </c>
      <c r="B228" s="237" t="s">
        <v>1521</v>
      </c>
      <c r="C228" s="391" t="s">
        <v>1140</v>
      </c>
      <c r="D228" s="311"/>
      <c r="G228" s="211"/>
      <c r="H228" s="301">
        <v>21</v>
      </c>
      <c r="I228" s="253"/>
      <c r="J228" s="264"/>
      <c r="K228" s="321" t="s">
        <v>1140</v>
      </c>
      <c r="L228" s="264"/>
      <c r="M228" s="264"/>
      <c r="N228" s="264"/>
      <c r="O228" s="275"/>
      <c r="P228" s="211"/>
      <c r="Q228" s="224">
        <f>H228</f>
        <v>21</v>
      </c>
      <c r="R228" s="216" t="str">
        <f>CONCATENATE("II-",TEXT(Q228,"0000"))</f>
        <v>II-0021</v>
      </c>
      <c r="S228" s="225" t="str">
        <f>K228</f>
        <v xml:space="preserve">CUNETA </v>
      </c>
    </row>
    <row r="229" spans="1:19" x14ac:dyDescent="0.2">
      <c r="A229" s="390"/>
      <c r="B229" s="237"/>
      <c r="C229" s="391"/>
      <c r="D229" s="311" t="s">
        <v>1044</v>
      </c>
      <c r="G229" s="286"/>
      <c r="H229" s="287"/>
      <c r="I229" s="288" t="s">
        <v>1003</v>
      </c>
      <c r="J229" s="325"/>
      <c r="K229" s="324" t="s">
        <v>1141</v>
      </c>
      <c r="L229" s="325"/>
      <c r="M229" s="325"/>
      <c r="N229" s="325"/>
      <c r="O229" s="291" t="s">
        <v>1044</v>
      </c>
      <c r="P229" s="286"/>
      <c r="Q229" s="286"/>
      <c r="R229" s="286"/>
      <c r="S229" s="286"/>
    </row>
    <row r="230" spans="1:19" x14ac:dyDescent="0.2">
      <c r="A230" s="390"/>
      <c r="B230" s="237"/>
      <c r="C230" s="391"/>
      <c r="D230" s="311" t="s">
        <v>1077</v>
      </c>
      <c r="G230" s="211"/>
      <c r="H230" s="287"/>
      <c r="I230" s="227" t="s">
        <v>1014</v>
      </c>
      <c r="J230" s="272"/>
      <c r="K230" s="293" t="s">
        <v>1046</v>
      </c>
      <c r="L230" s="272"/>
      <c r="M230" s="272"/>
      <c r="N230" s="272"/>
      <c r="O230" s="306" t="s">
        <v>1077</v>
      </c>
      <c r="P230" s="211"/>
      <c r="Q230" s="211"/>
      <c r="R230" s="211"/>
      <c r="S230" s="211"/>
    </row>
    <row r="231" spans="1:19" x14ac:dyDescent="0.2">
      <c r="A231" s="390"/>
      <c r="B231" s="237"/>
      <c r="C231" s="391"/>
      <c r="D231" s="311" t="s">
        <v>1095</v>
      </c>
      <c r="G231" s="211"/>
      <c r="H231" s="287"/>
      <c r="I231" s="227" t="s">
        <v>1016</v>
      </c>
      <c r="J231" s="272"/>
      <c r="K231" s="293" t="s">
        <v>1049</v>
      </c>
      <c r="L231" s="272"/>
      <c r="M231" s="272"/>
      <c r="N231" s="272"/>
      <c r="O231" s="306" t="s">
        <v>1095</v>
      </c>
      <c r="P231" s="211"/>
      <c r="Q231" s="211"/>
      <c r="R231" s="211"/>
      <c r="S231" s="211"/>
    </row>
    <row r="232" spans="1:19" x14ac:dyDescent="0.2">
      <c r="A232" s="390"/>
      <c r="B232" s="389"/>
      <c r="C232" s="391"/>
      <c r="D232" s="311" t="s">
        <v>1022</v>
      </c>
      <c r="G232" s="211"/>
      <c r="H232" s="287"/>
      <c r="I232" s="227" t="s">
        <v>1023</v>
      </c>
      <c r="J232" s="272"/>
      <c r="K232" s="293" t="s">
        <v>1068</v>
      </c>
      <c r="L232" s="272"/>
      <c r="M232" s="272"/>
      <c r="N232" s="272"/>
      <c r="O232" s="306" t="s">
        <v>1022</v>
      </c>
      <c r="P232" s="211"/>
      <c r="Q232" s="211"/>
      <c r="R232" s="211"/>
      <c r="S232" s="211"/>
    </row>
    <row r="233" spans="1:19" x14ac:dyDescent="0.2">
      <c r="A233" s="390"/>
      <c r="B233" s="389"/>
      <c r="C233" s="391"/>
      <c r="D233" s="311" t="s">
        <v>1044</v>
      </c>
      <c r="G233" s="211"/>
      <c r="H233" s="287"/>
      <c r="I233" s="227" t="s">
        <v>1038</v>
      </c>
      <c r="J233" s="272"/>
      <c r="K233" s="293" t="s">
        <v>1142</v>
      </c>
      <c r="L233" s="272"/>
      <c r="M233" s="272"/>
      <c r="N233" s="272"/>
      <c r="O233" s="306" t="s">
        <v>1044</v>
      </c>
      <c r="P233" s="211"/>
      <c r="Q233" s="211"/>
      <c r="R233" s="211"/>
      <c r="S233" s="211"/>
    </row>
    <row r="234" spans="1:19" ht="15.75" thickBot="1" x14ac:dyDescent="0.25">
      <c r="A234" s="390"/>
      <c r="B234" s="392"/>
      <c r="C234" s="393"/>
      <c r="D234" s="311" t="s">
        <v>1022</v>
      </c>
      <c r="G234" s="211"/>
      <c r="H234" s="294"/>
      <c r="I234" s="256" t="s">
        <v>1040</v>
      </c>
      <c r="J234" s="259"/>
      <c r="K234" s="295" t="s">
        <v>1143</v>
      </c>
      <c r="L234" s="259"/>
      <c r="M234" s="259"/>
      <c r="N234" s="259"/>
      <c r="O234" s="333" t="s">
        <v>1022</v>
      </c>
      <c r="P234" s="211"/>
      <c r="Q234" s="211"/>
      <c r="R234" s="211"/>
      <c r="S234" s="211"/>
    </row>
    <row r="235" spans="1:19" ht="16.5" thickTop="1" thickBot="1" x14ac:dyDescent="0.25">
      <c r="A235" s="390">
        <v>22</v>
      </c>
      <c r="B235" s="237" t="s">
        <v>1522</v>
      </c>
      <c r="C235" s="391" t="s">
        <v>1144</v>
      </c>
      <c r="D235" s="311" t="s">
        <v>6</v>
      </c>
      <c r="G235" s="211"/>
      <c r="H235" s="347">
        <v>22</v>
      </c>
      <c r="I235" s="348"/>
      <c r="J235" s="349"/>
      <c r="K235" s="350" t="s">
        <v>1144</v>
      </c>
      <c r="L235" s="349"/>
      <c r="M235" s="349"/>
      <c r="N235" s="349"/>
      <c r="O235" s="351" t="s">
        <v>6</v>
      </c>
      <c r="P235" s="211"/>
      <c r="Q235" s="224">
        <f>H235</f>
        <v>22</v>
      </c>
      <c r="R235" s="216" t="str">
        <f>CONCATENATE("II-",TEXT(Q235,"0000"))</f>
        <v>II-0022</v>
      </c>
      <c r="S235" s="225" t="str">
        <f>K235</f>
        <v>DARSENA DE DETENCION DE VEHICULOS</v>
      </c>
    </row>
    <row r="236" spans="1:19" ht="15.75" thickTop="1" x14ac:dyDescent="0.2">
      <c r="A236" s="390">
        <v>23</v>
      </c>
      <c r="B236" s="388" t="s">
        <v>1523</v>
      </c>
      <c r="C236" s="388" t="s">
        <v>1145</v>
      </c>
      <c r="D236" s="311"/>
      <c r="G236" s="211"/>
      <c r="H236" s="301">
        <v>23</v>
      </c>
      <c r="I236" s="252"/>
      <c r="J236" s="312"/>
      <c r="K236" s="313" t="s">
        <v>1145</v>
      </c>
      <c r="L236" s="312"/>
      <c r="M236" s="312"/>
      <c r="N236" s="312"/>
      <c r="O236" s="254"/>
      <c r="P236" s="211"/>
      <c r="Q236" s="224">
        <f>H236</f>
        <v>23</v>
      </c>
      <c r="R236" s="216" t="str">
        <f>CONCATENATE("II-",TEXT(Q236,"0000"))</f>
        <v>II-0023</v>
      </c>
      <c r="S236" s="225" t="str">
        <f>K236</f>
        <v>DEFENSA CAMINOS</v>
      </c>
    </row>
    <row r="237" spans="1:19" x14ac:dyDescent="0.2">
      <c r="A237" s="390"/>
      <c r="B237" s="388"/>
      <c r="C237" s="388"/>
      <c r="D237" s="311" t="s">
        <v>1077</v>
      </c>
      <c r="G237" s="211"/>
      <c r="H237" s="226"/>
      <c r="I237" s="227" t="s">
        <v>1003</v>
      </c>
      <c r="J237" s="272"/>
      <c r="K237" s="293" t="s">
        <v>1146</v>
      </c>
      <c r="L237" s="272"/>
      <c r="M237" s="272"/>
      <c r="N237" s="272"/>
      <c r="O237" s="306" t="s">
        <v>1077</v>
      </c>
      <c r="P237" s="211"/>
      <c r="Q237" s="211"/>
      <c r="R237" s="211"/>
      <c r="S237" s="211"/>
    </row>
    <row r="238" spans="1:19" x14ac:dyDescent="0.2">
      <c r="A238" s="390"/>
      <c r="B238" s="388"/>
      <c r="C238" s="388"/>
      <c r="D238" s="311" t="s">
        <v>1077</v>
      </c>
      <c r="G238" s="211"/>
      <c r="H238" s="226"/>
      <c r="I238" s="227" t="s">
        <v>1014</v>
      </c>
      <c r="J238" s="272"/>
      <c r="K238" s="293" t="s">
        <v>1147</v>
      </c>
      <c r="L238" s="272"/>
      <c r="M238" s="272"/>
      <c r="N238" s="272"/>
      <c r="O238" s="306" t="s">
        <v>1077</v>
      </c>
      <c r="P238" s="211"/>
      <c r="Q238" s="211"/>
      <c r="R238" s="211"/>
      <c r="S238" s="211"/>
    </row>
    <row r="239" spans="1:19" x14ac:dyDescent="0.2">
      <c r="A239" s="390"/>
      <c r="B239" s="388"/>
      <c r="C239" s="388"/>
      <c r="D239" s="311" t="s">
        <v>1077</v>
      </c>
      <c r="G239" s="211"/>
      <c r="H239" s="226"/>
      <c r="I239" s="227" t="s">
        <v>1016</v>
      </c>
      <c r="J239" s="272"/>
      <c r="K239" s="293" t="s">
        <v>1148</v>
      </c>
      <c r="L239" s="272"/>
      <c r="M239" s="272"/>
      <c r="N239" s="272"/>
      <c r="O239" s="306" t="s">
        <v>1077</v>
      </c>
      <c r="P239" s="211"/>
      <c r="Q239" s="211"/>
      <c r="R239" s="211"/>
      <c r="S239" s="211"/>
    </row>
    <row r="240" spans="1:19" x14ac:dyDescent="0.2">
      <c r="A240" s="390"/>
      <c r="B240" s="392"/>
      <c r="C240" s="393"/>
      <c r="D240" s="311" t="s">
        <v>1044</v>
      </c>
      <c r="G240" s="211"/>
      <c r="H240" s="226"/>
      <c r="I240" s="227" t="s">
        <v>1023</v>
      </c>
      <c r="J240" s="272"/>
      <c r="K240" s="293" t="s">
        <v>1149</v>
      </c>
      <c r="L240" s="272"/>
      <c r="M240" s="272"/>
      <c r="N240" s="272"/>
      <c r="O240" s="306" t="s">
        <v>1044</v>
      </c>
      <c r="P240" s="211"/>
      <c r="Q240" s="211"/>
      <c r="R240" s="211"/>
      <c r="S240" s="211"/>
    </row>
    <row r="241" spans="1:19" x14ac:dyDescent="0.2">
      <c r="A241" s="390"/>
      <c r="B241" s="237"/>
      <c r="C241" s="391"/>
      <c r="D241" s="311" t="s">
        <v>1044</v>
      </c>
      <c r="G241" s="211"/>
      <c r="H241" s="226"/>
      <c r="I241" s="227" t="s">
        <v>1038</v>
      </c>
      <c r="J241" s="272"/>
      <c r="K241" s="293" t="s">
        <v>1046</v>
      </c>
      <c r="L241" s="272"/>
      <c r="M241" s="272"/>
      <c r="N241" s="272"/>
      <c r="O241" s="306" t="s">
        <v>1044</v>
      </c>
      <c r="P241" s="211"/>
      <c r="Q241" s="211"/>
      <c r="R241" s="211"/>
      <c r="S241" s="211"/>
    </row>
    <row r="242" spans="1:19" x14ac:dyDescent="0.2">
      <c r="A242" s="390"/>
      <c r="B242" s="237"/>
      <c r="C242" s="391"/>
      <c r="D242" s="311" t="s">
        <v>1044</v>
      </c>
      <c r="G242" s="211"/>
      <c r="H242" s="226"/>
      <c r="I242" s="227" t="s">
        <v>1040</v>
      </c>
      <c r="J242" s="272"/>
      <c r="K242" s="293" t="s">
        <v>1067</v>
      </c>
      <c r="L242" s="272"/>
      <c r="M242" s="272"/>
      <c r="N242" s="272"/>
      <c r="O242" s="306" t="s">
        <v>1044</v>
      </c>
      <c r="P242" s="211"/>
      <c r="Q242" s="211"/>
      <c r="R242" s="211"/>
      <c r="S242" s="211"/>
    </row>
    <row r="243" spans="1:19" x14ac:dyDescent="0.2">
      <c r="A243" s="390"/>
      <c r="B243" s="237"/>
      <c r="C243" s="391"/>
      <c r="D243" s="311" t="s">
        <v>1044</v>
      </c>
      <c r="G243" s="211"/>
      <c r="H243" s="226"/>
      <c r="I243" s="227" t="s">
        <v>1042</v>
      </c>
      <c r="J243" s="272"/>
      <c r="K243" s="293" t="s">
        <v>1047</v>
      </c>
      <c r="L243" s="272"/>
      <c r="M243" s="272"/>
      <c r="N243" s="272"/>
      <c r="O243" s="306" t="s">
        <v>1044</v>
      </c>
      <c r="P243" s="211"/>
      <c r="Q243" s="211"/>
      <c r="R243" s="211"/>
      <c r="S243" s="211"/>
    </row>
    <row r="244" spans="1:19" ht="15.75" thickBot="1" x14ac:dyDescent="0.25">
      <c r="A244" s="390"/>
      <c r="B244" s="237"/>
      <c r="C244" s="391"/>
      <c r="D244" s="311" t="s">
        <v>1044</v>
      </c>
      <c r="G244" s="211"/>
      <c r="H244" s="244"/>
      <c r="I244" s="256" t="s">
        <v>1045</v>
      </c>
      <c r="J244" s="259"/>
      <c r="K244" s="295" t="s">
        <v>1150</v>
      </c>
      <c r="L244" s="259"/>
      <c r="M244" s="259"/>
      <c r="N244" s="259"/>
      <c r="O244" s="333" t="s">
        <v>1044</v>
      </c>
      <c r="P244" s="211"/>
      <c r="Q244" s="211"/>
      <c r="R244" s="211"/>
      <c r="S244" s="211"/>
    </row>
    <row r="245" spans="1:19" ht="15.75" thickTop="1" x14ac:dyDescent="0.2">
      <c r="A245" s="390">
        <v>24</v>
      </c>
      <c r="B245" s="389" t="s">
        <v>1524</v>
      </c>
      <c r="C245" s="391" t="s">
        <v>1151</v>
      </c>
      <c r="D245" s="311"/>
      <c r="G245" s="211"/>
      <c r="H245" s="301">
        <v>24</v>
      </c>
      <c r="I245" s="252"/>
      <c r="J245" s="312"/>
      <c r="K245" s="313" t="s">
        <v>1151</v>
      </c>
      <c r="L245" s="312"/>
      <c r="M245" s="312"/>
      <c r="N245" s="312"/>
      <c r="O245" s="254"/>
      <c r="P245" s="211"/>
      <c r="Q245" s="224">
        <f>H245</f>
        <v>24</v>
      </c>
      <c r="R245" s="216" t="str">
        <f>CONCATENATE("II-",TEXT(Q245,"0000"))</f>
        <v>II-0024</v>
      </c>
      <c r="S245" s="225" t="str">
        <f>K245</f>
        <v>DEFENSA DE MARGENES</v>
      </c>
    </row>
    <row r="246" spans="1:19" x14ac:dyDescent="0.2">
      <c r="A246" s="390"/>
      <c r="B246" s="389"/>
      <c r="C246" s="391"/>
      <c r="D246" s="311" t="s">
        <v>1077</v>
      </c>
      <c r="G246" s="211"/>
      <c r="H246" s="226"/>
      <c r="I246" s="227" t="s">
        <v>1003</v>
      </c>
      <c r="J246" s="272"/>
      <c r="K246" s="293" t="s">
        <v>1152</v>
      </c>
      <c r="L246" s="272"/>
      <c r="M246" s="272"/>
      <c r="N246" s="272"/>
      <c r="O246" s="306" t="s">
        <v>1077</v>
      </c>
      <c r="P246" s="211"/>
      <c r="Q246" s="211"/>
      <c r="R246" s="211"/>
      <c r="S246" s="211"/>
    </row>
    <row r="247" spans="1:19" x14ac:dyDescent="0.2">
      <c r="A247" s="390"/>
      <c r="B247" s="392"/>
      <c r="C247" s="393"/>
      <c r="D247" s="311" t="s">
        <v>1044</v>
      </c>
      <c r="G247" s="211"/>
      <c r="H247" s="226"/>
      <c r="I247" s="227" t="s">
        <v>1014</v>
      </c>
      <c r="J247" s="272"/>
      <c r="K247" s="293" t="s">
        <v>1153</v>
      </c>
      <c r="L247" s="272"/>
      <c r="M247" s="272"/>
      <c r="N247" s="272"/>
      <c r="O247" s="306" t="s">
        <v>1044</v>
      </c>
      <c r="P247" s="211"/>
      <c r="Q247" s="211"/>
      <c r="R247" s="211"/>
      <c r="S247" s="211"/>
    </row>
    <row r="248" spans="1:19" x14ac:dyDescent="0.2">
      <c r="A248" s="390"/>
      <c r="B248" s="237"/>
      <c r="C248" s="391"/>
      <c r="D248" s="311" t="s">
        <v>1044</v>
      </c>
      <c r="G248" s="211"/>
      <c r="H248" s="226"/>
      <c r="I248" s="238" t="s">
        <v>1016</v>
      </c>
      <c r="J248" s="239"/>
      <c r="K248" s="240" t="s">
        <v>1154</v>
      </c>
      <c r="L248" s="239"/>
      <c r="M248" s="239"/>
      <c r="N248" s="239"/>
      <c r="O248" s="285" t="s">
        <v>1044</v>
      </c>
      <c r="P248" s="211"/>
      <c r="Q248" s="211"/>
      <c r="R248" s="211"/>
      <c r="S248" s="211"/>
    </row>
    <row r="249" spans="1:19" x14ac:dyDescent="0.2">
      <c r="A249" s="390"/>
      <c r="B249" s="237"/>
      <c r="C249" s="391"/>
      <c r="D249" s="311" t="s">
        <v>1044</v>
      </c>
      <c r="G249" s="211"/>
      <c r="H249" s="226"/>
      <c r="I249" s="227" t="s">
        <v>1023</v>
      </c>
      <c r="J249" s="272"/>
      <c r="K249" s="293" t="s">
        <v>1155</v>
      </c>
      <c r="L249" s="272"/>
      <c r="M249" s="272"/>
      <c r="N249" s="272"/>
      <c r="O249" s="306" t="s">
        <v>1044</v>
      </c>
      <c r="P249" s="211"/>
      <c r="Q249" s="211"/>
      <c r="R249" s="211"/>
      <c r="S249" s="211"/>
    </row>
    <row r="250" spans="1:19" ht="15.75" thickBot="1" x14ac:dyDescent="0.25">
      <c r="A250" s="390"/>
      <c r="B250" s="237"/>
      <c r="C250" s="391"/>
      <c r="D250" s="311" t="s">
        <v>1022</v>
      </c>
      <c r="G250" s="211"/>
      <c r="H250" s="277"/>
      <c r="I250" s="334" t="s">
        <v>1038</v>
      </c>
      <c r="J250" s="352"/>
      <c r="K250" s="353" t="s">
        <v>1156</v>
      </c>
      <c r="L250" s="352"/>
      <c r="M250" s="352"/>
      <c r="N250" s="352"/>
      <c r="O250" s="354" t="s">
        <v>1022</v>
      </c>
      <c r="P250" s="211"/>
      <c r="Q250" s="211"/>
      <c r="R250" s="211"/>
      <c r="S250" s="211"/>
    </row>
    <row r="251" spans="1:19" x14ac:dyDescent="0.2">
      <c r="A251" s="390"/>
      <c r="B251" s="237"/>
      <c r="C251" s="391"/>
      <c r="D251" s="311"/>
      <c r="G251" s="234"/>
      <c r="H251" s="283"/>
      <c r="I251" s="232"/>
      <c r="J251" s="234"/>
      <c r="K251" s="235"/>
      <c r="L251" s="234"/>
      <c r="M251" s="234"/>
      <c r="N251" s="234"/>
      <c r="O251" s="217"/>
      <c r="P251" s="234"/>
      <c r="Q251" s="234"/>
      <c r="R251" s="234"/>
      <c r="S251" s="234"/>
    </row>
    <row r="252" spans="1:19" s="159" customFormat="1" x14ac:dyDescent="0.2">
      <c r="A252" s="390">
        <v>25</v>
      </c>
      <c r="B252" s="388" t="s">
        <v>1525</v>
      </c>
      <c r="C252" s="388" t="s">
        <v>1157</v>
      </c>
      <c r="D252" s="311"/>
      <c r="G252" s="211"/>
      <c r="H252" s="251">
        <v>25</v>
      </c>
      <c r="I252" s="253"/>
      <c r="J252" s="264"/>
      <c r="K252" s="321" t="s">
        <v>1157</v>
      </c>
      <c r="L252" s="264"/>
      <c r="M252" s="264"/>
      <c r="N252" s="264"/>
      <c r="O252" s="275"/>
      <c r="P252" s="211"/>
      <c r="Q252" s="224">
        <f>H252</f>
        <v>25</v>
      </c>
      <c r="R252" s="216" t="str">
        <f>CONCATENATE("II-",TEXT(Q252,"0000"))</f>
        <v>II-0025</v>
      </c>
      <c r="S252" s="225" t="str">
        <f>K252</f>
        <v>DEFENSA VEHICULAR</v>
      </c>
    </row>
    <row r="253" spans="1:19" x14ac:dyDescent="0.2">
      <c r="A253" s="390"/>
      <c r="B253" s="388"/>
      <c r="C253" s="388"/>
      <c r="D253" s="311"/>
      <c r="G253" s="211"/>
      <c r="H253" s="265"/>
      <c r="I253" s="227" t="s">
        <v>1003</v>
      </c>
      <c r="J253" s="230"/>
      <c r="K253" s="242" t="s">
        <v>1089</v>
      </c>
      <c r="L253" s="230"/>
      <c r="M253" s="230"/>
      <c r="N253" s="230"/>
      <c r="O253" s="276"/>
      <c r="P253" s="211"/>
      <c r="Q253" s="211"/>
      <c r="R253" s="211"/>
      <c r="S253" s="211"/>
    </row>
    <row r="254" spans="1:19" x14ac:dyDescent="0.2">
      <c r="A254" s="390"/>
      <c r="B254" s="388"/>
      <c r="C254" s="388"/>
      <c r="D254" s="311" t="s">
        <v>1095</v>
      </c>
      <c r="G254" s="211"/>
      <c r="H254" s="226"/>
      <c r="I254" s="232"/>
      <c r="J254" s="233">
        <v>1</v>
      </c>
      <c r="K254" s="234"/>
      <c r="L254" s="235" t="s">
        <v>1158</v>
      </c>
      <c r="M254" s="234"/>
      <c r="N254" s="234"/>
      <c r="O254" s="266" t="s">
        <v>1095</v>
      </c>
      <c r="P254" s="211"/>
      <c r="Q254" s="211"/>
      <c r="R254" s="211"/>
      <c r="S254" s="211"/>
    </row>
    <row r="255" spans="1:19" x14ac:dyDescent="0.2">
      <c r="A255" s="390"/>
      <c r="B255" s="388"/>
      <c r="C255" s="388"/>
      <c r="D255" s="311" t="s">
        <v>1095</v>
      </c>
      <c r="G255" s="211"/>
      <c r="H255" s="226"/>
      <c r="I255" s="232"/>
      <c r="J255" s="238">
        <v>2</v>
      </c>
      <c r="K255" s="239"/>
      <c r="L255" s="240" t="s">
        <v>1159</v>
      </c>
      <c r="M255" s="239"/>
      <c r="N255" s="239"/>
      <c r="O255" s="285" t="s">
        <v>1095</v>
      </c>
      <c r="P255" s="211"/>
      <c r="Q255" s="211"/>
      <c r="R255" s="211"/>
      <c r="S255" s="211"/>
    </row>
    <row r="256" spans="1:19" x14ac:dyDescent="0.2">
      <c r="A256" s="390"/>
      <c r="B256" s="388"/>
      <c r="C256" s="388"/>
      <c r="D256" s="311"/>
      <c r="G256" s="211"/>
      <c r="H256" s="226"/>
      <c r="I256" s="227" t="s">
        <v>1014</v>
      </c>
      <c r="J256" s="234"/>
      <c r="K256" s="235" t="s">
        <v>1090</v>
      </c>
      <c r="L256" s="234"/>
      <c r="M256" s="234"/>
      <c r="N256" s="234"/>
      <c r="O256" s="266"/>
      <c r="P256" s="211"/>
      <c r="Q256" s="211"/>
      <c r="R256" s="211"/>
      <c r="S256" s="211"/>
    </row>
    <row r="257" spans="1:19" x14ac:dyDescent="0.2">
      <c r="A257" s="390"/>
      <c r="B257" s="388"/>
      <c r="C257" s="388"/>
      <c r="D257" s="311" t="s">
        <v>1095</v>
      </c>
      <c r="G257" s="211"/>
      <c r="H257" s="226"/>
      <c r="I257" s="232"/>
      <c r="J257" s="233">
        <v>1</v>
      </c>
      <c r="K257" s="234"/>
      <c r="L257" s="235" t="s">
        <v>1160</v>
      </c>
      <c r="M257" s="234"/>
      <c r="N257" s="234"/>
      <c r="O257" s="266" t="s">
        <v>1095</v>
      </c>
      <c r="P257" s="211"/>
      <c r="Q257" s="211"/>
      <c r="R257" s="211"/>
      <c r="S257" s="211"/>
    </row>
    <row r="258" spans="1:19" x14ac:dyDescent="0.2">
      <c r="A258" s="390"/>
      <c r="B258" s="388"/>
      <c r="C258" s="388"/>
      <c r="D258" s="311" t="s">
        <v>1095</v>
      </c>
      <c r="G258" s="211"/>
      <c r="H258" s="226"/>
      <c r="I258" s="232"/>
      <c r="J258" s="233">
        <v>2</v>
      </c>
      <c r="K258" s="234"/>
      <c r="L258" s="235" t="s">
        <v>1161</v>
      </c>
      <c r="M258" s="234"/>
      <c r="N258" s="234"/>
      <c r="O258" s="266" t="s">
        <v>1095</v>
      </c>
      <c r="P258" s="211"/>
      <c r="Q258" s="211"/>
      <c r="R258" s="211"/>
      <c r="S258" s="211"/>
    </row>
    <row r="259" spans="1:19" x14ac:dyDescent="0.2">
      <c r="A259" s="390"/>
      <c r="B259" s="388"/>
      <c r="C259" s="388"/>
      <c r="D259" s="311" t="s">
        <v>1022</v>
      </c>
      <c r="G259" s="211"/>
      <c r="H259" s="226"/>
      <c r="I259" s="227" t="s">
        <v>1016</v>
      </c>
      <c r="J259" s="272"/>
      <c r="K259" s="293" t="s">
        <v>1049</v>
      </c>
      <c r="L259" s="272"/>
      <c r="M259" s="272"/>
      <c r="N259" s="272"/>
      <c r="O259" s="306" t="s">
        <v>1022</v>
      </c>
      <c r="P259" s="211"/>
      <c r="Q259" s="211"/>
      <c r="R259" s="211"/>
      <c r="S259" s="211"/>
    </row>
    <row r="260" spans="1:19" ht="15.75" thickBot="1" x14ac:dyDescent="0.25">
      <c r="A260" s="390"/>
      <c r="B260" s="388"/>
      <c r="C260" s="388"/>
      <c r="D260" s="311" t="s">
        <v>1022</v>
      </c>
      <c r="G260" s="211"/>
      <c r="H260" s="244"/>
      <c r="I260" s="256" t="s">
        <v>1023</v>
      </c>
      <c r="J260" s="259"/>
      <c r="K260" s="295" t="s">
        <v>1047</v>
      </c>
      <c r="L260" s="259"/>
      <c r="M260" s="259"/>
      <c r="N260" s="259"/>
      <c r="O260" s="333" t="s">
        <v>1022</v>
      </c>
      <c r="P260" s="211"/>
      <c r="Q260" s="211"/>
      <c r="R260" s="211"/>
      <c r="S260" s="211"/>
    </row>
    <row r="261" spans="1:19" ht="15.75" thickTop="1" x14ac:dyDescent="0.2">
      <c r="A261" s="390">
        <v>26</v>
      </c>
      <c r="B261" s="388" t="s">
        <v>1526</v>
      </c>
      <c r="C261" s="388" t="s">
        <v>1162</v>
      </c>
      <c r="D261" s="311"/>
      <c r="G261" s="211"/>
      <c r="H261" s="301">
        <v>26</v>
      </c>
      <c r="I261" s="252"/>
      <c r="J261" s="312"/>
      <c r="K261" s="313" t="s">
        <v>1162</v>
      </c>
      <c r="L261" s="312"/>
      <c r="M261" s="312"/>
      <c r="N261" s="312"/>
      <c r="O261" s="254"/>
      <c r="P261" s="211"/>
      <c r="Q261" s="224">
        <f>H261</f>
        <v>26</v>
      </c>
      <c r="R261" s="216" t="str">
        <f>CONCATENATE("II-",TEXT(Q261,"0000"))</f>
        <v>II-0026</v>
      </c>
      <c r="S261" s="225" t="str">
        <f>K261</f>
        <v xml:space="preserve">DEMOLICION </v>
      </c>
    </row>
    <row r="262" spans="1:19" x14ac:dyDescent="0.2">
      <c r="A262" s="390"/>
      <c r="B262" s="388"/>
      <c r="C262" s="388"/>
      <c r="D262" s="311" t="s">
        <v>1077</v>
      </c>
      <c r="G262" s="211"/>
      <c r="H262" s="226"/>
      <c r="I262" s="227" t="s">
        <v>1003</v>
      </c>
      <c r="J262" s="272"/>
      <c r="K262" s="293" t="s">
        <v>1100</v>
      </c>
      <c r="L262" s="272"/>
      <c r="M262" s="272"/>
      <c r="N262" s="272"/>
      <c r="O262" s="306" t="s">
        <v>1077</v>
      </c>
      <c r="P262" s="211"/>
      <c r="Q262" s="211"/>
      <c r="R262" s="211"/>
      <c r="S262" s="211"/>
    </row>
    <row r="263" spans="1:19" ht="15.75" thickBot="1" x14ac:dyDescent="0.25">
      <c r="A263" s="390"/>
      <c r="B263" s="388"/>
      <c r="C263" s="388"/>
      <c r="D263" s="311" t="s">
        <v>6</v>
      </c>
      <c r="G263" s="211"/>
      <c r="H263" s="244"/>
      <c r="I263" s="256" t="s">
        <v>1014</v>
      </c>
      <c r="J263" s="259"/>
      <c r="K263" s="295" t="s">
        <v>1163</v>
      </c>
      <c r="L263" s="259"/>
      <c r="M263" s="259"/>
      <c r="N263" s="259"/>
      <c r="O263" s="333" t="s">
        <v>6</v>
      </c>
      <c r="P263" s="211"/>
      <c r="Q263" s="211"/>
      <c r="R263" s="211"/>
      <c r="S263" s="211"/>
    </row>
    <row r="264" spans="1:19" ht="15.75" thickTop="1" x14ac:dyDescent="0.2">
      <c r="A264" s="390">
        <v>27</v>
      </c>
      <c r="B264" s="388" t="s">
        <v>1527</v>
      </c>
      <c r="C264" s="388" t="s">
        <v>1164</v>
      </c>
      <c r="D264" s="311"/>
      <c r="G264" s="211"/>
      <c r="H264" s="251">
        <v>27</v>
      </c>
      <c r="I264" s="253"/>
      <c r="J264" s="264"/>
      <c r="K264" s="321" t="s">
        <v>1164</v>
      </c>
      <c r="L264" s="264"/>
      <c r="M264" s="264"/>
      <c r="N264" s="264"/>
      <c r="O264" s="275"/>
      <c r="P264" s="211"/>
      <c r="Q264" s="224">
        <f>H264</f>
        <v>27</v>
      </c>
      <c r="R264" s="216" t="str">
        <f>CONCATENATE("II-",TEXT(Q264,"0000"))</f>
        <v>II-0027</v>
      </c>
      <c r="S264" s="225" t="str">
        <f>K264</f>
        <v>DESAGUES</v>
      </c>
    </row>
    <row r="265" spans="1:19" x14ac:dyDescent="0.2">
      <c r="A265" s="390"/>
      <c r="B265" s="388"/>
      <c r="C265" s="388"/>
      <c r="D265" s="311" t="s">
        <v>1092</v>
      </c>
      <c r="G265" s="211"/>
      <c r="H265" s="226"/>
      <c r="I265" s="227" t="s">
        <v>1003</v>
      </c>
      <c r="J265" s="272"/>
      <c r="K265" s="293" t="s">
        <v>1165</v>
      </c>
      <c r="L265" s="272"/>
      <c r="M265" s="272"/>
      <c r="N265" s="272"/>
      <c r="O265" s="306" t="s">
        <v>1092</v>
      </c>
      <c r="P265" s="211"/>
      <c r="Q265" s="211"/>
      <c r="R265" s="211"/>
      <c r="S265" s="211"/>
    </row>
    <row r="266" spans="1:19" x14ac:dyDescent="0.2">
      <c r="A266" s="390"/>
      <c r="B266" s="388"/>
      <c r="C266" s="388"/>
      <c r="D266" s="311" t="s">
        <v>1092</v>
      </c>
      <c r="G266" s="211"/>
      <c r="H266" s="226"/>
      <c r="I266" s="227" t="s">
        <v>1014</v>
      </c>
      <c r="J266" s="272"/>
      <c r="K266" s="293" t="s">
        <v>1166</v>
      </c>
      <c r="L266" s="272"/>
      <c r="M266" s="272"/>
      <c r="N266" s="272"/>
      <c r="O266" s="306" t="s">
        <v>1092</v>
      </c>
      <c r="P266" s="211"/>
      <c r="Q266" s="211"/>
      <c r="R266" s="211"/>
      <c r="S266" s="211"/>
    </row>
    <row r="267" spans="1:19" x14ac:dyDescent="0.2">
      <c r="A267" s="390"/>
      <c r="B267" s="388"/>
      <c r="C267" s="388"/>
      <c r="D267" s="311"/>
      <c r="G267" s="211"/>
      <c r="H267" s="226"/>
      <c r="I267" s="227" t="s">
        <v>1016</v>
      </c>
      <c r="J267" s="234"/>
      <c r="K267" s="235" t="s">
        <v>1167</v>
      </c>
      <c r="L267" s="234"/>
      <c r="M267" s="234"/>
      <c r="N267" s="234"/>
      <c r="O267" s="266"/>
      <c r="P267" s="211"/>
      <c r="Q267" s="211"/>
      <c r="R267" s="211"/>
      <c r="S267" s="211"/>
    </row>
    <row r="268" spans="1:19" x14ac:dyDescent="0.2">
      <c r="A268" s="390"/>
      <c r="B268" s="388"/>
      <c r="C268" s="388"/>
      <c r="D268" s="311" t="s">
        <v>1092</v>
      </c>
      <c r="G268" s="211"/>
      <c r="H268" s="226"/>
      <c r="I268" s="232"/>
      <c r="J268" s="233">
        <v>1</v>
      </c>
      <c r="K268" s="234"/>
      <c r="L268" s="235" t="s">
        <v>1091</v>
      </c>
      <c r="M268" s="234"/>
      <c r="N268" s="234"/>
      <c r="O268" s="266" t="s">
        <v>1092</v>
      </c>
      <c r="P268" s="211"/>
      <c r="Q268" s="211"/>
      <c r="R268" s="211"/>
      <c r="S268" s="211"/>
    </row>
    <row r="269" spans="1:19" x14ac:dyDescent="0.2">
      <c r="A269" s="390"/>
      <c r="B269" s="388"/>
      <c r="C269" s="388"/>
      <c r="D269" s="311" t="s">
        <v>1092</v>
      </c>
      <c r="G269" s="211"/>
      <c r="H269" s="226"/>
      <c r="I269" s="232"/>
      <c r="J269" s="238">
        <v>2</v>
      </c>
      <c r="K269" s="234"/>
      <c r="L269" s="235" t="s">
        <v>1093</v>
      </c>
      <c r="M269" s="234"/>
      <c r="N269" s="234"/>
      <c r="O269" s="266" t="s">
        <v>1092</v>
      </c>
      <c r="P269" s="211"/>
      <c r="Q269" s="211"/>
      <c r="R269" s="211"/>
      <c r="S269" s="211"/>
    </row>
    <row r="270" spans="1:19" x14ac:dyDescent="0.2">
      <c r="A270" s="390"/>
      <c r="B270" s="388"/>
      <c r="C270" s="388"/>
      <c r="D270" s="311" t="s">
        <v>1092</v>
      </c>
      <c r="G270" s="211"/>
      <c r="H270" s="226"/>
      <c r="I270" s="227" t="s">
        <v>1023</v>
      </c>
      <c r="J270" s="272"/>
      <c r="K270" s="293" t="s">
        <v>1049</v>
      </c>
      <c r="L270" s="272"/>
      <c r="M270" s="272"/>
      <c r="N270" s="272"/>
      <c r="O270" s="306" t="s">
        <v>1092</v>
      </c>
      <c r="P270" s="211"/>
      <c r="Q270" s="211"/>
      <c r="R270" s="211"/>
      <c r="S270" s="211"/>
    </row>
    <row r="271" spans="1:19" x14ac:dyDescent="0.2">
      <c r="A271" s="390"/>
      <c r="B271" s="388"/>
      <c r="C271" s="388"/>
      <c r="D271" s="311" t="s">
        <v>1092</v>
      </c>
      <c r="G271" s="211"/>
      <c r="H271" s="226"/>
      <c r="I271" s="238" t="s">
        <v>1038</v>
      </c>
      <c r="J271" s="239"/>
      <c r="K271" s="240" t="s">
        <v>1047</v>
      </c>
      <c r="L271" s="239"/>
      <c r="M271" s="239"/>
      <c r="N271" s="239"/>
      <c r="O271" s="285" t="s">
        <v>1092</v>
      </c>
      <c r="P271" s="211"/>
      <c r="Q271" s="211"/>
      <c r="R271" s="211"/>
      <c r="S271" s="211"/>
    </row>
    <row r="272" spans="1:19" ht="15.75" thickBot="1" x14ac:dyDescent="0.25">
      <c r="A272" s="390"/>
      <c r="B272" s="388"/>
      <c r="C272" s="388"/>
      <c r="D272" s="311" t="s">
        <v>1092</v>
      </c>
      <c r="G272" s="211"/>
      <c r="H272" s="226"/>
      <c r="I272" s="227" t="s">
        <v>1040</v>
      </c>
      <c r="J272" s="272"/>
      <c r="K272" s="293" t="s">
        <v>1046</v>
      </c>
      <c r="L272" s="272"/>
      <c r="M272" s="272"/>
      <c r="N272" s="272"/>
      <c r="O272" s="306" t="s">
        <v>1092</v>
      </c>
      <c r="P272" s="211"/>
      <c r="Q272" s="211"/>
      <c r="R272" s="211"/>
      <c r="S272" s="211"/>
    </row>
    <row r="273" spans="1:19" ht="16.5" thickTop="1" thickBot="1" x14ac:dyDescent="0.25">
      <c r="A273" s="390">
        <v>28</v>
      </c>
      <c r="B273" s="388" t="s">
        <v>1528</v>
      </c>
      <c r="C273" s="388" t="s">
        <v>1168</v>
      </c>
      <c r="D273" s="311" t="s">
        <v>1139</v>
      </c>
      <c r="G273" s="211"/>
      <c r="H273" s="301">
        <v>28</v>
      </c>
      <c r="I273" s="252"/>
      <c r="J273" s="312"/>
      <c r="K273" s="313" t="s">
        <v>1168</v>
      </c>
      <c r="L273" s="312"/>
      <c r="M273" s="312"/>
      <c r="N273" s="312"/>
      <c r="O273" s="254" t="s">
        <v>1139</v>
      </c>
      <c r="P273" s="211"/>
      <c r="Q273" s="224">
        <f t="shared" ref="Q273:Q278" si="39">H273</f>
        <v>28</v>
      </c>
      <c r="R273" s="216" t="str">
        <f t="shared" ref="R273:R278" si="40">CONCATENATE("II-",TEXT(Q273,"0000"))</f>
        <v>II-0028</v>
      </c>
      <c r="S273" s="225" t="str">
        <f t="shared" ref="S273:S278" si="41">K273</f>
        <v>DESBOSQUE / DESTRONQUE LIMPIEZA</v>
      </c>
    </row>
    <row r="274" spans="1:19" ht="16.5" thickTop="1" thickBot="1" x14ac:dyDescent="0.25">
      <c r="A274" s="390">
        <v>29</v>
      </c>
      <c r="B274" s="388" t="s">
        <v>1529</v>
      </c>
      <c r="C274" s="388" t="s">
        <v>1169</v>
      </c>
      <c r="D274" s="311" t="s">
        <v>1044</v>
      </c>
      <c r="G274" s="211"/>
      <c r="H274" s="301">
        <v>29</v>
      </c>
      <c r="I274" s="252"/>
      <c r="J274" s="312"/>
      <c r="K274" s="313" t="s">
        <v>1169</v>
      </c>
      <c r="L274" s="312"/>
      <c r="M274" s="312"/>
      <c r="N274" s="312"/>
      <c r="O274" s="254" t="s">
        <v>1044</v>
      </c>
      <c r="P274" s="211"/>
      <c r="Q274" s="224">
        <f t="shared" si="39"/>
        <v>29</v>
      </c>
      <c r="R274" s="216" t="str">
        <f t="shared" si="40"/>
        <v>II-0029</v>
      </c>
      <c r="S274" s="225" t="str">
        <f t="shared" si="41"/>
        <v>DESCARGA</v>
      </c>
    </row>
    <row r="275" spans="1:19" ht="16.5" thickTop="1" thickBot="1" x14ac:dyDescent="0.25">
      <c r="A275" s="390">
        <v>30</v>
      </c>
      <c r="B275" s="388" t="s">
        <v>1530</v>
      </c>
      <c r="C275" s="388" t="s">
        <v>1170</v>
      </c>
      <c r="D275" s="311" t="s">
        <v>1044</v>
      </c>
      <c r="G275" s="211"/>
      <c r="H275" s="347">
        <v>30</v>
      </c>
      <c r="I275" s="348"/>
      <c r="J275" s="349"/>
      <c r="K275" s="350" t="s">
        <v>1170</v>
      </c>
      <c r="L275" s="349"/>
      <c r="M275" s="349"/>
      <c r="N275" s="349"/>
      <c r="O275" s="351" t="s">
        <v>1044</v>
      </c>
      <c r="P275" s="211"/>
      <c r="Q275" s="224">
        <f t="shared" si="39"/>
        <v>30</v>
      </c>
      <c r="R275" s="216" t="str">
        <f t="shared" si="40"/>
        <v>II-0030</v>
      </c>
      <c r="S275" s="225" t="str">
        <f t="shared" si="41"/>
        <v>DESEMBARRO P/ SANEAMIENTO</v>
      </c>
    </row>
    <row r="276" spans="1:19" ht="16.5" thickTop="1" thickBot="1" x14ac:dyDescent="0.25">
      <c r="A276" s="390">
        <v>31</v>
      </c>
      <c r="B276" s="388" t="s">
        <v>1531</v>
      </c>
      <c r="C276" s="388" t="s">
        <v>1171</v>
      </c>
      <c r="D276" s="311" t="s">
        <v>1139</v>
      </c>
      <c r="G276" s="211"/>
      <c r="H276" s="347">
        <v>31</v>
      </c>
      <c r="I276" s="348"/>
      <c r="J276" s="349"/>
      <c r="K276" s="350" t="s">
        <v>1171</v>
      </c>
      <c r="L276" s="349"/>
      <c r="M276" s="349"/>
      <c r="N276" s="349"/>
      <c r="O276" s="351" t="s">
        <v>1139</v>
      </c>
      <c r="P276" s="211"/>
      <c r="Q276" s="224">
        <f t="shared" si="39"/>
        <v>31</v>
      </c>
      <c r="R276" s="216" t="str">
        <f t="shared" si="40"/>
        <v>II-0031</v>
      </c>
      <c r="S276" s="225" t="str">
        <f t="shared" si="41"/>
        <v>DESPEDRADO DE LADERAS</v>
      </c>
    </row>
    <row r="277" spans="1:19" ht="16.5" thickTop="1" thickBot="1" x14ac:dyDescent="0.25">
      <c r="A277" s="390">
        <v>32</v>
      </c>
      <c r="B277" s="388" t="s">
        <v>1532</v>
      </c>
      <c r="C277" s="388" t="s">
        <v>1172</v>
      </c>
      <c r="D277" s="311" t="s">
        <v>6</v>
      </c>
      <c r="G277" s="211"/>
      <c r="H277" s="347">
        <v>32</v>
      </c>
      <c r="I277" s="348"/>
      <c r="J277" s="349"/>
      <c r="K277" s="350" t="s">
        <v>1172</v>
      </c>
      <c r="L277" s="349"/>
      <c r="M277" s="349"/>
      <c r="N277" s="349"/>
      <c r="O277" s="351" t="s">
        <v>6</v>
      </c>
      <c r="P277" s="211"/>
      <c r="Q277" s="224">
        <f t="shared" si="39"/>
        <v>32</v>
      </c>
      <c r="R277" s="216" t="str">
        <f t="shared" si="40"/>
        <v>II-0032</v>
      </c>
      <c r="S277" s="225" t="str">
        <f t="shared" si="41"/>
        <v>DESVIO</v>
      </c>
    </row>
    <row r="278" spans="1:19" ht="15.75" thickTop="1" x14ac:dyDescent="0.2">
      <c r="A278" s="390">
        <v>33</v>
      </c>
      <c r="B278" s="388" t="s">
        <v>1533</v>
      </c>
      <c r="C278" s="388" t="s">
        <v>1173</v>
      </c>
      <c r="D278" s="311"/>
      <c r="G278" s="211"/>
      <c r="H278" s="251">
        <v>33</v>
      </c>
      <c r="I278" s="253"/>
      <c r="J278" s="264"/>
      <c r="K278" s="321" t="s">
        <v>1173</v>
      </c>
      <c r="L278" s="264"/>
      <c r="M278" s="264"/>
      <c r="N278" s="264"/>
      <c r="O278" s="275"/>
      <c r="P278" s="211"/>
      <c r="Q278" s="224">
        <f t="shared" si="39"/>
        <v>33</v>
      </c>
      <c r="R278" s="216" t="str">
        <f t="shared" si="40"/>
        <v>II-0033</v>
      </c>
      <c r="S278" s="225" t="str">
        <f t="shared" si="41"/>
        <v>DRENES</v>
      </c>
    </row>
    <row r="279" spans="1:19" x14ac:dyDescent="0.2">
      <c r="A279" s="390"/>
      <c r="B279" s="388"/>
      <c r="C279" s="388"/>
      <c r="D279" s="311"/>
      <c r="G279" s="211"/>
      <c r="H279" s="226"/>
      <c r="I279" s="227" t="s">
        <v>1003</v>
      </c>
      <c r="J279" s="232"/>
      <c r="K279" s="235" t="s">
        <v>1174</v>
      </c>
      <c r="L279" s="234"/>
      <c r="M279" s="234"/>
      <c r="N279" s="234"/>
      <c r="O279" s="266"/>
      <c r="P279" s="211"/>
      <c r="Q279" s="211"/>
      <c r="R279" s="211"/>
      <c r="S279" s="211"/>
    </row>
    <row r="280" spans="1:19" x14ac:dyDescent="0.2">
      <c r="A280" s="390"/>
      <c r="B280" s="388"/>
      <c r="C280" s="388"/>
      <c r="D280" s="311" t="s">
        <v>1077</v>
      </c>
      <c r="G280" s="211"/>
      <c r="H280" s="226"/>
      <c r="I280" s="232"/>
      <c r="J280" s="233">
        <v>1</v>
      </c>
      <c r="K280" s="234"/>
      <c r="L280" s="235" t="s">
        <v>1175</v>
      </c>
      <c r="M280" s="234"/>
      <c r="N280" s="234"/>
      <c r="O280" s="266" t="s">
        <v>1077</v>
      </c>
      <c r="P280" s="211"/>
      <c r="Q280" s="211"/>
      <c r="R280" s="211"/>
      <c r="S280" s="211"/>
    </row>
    <row r="281" spans="1:19" x14ac:dyDescent="0.2">
      <c r="A281" s="390"/>
      <c r="B281" s="388"/>
      <c r="C281" s="388"/>
      <c r="D281" s="311" t="s">
        <v>1044</v>
      </c>
      <c r="G281" s="211"/>
      <c r="H281" s="226"/>
      <c r="I281" s="232"/>
      <c r="J281" s="233">
        <v>2</v>
      </c>
      <c r="K281" s="234"/>
      <c r="L281" s="235" t="s">
        <v>1176</v>
      </c>
      <c r="M281" s="234"/>
      <c r="N281" s="234"/>
      <c r="O281" s="266" t="s">
        <v>1044</v>
      </c>
      <c r="P281" s="211"/>
      <c r="Q281" s="211"/>
      <c r="R281" s="211"/>
      <c r="S281" s="211"/>
    </row>
    <row r="282" spans="1:19" x14ac:dyDescent="0.2">
      <c r="A282" s="390"/>
      <c r="B282" s="388"/>
      <c r="C282" s="388"/>
      <c r="D282" s="311" t="s">
        <v>1022</v>
      </c>
      <c r="G282" s="211"/>
      <c r="H282" s="226"/>
      <c r="I282" s="243"/>
      <c r="J282" s="238">
        <v>3</v>
      </c>
      <c r="K282" s="239"/>
      <c r="L282" s="240" t="s">
        <v>1177</v>
      </c>
      <c r="M282" s="239"/>
      <c r="N282" s="239"/>
      <c r="O282" s="285" t="s">
        <v>1022</v>
      </c>
      <c r="P282" s="211"/>
      <c r="Q282" s="211"/>
      <c r="R282" s="211"/>
      <c r="S282" s="211"/>
    </row>
    <row r="283" spans="1:19" x14ac:dyDescent="0.2">
      <c r="A283" s="390"/>
      <c r="B283" s="388"/>
      <c r="C283" s="388"/>
      <c r="D283" s="311"/>
      <c r="G283" s="211"/>
      <c r="H283" s="226"/>
      <c r="I283" s="238" t="s">
        <v>1014</v>
      </c>
      <c r="J283" s="232"/>
      <c r="K283" s="235" t="s">
        <v>1178</v>
      </c>
      <c r="L283" s="234"/>
      <c r="M283" s="234"/>
      <c r="N283" s="234"/>
      <c r="O283" s="266"/>
      <c r="P283" s="211"/>
      <c r="Q283" s="211"/>
      <c r="R283" s="211"/>
      <c r="S283" s="211"/>
    </row>
    <row r="284" spans="1:19" x14ac:dyDescent="0.2">
      <c r="A284" s="390"/>
      <c r="B284" s="388"/>
      <c r="C284" s="388"/>
      <c r="D284" s="311" t="s">
        <v>1077</v>
      </c>
      <c r="G284" s="211"/>
      <c r="H284" s="226"/>
      <c r="I284" s="232"/>
      <c r="J284" s="233">
        <v>1</v>
      </c>
      <c r="K284" s="234"/>
      <c r="L284" s="235" t="s">
        <v>1175</v>
      </c>
      <c r="M284" s="234"/>
      <c r="N284" s="234"/>
      <c r="O284" s="266" t="s">
        <v>1077</v>
      </c>
      <c r="P284" s="211"/>
      <c r="Q284" s="211"/>
      <c r="R284" s="211"/>
      <c r="S284" s="211"/>
    </row>
    <row r="285" spans="1:19" x14ac:dyDescent="0.2">
      <c r="A285" s="390"/>
      <c r="B285" s="388"/>
      <c r="C285" s="388"/>
      <c r="D285" s="311" t="s">
        <v>1044</v>
      </c>
      <c r="G285" s="211"/>
      <c r="H285" s="226"/>
      <c r="I285" s="232"/>
      <c r="J285" s="233">
        <v>2</v>
      </c>
      <c r="K285" s="234"/>
      <c r="L285" s="235" t="s">
        <v>1176</v>
      </c>
      <c r="M285" s="234"/>
      <c r="N285" s="234"/>
      <c r="O285" s="266" t="s">
        <v>1044</v>
      </c>
      <c r="P285" s="211"/>
      <c r="Q285" s="211"/>
      <c r="R285" s="211"/>
      <c r="S285" s="211"/>
    </row>
    <row r="286" spans="1:19" x14ac:dyDescent="0.2">
      <c r="A286" s="390"/>
      <c r="B286" s="388"/>
      <c r="C286" s="388"/>
      <c r="D286" s="311" t="s">
        <v>1022</v>
      </c>
      <c r="G286" s="211"/>
      <c r="H286" s="226"/>
      <c r="I286" s="243"/>
      <c r="J286" s="238">
        <v>3</v>
      </c>
      <c r="K286" s="239"/>
      <c r="L286" s="240" t="s">
        <v>1177</v>
      </c>
      <c r="M286" s="239"/>
      <c r="N286" s="239"/>
      <c r="O286" s="285" t="s">
        <v>1022</v>
      </c>
      <c r="P286" s="211"/>
      <c r="Q286" s="211"/>
      <c r="R286" s="211"/>
      <c r="S286" s="211"/>
    </row>
    <row r="287" spans="1:19" x14ac:dyDescent="0.2">
      <c r="A287" s="390"/>
      <c r="B287" s="388"/>
      <c r="C287" s="388"/>
      <c r="D287" s="311"/>
      <c r="G287" s="211"/>
      <c r="H287" s="226"/>
      <c r="I287" s="238" t="s">
        <v>1016</v>
      </c>
      <c r="J287" s="232"/>
      <c r="K287" s="235" t="s">
        <v>1179</v>
      </c>
      <c r="L287" s="234"/>
      <c r="M287" s="234"/>
      <c r="N287" s="234"/>
      <c r="O287" s="266"/>
      <c r="P287" s="211"/>
      <c r="Q287" s="211"/>
      <c r="R287" s="211"/>
      <c r="S287" s="211"/>
    </row>
    <row r="288" spans="1:19" x14ac:dyDescent="0.2">
      <c r="A288" s="390"/>
      <c r="B288" s="388"/>
      <c r="C288" s="388"/>
      <c r="D288" s="311" t="s">
        <v>1095</v>
      </c>
      <c r="G288" s="211"/>
      <c r="H288" s="226"/>
      <c r="I288" s="232"/>
      <c r="J288" s="233">
        <v>1</v>
      </c>
      <c r="K288" s="234"/>
      <c r="L288" s="235" t="s">
        <v>1180</v>
      </c>
      <c r="M288" s="234"/>
      <c r="N288" s="234"/>
      <c r="O288" s="266" t="s">
        <v>1095</v>
      </c>
      <c r="P288" s="211"/>
      <c r="Q288" s="211"/>
      <c r="R288" s="211"/>
      <c r="S288" s="211"/>
    </row>
    <row r="289" spans="1:19" x14ac:dyDescent="0.2">
      <c r="A289" s="390"/>
      <c r="B289" s="388"/>
      <c r="C289" s="388"/>
      <c r="D289" s="311" t="s">
        <v>1095</v>
      </c>
      <c r="G289" s="211"/>
      <c r="H289" s="226"/>
      <c r="I289" s="227" t="s">
        <v>1023</v>
      </c>
      <c r="J289" s="272"/>
      <c r="K289" s="293" t="s">
        <v>1067</v>
      </c>
      <c r="L289" s="272"/>
      <c r="M289" s="272"/>
      <c r="N289" s="272"/>
      <c r="O289" s="306" t="s">
        <v>1095</v>
      </c>
      <c r="P289" s="211"/>
      <c r="Q289" s="211"/>
      <c r="R289" s="211"/>
      <c r="S289" s="211"/>
    </row>
    <row r="290" spans="1:19" ht="15.75" thickBot="1" x14ac:dyDescent="0.25">
      <c r="A290" s="390"/>
      <c r="B290" s="388"/>
      <c r="C290" s="388"/>
      <c r="D290" s="311" t="s">
        <v>1095</v>
      </c>
      <c r="G290" s="211"/>
      <c r="H290" s="226"/>
      <c r="I290" s="256" t="s">
        <v>1038</v>
      </c>
      <c r="J290" s="234"/>
      <c r="K290" s="235" t="s">
        <v>1047</v>
      </c>
      <c r="L290" s="234"/>
      <c r="M290" s="234"/>
      <c r="N290" s="234"/>
      <c r="O290" s="266" t="s">
        <v>1095</v>
      </c>
      <c r="P290" s="211"/>
      <c r="Q290" s="211"/>
      <c r="R290" s="211"/>
      <c r="S290" s="211"/>
    </row>
    <row r="291" spans="1:19" ht="15.75" thickTop="1" x14ac:dyDescent="0.2">
      <c r="A291" s="390">
        <v>34</v>
      </c>
      <c r="B291" s="388" t="s">
        <v>1534</v>
      </c>
      <c r="C291" s="388" t="s">
        <v>1181</v>
      </c>
      <c r="D291" s="311"/>
      <c r="G291" s="211"/>
      <c r="H291" s="301">
        <v>34</v>
      </c>
      <c r="I291" s="252"/>
      <c r="J291" s="312"/>
      <c r="K291" s="313" t="s">
        <v>1181</v>
      </c>
      <c r="L291" s="312"/>
      <c r="M291" s="312"/>
      <c r="N291" s="312"/>
      <c r="O291" s="254"/>
      <c r="P291" s="211"/>
      <c r="Q291" s="224">
        <f>H291</f>
        <v>34</v>
      </c>
      <c r="R291" s="216" t="str">
        <f>CONCATENATE("II-",TEXT(Q291,"0000"))</f>
        <v>II-0034</v>
      </c>
      <c r="S291" s="225" t="str">
        <f>K291</f>
        <v>ELEVACION DE GUARDARUEDAS</v>
      </c>
    </row>
    <row r="292" spans="1:19" ht="15.75" thickBot="1" x14ac:dyDescent="0.25">
      <c r="A292" s="390"/>
      <c r="B292" s="388"/>
      <c r="C292" s="388"/>
      <c r="D292" s="311" t="s">
        <v>1077</v>
      </c>
      <c r="G292" s="211"/>
      <c r="H292" s="355"/>
      <c r="I292" s="334" t="s">
        <v>1003</v>
      </c>
      <c r="J292" s="352"/>
      <c r="K292" s="353" t="s">
        <v>1182</v>
      </c>
      <c r="L292" s="352"/>
      <c r="M292" s="352"/>
      <c r="N292" s="352"/>
      <c r="O292" s="354" t="s">
        <v>1077</v>
      </c>
      <c r="P292" s="211"/>
      <c r="Q292" s="211"/>
      <c r="R292" s="211"/>
      <c r="S292" s="211"/>
    </row>
    <row r="293" spans="1:19" x14ac:dyDescent="0.2">
      <c r="A293" s="390">
        <v>35</v>
      </c>
      <c r="B293" s="388" t="s">
        <v>1535</v>
      </c>
      <c r="C293" s="388" t="s">
        <v>1183</v>
      </c>
      <c r="D293" s="311"/>
      <c r="G293" s="211"/>
      <c r="H293" s="251">
        <v>35</v>
      </c>
      <c r="I293" s="253"/>
      <c r="J293" s="264"/>
      <c r="K293" s="321" t="s">
        <v>1183</v>
      </c>
      <c r="L293" s="264"/>
      <c r="M293" s="264"/>
      <c r="N293" s="264"/>
      <c r="O293" s="275"/>
      <c r="P293" s="211"/>
      <c r="Q293" s="224">
        <f>H293</f>
        <v>35</v>
      </c>
      <c r="R293" s="216" t="str">
        <f>CONCATENATE("II-",TEXT(Q293,"0000"))</f>
        <v>II-0035</v>
      </c>
      <c r="S293" s="225" t="str">
        <f>K293</f>
        <v>ENCAUZAMIENTO</v>
      </c>
    </row>
    <row r="294" spans="1:19" x14ac:dyDescent="0.2">
      <c r="A294" s="390"/>
      <c r="B294" s="388"/>
      <c r="C294" s="388"/>
      <c r="D294" s="311" t="s">
        <v>1044</v>
      </c>
      <c r="G294" s="211"/>
      <c r="H294" s="226"/>
      <c r="I294" s="227" t="s">
        <v>1003</v>
      </c>
      <c r="J294" s="272"/>
      <c r="K294" s="293" t="s">
        <v>1143</v>
      </c>
      <c r="L294" s="272"/>
      <c r="M294" s="272"/>
      <c r="N294" s="272"/>
      <c r="O294" s="306" t="s">
        <v>1044</v>
      </c>
      <c r="P294" s="211"/>
      <c r="Q294" s="211"/>
      <c r="R294" s="211"/>
      <c r="S294" s="211"/>
    </row>
    <row r="295" spans="1:19" x14ac:dyDescent="0.2">
      <c r="A295" s="390"/>
      <c r="B295" s="388"/>
      <c r="C295" s="388"/>
      <c r="D295" s="311"/>
      <c r="G295" s="211"/>
      <c r="H295" s="226"/>
      <c r="I295" s="227" t="s">
        <v>1014</v>
      </c>
      <c r="J295" s="232"/>
      <c r="K295" s="235" t="s">
        <v>1184</v>
      </c>
      <c r="L295" s="234"/>
      <c r="M295" s="234"/>
      <c r="N295" s="234"/>
      <c r="O295" s="266"/>
      <c r="P295" s="211"/>
      <c r="Q295" s="211"/>
      <c r="R295" s="211"/>
      <c r="S295" s="211"/>
    </row>
    <row r="296" spans="1:19" x14ac:dyDescent="0.2">
      <c r="A296" s="390"/>
      <c r="B296" s="388"/>
      <c r="C296" s="388"/>
      <c r="D296" s="311" t="s">
        <v>1044</v>
      </c>
      <c r="G296" s="211"/>
      <c r="H296" s="226"/>
      <c r="I296" s="232"/>
      <c r="J296" s="233">
        <v>1</v>
      </c>
      <c r="K296" s="234"/>
      <c r="L296" s="235" t="s">
        <v>1185</v>
      </c>
      <c r="M296" s="234"/>
      <c r="N296" s="234"/>
      <c r="O296" s="266" t="s">
        <v>1044</v>
      </c>
      <c r="P296" s="211"/>
      <c r="Q296" s="211"/>
      <c r="R296" s="211"/>
      <c r="S296" s="211"/>
    </row>
    <row r="297" spans="1:19" ht="15.75" thickBot="1" x14ac:dyDescent="0.25">
      <c r="A297" s="390"/>
      <c r="B297" s="388"/>
      <c r="C297" s="388"/>
      <c r="D297" s="311" t="s">
        <v>1044</v>
      </c>
      <c r="G297" s="211"/>
      <c r="H297" s="277"/>
      <c r="I297" s="278"/>
      <c r="J297" s="279">
        <v>2</v>
      </c>
      <c r="K297" s="280"/>
      <c r="L297" s="281" t="s">
        <v>1090</v>
      </c>
      <c r="M297" s="280"/>
      <c r="N297" s="280"/>
      <c r="O297" s="335" t="s">
        <v>1044</v>
      </c>
      <c r="P297" s="211"/>
      <c r="Q297" s="211"/>
      <c r="R297" s="211"/>
      <c r="S297" s="211"/>
    </row>
    <row r="298" spans="1:19" x14ac:dyDescent="0.2">
      <c r="A298" s="390"/>
      <c r="B298" s="388"/>
      <c r="C298" s="388"/>
      <c r="D298" s="311"/>
      <c r="G298" s="234"/>
      <c r="H298" s="283"/>
      <c r="I298" s="232"/>
      <c r="J298" s="232"/>
      <c r="K298" s="234"/>
      <c r="L298" s="235"/>
      <c r="M298" s="234"/>
      <c r="N298" s="234"/>
      <c r="O298" s="217"/>
      <c r="P298" s="234"/>
      <c r="Q298" s="234"/>
      <c r="R298" s="234"/>
      <c r="S298" s="234"/>
    </row>
    <row r="299" spans="1:19" ht="15.75" thickBot="1" x14ac:dyDescent="0.25">
      <c r="A299" s="390">
        <v>36</v>
      </c>
      <c r="B299" s="388" t="s">
        <v>1536</v>
      </c>
      <c r="C299" s="388" t="s">
        <v>1186</v>
      </c>
      <c r="D299" s="311" t="s">
        <v>1044</v>
      </c>
      <c r="G299" s="211"/>
      <c r="H299" s="251">
        <v>36</v>
      </c>
      <c r="I299" s="253"/>
      <c r="J299" s="264"/>
      <c r="K299" s="321" t="s">
        <v>1186</v>
      </c>
      <c r="L299" s="264"/>
      <c r="M299" s="264"/>
      <c r="N299" s="264"/>
      <c r="O299" s="275" t="s">
        <v>1044</v>
      </c>
      <c r="P299" s="211"/>
      <c r="Q299" s="224">
        <f t="shared" ref="Q299:Q302" si="42">H299</f>
        <v>36</v>
      </c>
      <c r="R299" s="216" t="str">
        <f t="shared" ref="R299:R302" si="43">CONCATENATE("II-",TEXT(Q299,"0000"))</f>
        <v>II-0036</v>
      </c>
      <c r="S299" s="225" t="str">
        <f t="shared" ref="S299:S302" si="44">K299</f>
        <v>ENROCADOS</v>
      </c>
    </row>
    <row r="300" spans="1:19" ht="16.5" thickTop="1" thickBot="1" x14ac:dyDescent="0.25">
      <c r="A300" s="390">
        <v>37</v>
      </c>
      <c r="B300" s="388" t="s">
        <v>1537</v>
      </c>
      <c r="C300" s="388" t="s">
        <v>1187</v>
      </c>
      <c r="D300" s="311" t="s">
        <v>1077</v>
      </c>
      <c r="G300" s="211"/>
      <c r="H300" s="301">
        <v>37</v>
      </c>
      <c r="I300" s="252"/>
      <c r="J300" s="312"/>
      <c r="K300" s="313" t="s">
        <v>1187</v>
      </c>
      <c r="L300" s="312"/>
      <c r="M300" s="312"/>
      <c r="N300" s="312"/>
      <c r="O300" s="254" t="s">
        <v>1077</v>
      </c>
      <c r="P300" s="211"/>
      <c r="Q300" s="224">
        <f t="shared" si="42"/>
        <v>37</v>
      </c>
      <c r="R300" s="216" t="str">
        <f t="shared" si="43"/>
        <v>II-0037</v>
      </c>
      <c r="S300" s="225" t="str">
        <f t="shared" si="44"/>
        <v>ENRIPIADO</v>
      </c>
    </row>
    <row r="301" spans="1:19" ht="16.5" thickTop="1" thickBot="1" x14ac:dyDescent="0.25">
      <c r="A301" s="390">
        <v>38</v>
      </c>
      <c r="B301" s="388" t="s">
        <v>1538</v>
      </c>
      <c r="C301" s="388" t="s">
        <v>1188</v>
      </c>
      <c r="D301" s="311" t="s">
        <v>1077</v>
      </c>
      <c r="G301" s="211"/>
      <c r="H301" s="301">
        <v>38</v>
      </c>
      <c r="I301" s="252"/>
      <c r="J301" s="312"/>
      <c r="K301" s="313" t="s">
        <v>1188</v>
      </c>
      <c r="L301" s="312"/>
      <c r="M301" s="312"/>
      <c r="N301" s="312"/>
      <c r="O301" s="254" t="s">
        <v>1077</v>
      </c>
      <c r="P301" s="211"/>
      <c r="Q301" s="224">
        <f t="shared" si="42"/>
        <v>38</v>
      </c>
      <c r="R301" s="216" t="str">
        <f t="shared" si="43"/>
        <v>II-0038</v>
      </c>
      <c r="S301" s="225" t="str">
        <f t="shared" si="44"/>
        <v>ESCARIFICADO</v>
      </c>
    </row>
    <row r="302" spans="1:19" ht="15.75" thickTop="1" x14ac:dyDescent="0.2">
      <c r="A302" s="390">
        <v>39</v>
      </c>
      <c r="B302" s="388" t="s">
        <v>1539</v>
      </c>
      <c r="C302" s="388" t="s">
        <v>1189</v>
      </c>
      <c r="D302" s="311"/>
      <c r="G302" s="211"/>
      <c r="H302" s="301">
        <v>39</v>
      </c>
      <c r="I302" s="252"/>
      <c r="J302" s="312"/>
      <c r="K302" s="313" t="s">
        <v>1189</v>
      </c>
      <c r="L302" s="312"/>
      <c r="M302" s="312"/>
      <c r="N302" s="312"/>
      <c r="O302" s="254"/>
      <c r="P302" s="211"/>
      <c r="Q302" s="224">
        <f t="shared" si="42"/>
        <v>39</v>
      </c>
      <c r="R302" s="216" t="str">
        <f t="shared" si="43"/>
        <v>II-0039</v>
      </c>
      <c r="S302" s="225" t="str">
        <f t="shared" si="44"/>
        <v>EXCAVACIONES</v>
      </c>
    </row>
    <row r="303" spans="1:19" x14ac:dyDescent="0.2">
      <c r="A303" s="390"/>
      <c r="B303" s="388"/>
      <c r="C303" s="388"/>
      <c r="D303" s="311" t="s">
        <v>1044</v>
      </c>
      <c r="G303" s="211"/>
      <c r="H303" s="226"/>
      <c r="I303" s="227" t="s">
        <v>1003</v>
      </c>
      <c r="J303" s="272"/>
      <c r="K303" s="293" t="s">
        <v>1190</v>
      </c>
      <c r="L303" s="293"/>
      <c r="M303" s="293"/>
      <c r="N303" s="293"/>
      <c r="O303" s="306" t="s">
        <v>1044</v>
      </c>
      <c r="P303" s="211"/>
      <c r="Q303" s="211"/>
      <c r="R303" s="211"/>
      <c r="S303" s="211"/>
    </row>
    <row r="304" spans="1:19" x14ac:dyDescent="0.2">
      <c r="A304" s="390"/>
      <c r="B304" s="388"/>
      <c r="C304" s="388"/>
      <c r="D304" s="311" t="s">
        <v>1044</v>
      </c>
      <c r="G304" s="211"/>
      <c r="H304" s="226"/>
      <c r="I304" s="227" t="s">
        <v>1014</v>
      </c>
      <c r="J304" s="272"/>
      <c r="K304" s="293" t="s">
        <v>1191</v>
      </c>
      <c r="L304" s="293"/>
      <c r="M304" s="293"/>
      <c r="N304" s="293"/>
      <c r="O304" s="306" t="s">
        <v>1044</v>
      </c>
      <c r="P304" s="211"/>
      <c r="Q304" s="211"/>
      <c r="R304" s="211"/>
      <c r="S304" s="211"/>
    </row>
    <row r="305" spans="1:19" x14ac:dyDescent="0.2">
      <c r="A305" s="390"/>
      <c r="B305" s="388"/>
      <c r="C305" s="388"/>
      <c r="D305" s="311" t="s">
        <v>1044</v>
      </c>
      <c r="G305" s="211"/>
      <c r="H305" s="226"/>
      <c r="I305" s="227" t="s">
        <v>1016</v>
      </c>
      <c r="J305" s="272"/>
      <c r="K305" s="293" t="s">
        <v>1192</v>
      </c>
      <c r="L305" s="293"/>
      <c r="M305" s="293"/>
      <c r="N305" s="293"/>
      <c r="O305" s="306" t="s">
        <v>1044</v>
      </c>
      <c r="P305" s="211"/>
      <c r="Q305" s="211"/>
      <c r="R305" s="211"/>
      <c r="S305" s="211"/>
    </row>
    <row r="306" spans="1:19" x14ac:dyDescent="0.2">
      <c r="A306" s="390"/>
      <c r="B306" s="388"/>
      <c r="C306" s="388"/>
      <c r="D306" s="311" t="s">
        <v>1044</v>
      </c>
      <c r="G306" s="211"/>
      <c r="H306" s="226"/>
      <c r="I306" s="227" t="s">
        <v>1023</v>
      </c>
      <c r="J306" s="272"/>
      <c r="K306" s="293" t="s">
        <v>1193</v>
      </c>
      <c r="L306" s="293"/>
      <c r="M306" s="293"/>
      <c r="N306" s="293"/>
      <c r="O306" s="306" t="s">
        <v>1044</v>
      </c>
      <c r="P306" s="211"/>
      <c r="Q306" s="211"/>
      <c r="R306" s="211"/>
      <c r="S306" s="211"/>
    </row>
    <row r="307" spans="1:19" x14ac:dyDescent="0.2">
      <c r="A307" s="390"/>
      <c r="B307" s="388"/>
      <c r="C307" s="388"/>
      <c r="D307" s="311" t="s">
        <v>1044</v>
      </c>
      <c r="G307" s="211"/>
      <c r="H307" s="226"/>
      <c r="I307" s="227" t="s">
        <v>1038</v>
      </c>
      <c r="J307" s="272"/>
      <c r="K307" s="293" t="s">
        <v>1194</v>
      </c>
      <c r="L307" s="293"/>
      <c r="M307" s="293"/>
      <c r="N307" s="293"/>
      <c r="O307" s="306" t="s">
        <v>1044</v>
      </c>
      <c r="P307" s="211"/>
      <c r="Q307" s="211"/>
      <c r="R307" s="211"/>
      <c r="S307" s="211"/>
    </row>
    <row r="308" spans="1:19" x14ac:dyDescent="0.2">
      <c r="A308" s="390"/>
      <c r="B308" s="388"/>
      <c r="C308" s="388"/>
      <c r="D308" s="311" t="s">
        <v>1044</v>
      </c>
      <c r="G308" s="211"/>
      <c r="H308" s="226"/>
      <c r="I308" s="227" t="s">
        <v>1040</v>
      </c>
      <c r="J308" s="272"/>
      <c r="K308" s="293" t="s">
        <v>1195</v>
      </c>
      <c r="L308" s="293"/>
      <c r="M308" s="293"/>
      <c r="N308" s="293"/>
      <c r="O308" s="306" t="s">
        <v>1044</v>
      </c>
      <c r="P308" s="211"/>
      <c r="Q308" s="211"/>
      <c r="R308" s="211"/>
      <c r="S308" s="211"/>
    </row>
    <row r="309" spans="1:19" x14ac:dyDescent="0.2">
      <c r="A309" s="390"/>
      <c r="B309" s="388"/>
      <c r="C309" s="388"/>
      <c r="D309" s="311" t="s">
        <v>1044</v>
      </c>
      <c r="G309" s="211"/>
      <c r="H309" s="226"/>
      <c r="I309" s="227" t="s">
        <v>1042</v>
      </c>
      <c r="J309" s="272"/>
      <c r="K309" s="293" t="s">
        <v>1196</v>
      </c>
      <c r="L309" s="293"/>
      <c r="M309" s="293"/>
      <c r="N309" s="293"/>
      <c r="O309" s="306" t="s">
        <v>1044</v>
      </c>
      <c r="P309" s="211"/>
      <c r="Q309" s="211"/>
      <c r="R309" s="211"/>
      <c r="S309" s="211"/>
    </row>
    <row r="310" spans="1:19" x14ac:dyDescent="0.2">
      <c r="A310" s="390"/>
      <c r="B310" s="388"/>
      <c r="C310" s="388"/>
      <c r="D310" s="311" t="s">
        <v>1044</v>
      </c>
      <c r="G310" s="211"/>
      <c r="H310" s="226"/>
      <c r="I310" s="227" t="s">
        <v>1045</v>
      </c>
      <c r="J310" s="272"/>
      <c r="K310" s="293" t="s">
        <v>1197</v>
      </c>
      <c r="L310" s="293"/>
      <c r="M310" s="293"/>
      <c r="N310" s="293"/>
      <c r="O310" s="306" t="s">
        <v>1044</v>
      </c>
      <c r="P310" s="211"/>
      <c r="Q310" s="211"/>
      <c r="R310" s="211"/>
      <c r="S310" s="211"/>
    </row>
    <row r="311" spans="1:19" x14ac:dyDescent="0.2">
      <c r="A311" s="390"/>
      <c r="B311" s="388"/>
      <c r="C311" s="388"/>
      <c r="D311" s="311" t="s">
        <v>1044</v>
      </c>
      <c r="G311" s="211"/>
      <c r="H311" s="226"/>
      <c r="I311" s="227" t="s">
        <v>908</v>
      </c>
      <c r="J311" s="272"/>
      <c r="K311" s="293" t="s">
        <v>1198</v>
      </c>
      <c r="L311" s="293"/>
      <c r="M311" s="293"/>
      <c r="N311" s="293"/>
      <c r="O311" s="306" t="s">
        <v>1044</v>
      </c>
      <c r="P311" s="211"/>
      <c r="Q311" s="211"/>
      <c r="R311" s="211"/>
      <c r="S311" s="211"/>
    </row>
    <row r="312" spans="1:19" ht="15.75" thickBot="1" x14ac:dyDescent="0.25">
      <c r="A312" s="390"/>
      <c r="B312" s="388"/>
      <c r="C312" s="388"/>
      <c r="D312" s="311" t="s">
        <v>1044</v>
      </c>
      <c r="G312" s="211"/>
      <c r="H312" s="244"/>
      <c r="I312" s="256" t="s">
        <v>1048</v>
      </c>
      <c r="J312" s="259"/>
      <c r="K312" s="295" t="s">
        <v>1199</v>
      </c>
      <c r="L312" s="295"/>
      <c r="M312" s="295"/>
      <c r="N312" s="295"/>
      <c r="O312" s="333" t="s">
        <v>1044</v>
      </c>
      <c r="P312" s="211"/>
      <c r="Q312" s="211"/>
      <c r="R312" s="211"/>
      <c r="S312" s="211"/>
    </row>
    <row r="313" spans="1:19" ht="15.75" thickTop="1" x14ac:dyDescent="0.2">
      <c r="A313" s="390">
        <v>40</v>
      </c>
      <c r="B313" s="388" t="s">
        <v>1540</v>
      </c>
      <c r="C313" s="388" t="s">
        <v>1119</v>
      </c>
      <c r="D313" s="311"/>
      <c r="G313" s="211"/>
      <c r="H313" s="251">
        <v>40</v>
      </c>
      <c r="I313" s="253"/>
      <c r="J313" s="264"/>
      <c r="K313" s="321" t="s">
        <v>1119</v>
      </c>
      <c r="L313" s="264"/>
      <c r="M313" s="264"/>
      <c r="N313" s="264"/>
      <c r="O313" s="275"/>
      <c r="P313" s="211"/>
      <c r="Q313" s="224">
        <f>H313</f>
        <v>40</v>
      </c>
      <c r="R313" s="216" t="str">
        <f>CONCATENATE("II-",TEXT(Q313,"0000"))</f>
        <v>II-0040</v>
      </c>
      <c r="S313" s="225" t="str">
        <f>K313</f>
        <v>FRESADO</v>
      </c>
    </row>
    <row r="314" spans="1:19" ht="15.75" thickBot="1" x14ac:dyDescent="0.25">
      <c r="A314" s="390"/>
      <c r="B314" s="388"/>
      <c r="C314" s="388"/>
      <c r="D314" s="311" t="s">
        <v>1077</v>
      </c>
      <c r="G314" s="211"/>
      <c r="H314" s="307"/>
      <c r="I314" s="308" t="s">
        <v>1003</v>
      </c>
      <c r="J314" s="309"/>
      <c r="K314" s="310" t="s">
        <v>1200</v>
      </c>
      <c r="L314" s="309"/>
      <c r="M314" s="309"/>
      <c r="N314" s="309"/>
      <c r="O314" s="297" t="s">
        <v>1077</v>
      </c>
      <c r="P314" s="211"/>
      <c r="Q314" s="211"/>
      <c r="R314" s="211"/>
      <c r="S314" s="211"/>
    </row>
    <row r="315" spans="1:19" ht="15.75" thickTop="1" x14ac:dyDescent="0.2">
      <c r="A315" s="390">
        <v>41</v>
      </c>
      <c r="B315" s="388" t="s">
        <v>1541</v>
      </c>
      <c r="C315" s="388" t="s">
        <v>1201</v>
      </c>
      <c r="D315" s="311"/>
      <c r="G315" s="211"/>
      <c r="H315" s="301">
        <v>41</v>
      </c>
      <c r="I315" s="252"/>
      <c r="J315" s="312"/>
      <c r="K315" s="313" t="s">
        <v>1201</v>
      </c>
      <c r="L315" s="313"/>
      <c r="M315" s="312"/>
      <c r="N315" s="312"/>
      <c r="O315" s="254"/>
      <c r="P315" s="211"/>
      <c r="Q315" s="224">
        <f>H315</f>
        <v>41</v>
      </c>
      <c r="R315" s="216" t="str">
        <f>CONCATENATE("II-",TEXT(Q315,"0000"))</f>
        <v>II-0041</v>
      </c>
      <c r="S315" s="225" t="str">
        <f>K315</f>
        <v>GAVIONES (PIEDRA EMBOLSADA)</v>
      </c>
    </row>
    <row r="316" spans="1:19" x14ac:dyDescent="0.2">
      <c r="A316" s="390"/>
      <c r="B316" s="388"/>
      <c r="C316" s="388"/>
      <c r="D316" s="311"/>
      <c r="G316" s="211"/>
      <c r="H316" s="307"/>
      <c r="I316" s="227" t="s">
        <v>1003</v>
      </c>
      <c r="J316" s="232"/>
      <c r="K316" s="235" t="s">
        <v>1132</v>
      </c>
      <c r="L316" s="234"/>
      <c r="M316" s="234"/>
      <c r="N316" s="234"/>
      <c r="O316" s="266"/>
      <c r="P316" s="211"/>
      <c r="Q316" s="211"/>
      <c r="R316" s="211"/>
      <c r="S316" s="211"/>
    </row>
    <row r="317" spans="1:19" x14ac:dyDescent="0.2">
      <c r="A317" s="390"/>
      <c r="B317" s="388"/>
      <c r="C317" s="388"/>
      <c r="D317" s="311" t="s">
        <v>1044</v>
      </c>
      <c r="G317" s="211"/>
      <c r="H317" s="307"/>
      <c r="I317" s="232"/>
      <c r="J317" s="233">
        <v>1</v>
      </c>
      <c r="K317" s="234"/>
      <c r="L317" s="235" t="s">
        <v>1202</v>
      </c>
      <c r="M317" s="234"/>
      <c r="N317" s="234"/>
      <c r="O317" s="266" t="s">
        <v>1044</v>
      </c>
      <c r="P317" s="211"/>
      <c r="Q317" s="211"/>
      <c r="R317" s="211"/>
      <c r="S317" s="211"/>
    </row>
    <row r="318" spans="1:19" x14ac:dyDescent="0.2">
      <c r="A318" s="390"/>
      <c r="B318" s="388"/>
      <c r="C318" s="388"/>
      <c r="D318" s="311" t="s">
        <v>1044</v>
      </c>
      <c r="G318" s="211"/>
      <c r="H318" s="307"/>
      <c r="I318" s="284"/>
      <c r="J318" s="238">
        <v>2</v>
      </c>
      <c r="K318" s="239"/>
      <c r="L318" s="240" t="s">
        <v>1203</v>
      </c>
      <c r="M318" s="239"/>
      <c r="N318" s="239"/>
      <c r="O318" s="285" t="s">
        <v>1044</v>
      </c>
      <c r="P318" s="211"/>
      <c r="Q318" s="211"/>
      <c r="R318" s="211"/>
      <c r="S318" s="211"/>
    </row>
    <row r="319" spans="1:19" x14ac:dyDescent="0.2">
      <c r="A319" s="390"/>
      <c r="B319" s="388"/>
      <c r="C319" s="388"/>
      <c r="D319" s="311"/>
      <c r="G319" s="211"/>
      <c r="H319" s="307"/>
      <c r="I319" s="238" t="s">
        <v>1014</v>
      </c>
      <c r="J319" s="232"/>
      <c r="K319" s="235" t="s">
        <v>1131</v>
      </c>
      <c r="L319" s="234"/>
      <c r="M319" s="234"/>
      <c r="N319" s="234"/>
      <c r="O319" s="266"/>
      <c r="P319" s="211"/>
      <c r="Q319" s="211"/>
      <c r="R319" s="211"/>
      <c r="S319" s="211"/>
    </row>
    <row r="320" spans="1:19" x14ac:dyDescent="0.2">
      <c r="A320" s="390"/>
      <c r="B320" s="388"/>
      <c r="C320" s="388"/>
      <c r="D320" s="311" t="s">
        <v>1044</v>
      </c>
      <c r="G320" s="211"/>
      <c r="H320" s="307"/>
      <c r="I320" s="232"/>
      <c r="J320" s="233">
        <v>1</v>
      </c>
      <c r="K320" s="234"/>
      <c r="L320" s="235" t="s">
        <v>1202</v>
      </c>
      <c r="M320" s="234"/>
      <c r="N320" s="234"/>
      <c r="O320" s="266" t="s">
        <v>1044</v>
      </c>
      <c r="P320" s="211"/>
      <c r="Q320" s="211"/>
      <c r="R320" s="211"/>
      <c r="S320" s="211"/>
    </row>
    <row r="321" spans="1:19" x14ac:dyDescent="0.2">
      <c r="A321" s="390"/>
      <c r="B321" s="388"/>
      <c r="C321" s="388"/>
      <c r="D321" s="311" t="s">
        <v>1044</v>
      </c>
      <c r="G321" s="211"/>
      <c r="H321" s="307"/>
      <c r="I321" s="243"/>
      <c r="J321" s="238">
        <v>2</v>
      </c>
      <c r="K321" s="239"/>
      <c r="L321" s="240" t="s">
        <v>1203</v>
      </c>
      <c r="M321" s="239"/>
      <c r="N321" s="239"/>
      <c r="O321" s="285" t="s">
        <v>1044</v>
      </c>
      <c r="P321" s="211"/>
      <c r="Q321" s="211"/>
      <c r="R321" s="211"/>
      <c r="S321" s="211"/>
    </row>
    <row r="322" spans="1:19" x14ac:dyDescent="0.2">
      <c r="A322" s="390"/>
      <c r="B322" s="388"/>
      <c r="C322" s="388"/>
      <c r="D322" s="311" t="s">
        <v>1044</v>
      </c>
      <c r="G322" s="234"/>
      <c r="H322" s="307"/>
      <c r="I322" s="326" t="s">
        <v>1016</v>
      </c>
      <c r="J322" s="356"/>
      <c r="K322" s="339" t="s">
        <v>1067</v>
      </c>
      <c r="L322" s="339"/>
      <c r="M322" s="356"/>
      <c r="N322" s="356"/>
      <c r="O322" s="292" t="s">
        <v>1044</v>
      </c>
      <c r="P322" s="234"/>
      <c r="Q322" s="234"/>
      <c r="R322" s="234"/>
      <c r="S322" s="234"/>
    </row>
    <row r="323" spans="1:19" ht="15.75" thickBot="1" x14ac:dyDescent="0.25">
      <c r="A323" s="390"/>
      <c r="B323" s="388"/>
      <c r="C323" s="388"/>
      <c r="D323" s="311" t="s">
        <v>1044</v>
      </c>
      <c r="G323" s="211"/>
      <c r="H323" s="307"/>
      <c r="I323" s="322" t="s">
        <v>1023</v>
      </c>
      <c r="J323" s="309"/>
      <c r="K323" s="310" t="s">
        <v>1047</v>
      </c>
      <c r="L323" s="310"/>
      <c r="M323" s="309"/>
      <c r="N323" s="309"/>
      <c r="O323" s="297" t="s">
        <v>1044</v>
      </c>
      <c r="P323" s="211"/>
      <c r="Q323" s="211"/>
      <c r="R323" s="211"/>
      <c r="S323" s="211"/>
    </row>
    <row r="324" spans="1:19" ht="16.5" thickTop="1" thickBot="1" x14ac:dyDescent="0.25">
      <c r="A324" s="390">
        <v>42</v>
      </c>
      <c r="B324" s="388" t="s">
        <v>1542</v>
      </c>
      <c r="C324" s="388" t="s">
        <v>1204</v>
      </c>
      <c r="D324" s="311" t="s">
        <v>6</v>
      </c>
      <c r="G324" s="234"/>
      <c r="H324" s="347">
        <v>42</v>
      </c>
      <c r="I324" s="348"/>
      <c r="J324" s="349"/>
      <c r="K324" s="350" t="s">
        <v>1204</v>
      </c>
      <c r="L324" s="350"/>
      <c r="M324" s="349"/>
      <c r="N324" s="349"/>
      <c r="O324" s="351" t="s">
        <v>6</v>
      </c>
      <c r="P324" s="234"/>
      <c r="Q324" s="224">
        <f t="shared" ref="Q324:Q325" si="45">H324</f>
        <v>42</v>
      </c>
      <c r="R324" s="216" t="str">
        <f t="shared" ref="R324:R325" si="46">CONCATENATE("II-",TEXT(Q324,"0000"))</f>
        <v>II-0042</v>
      </c>
      <c r="S324" s="225" t="str">
        <f t="shared" ref="S324:S325" si="47">K324</f>
        <v>GUARDAGANADO</v>
      </c>
    </row>
    <row r="325" spans="1:19" ht="15.75" thickTop="1" x14ac:dyDescent="0.2">
      <c r="A325" s="390">
        <v>43</v>
      </c>
      <c r="B325" s="388" t="s">
        <v>1543</v>
      </c>
      <c r="C325" s="388" t="s">
        <v>1205</v>
      </c>
      <c r="D325" s="311"/>
      <c r="G325" s="211"/>
      <c r="H325" s="251">
        <v>43</v>
      </c>
      <c r="I325" s="253"/>
      <c r="J325" s="264"/>
      <c r="K325" s="321" t="s">
        <v>1205</v>
      </c>
      <c r="L325" s="264"/>
      <c r="M325" s="264"/>
      <c r="N325" s="264"/>
      <c r="O325" s="275"/>
      <c r="P325" s="211"/>
      <c r="Q325" s="224">
        <f t="shared" si="45"/>
        <v>43</v>
      </c>
      <c r="R325" s="216" t="str">
        <f t="shared" si="46"/>
        <v>II-0043</v>
      </c>
      <c r="S325" s="225" t="str">
        <f t="shared" si="47"/>
        <v>HORMIGON CEMENTO PORTLAND EXCLUIDA LA ARAMDURA</v>
      </c>
    </row>
    <row r="326" spans="1:19" x14ac:dyDescent="0.2">
      <c r="A326" s="390"/>
      <c r="B326" s="388"/>
      <c r="C326" s="388"/>
      <c r="D326" s="311"/>
      <c r="G326" s="211"/>
      <c r="H326" s="226"/>
      <c r="I326" s="227" t="s">
        <v>1003</v>
      </c>
      <c r="J326" s="232"/>
      <c r="K326" s="235" t="s">
        <v>1206</v>
      </c>
      <c r="L326" s="234"/>
      <c r="M326" s="234"/>
      <c r="N326" s="234"/>
      <c r="O326" s="266"/>
      <c r="P326" s="211"/>
      <c r="Q326" s="211"/>
      <c r="R326" s="211"/>
      <c r="S326" s="211"/>
    </row>
    <row r="327" spans="1:19" x14ac:dyDescent="0.2">
      <c r="A327" s="390"/>
      <c r="B327" s="388"/>
      <c r="C327" s="388"/>
      <c r="D327" s="311" t="s">
        <v>1044</v>
      </c>
      <c r="G327" s="211"/>
      <c r="H327" s="226"/>
      <c r="I327" s="232"/>
      <c r="J327" s="233">
        <v>1</v>
      </c>
      <c r="K327" s="234"/>
      <c r="L327" s="235" t="s">
        <v>1207</v>
      </c>
      <c r="M327" s="234"/>
      <c r="N327" s="234"/>
      <c r="O327" s="266" t="s">
        <v>1044</v>
      </c>
      <c r="P327" s="211"/>
      <c r="Q327" s="211"/>
      <c r="R327" s="211"/>
      <c r="S327" s="211"/>
    </row>
    <row r="328" spans="1:19" x14ac:dyDescent="0.2">
      <c r="A328" s="390"/>
      <c r="B328" s="388"/>
      <c r="C328" s="388"/>
      <c r="D328" s="311" t="s">
        <v>1044</v>
      </c>
      <c r="G328" s="211"/>
      <c r="H328" s="226"/>
      <c r="I328" s="232"/>
      <c r="J328" s="233">
        <v>2</v>
      </c>
      <c r="K328" s="234"/>
      <c r="L328" s="235" t="s">
        <v>1082</v>
      </c>
      <c r="M328" s="234"/>
      <c r="N328" s="234"/>
      <c r="O328" s="266" t="s">
        <v>1044</v>
      </c>
      <c r="P328" s="211"/>
      <c r="Q328" s="211"/>
      <c r="R328" s="211"/>
      <c r="S328" s="211"/>
    </row>
    <row r="329" spans="1:19" x14ac:dyDescent="0.2">
      <c r="A329" s="390"/>
      <c r="B329" s="388"/>
      <c r="C329" s="388"/>
      <c r="D329" s="311" t="s">
        <v>1044</v>
      </c>
      <c r="G329" s="211"/>
      <c r="H329" s="226"/>
      <c r="I329" s="232"/>
      <c r="J329" s="233">
        <v>3</v>
      </c>
      <c r="K329" s="234"/>
      <c r="L329" s="235" t="s">
        <v>1208</v>
      </c>
      <c r="M329" s="234"/>
      <c r="N329" s="234"/>
      <c r="O329" s="266" t="s">
        <v>1044</v>
      </c>
      <c r="P329" s="211"/>
      <c r="Q329" s="211"/>
      <c r="R329" s="211"/>
      <c r="S329" s="211"/>
    </row>
    <row r="330" spans="1:19" x14ac:dyDescent="0.2">
      <c r="A330" s="390"/>
      <c r="B330" s="388"/>
      <c r="C330" s="388"/>
      <c r="D330" s="311" t="s">
        <v>1044</v>
      </c>
      <c r="G330" s="211"/>
      <c r="H330" s="226"/>
      <c r="I330" s="232"/>
      <c r="J330" s="233">
        <v>4</v>
      </c>
      <c r="K330" s="234"/>
      <c r="L330" s="235" t="s">
        <v>1192</v>
      </c>
      <c r="M330" s="234"/>
      <c r="N330" s="234"/>
      <c r="O330" s="266" t="s">
        <v>1044</v>
      </c>
      <c r="P330" s="211"/>
      <c r="Q330" s="211"/>
      <c r="R330" s="211"/>
      <c r="S330" s="211"/>
    </row>
    <row r="331" spans="1:19" x14ac:dyDescent="0.2">
      <c r="A331" s="390"/>
      <c r="B331" s="388"/>
      <c r="C331" s="388"/>
      <c r="D331" s="311" t="s">
        <v>1044</v>
      </c>
      <c r="G331" s="211"/>
      <c r="H331" s="226"/>
      <c r="I331" s="243"/>
      <c r="J331" s="238">
        <v>5</v>
      </c>
      <c r="K331" s="239"/>
      <c r="L331" s="240" t="s">
        <v>1209</v>
      </c>
      <c r="M331" s="239"/>
      <c r="N331" s="239"/>
      <c r="O331" s="285" t="s">
        <v>1044</v>
      </c>
      <c r="P331" s="211"/>
      <c r="Q331" s="211"/>
      <c r="R331" s="211"/>
      <c r="S331" s="211"/>
    </row>
    <row r="332" spans="1:19" x14ac:dyDescent="0.2">
      <c r="A332" s="390"/>
      <c r="B332" s="388"/>
      <c r="C332" s="388"/>
      <c r="D332" s="311"/>
      <c r="G332" s="211"/>
      <c r="H332" s="226"/>
      <c r="I332" s="227" t="s">
        <v>1014</v>
      </c>
      <c r="J332" s="232"/>
      <c r="K332" s="235" t="s">
        <v>1210</v>
      </c>
      <c r="L332" s="234"/>
      <c r="M332" s="234"/>
      <c r="N332" s="234"/>
      <c r="O332" s="266"/>
      <c r="P332" s="211"/>
      <c r="Q332" s="211"/>
      <c r="R332" s="211"/>
      <c r="S332" s="211"/>
    </row>
    <row r="333" spans="1:19" x14ac:dyDescent="0.2">
      <c r="A333" s="390"/>
      <c r="B333" s="388"/>
      <c r="C333" s="388"/>
      <c r="D333" s="311" t="s">
        <v>1044</v>
      </c>
      <c r="G333" s="211"/>
      <c r="H333" s="226"/>
      <c r="I333" s="232"/>
      <c r="J333" s="233">
        <v>1</v>
      </c>
      <c r="K333" s="234"/>
      <c r="L333" s="235" t="s">
        <v>1082</v>
      </c>
      <c r="M333" s="234"/>
      <c r="N333" s="234"/>
      <c r="O333" s="266" t="s">
        <v>1044</v>
      </c>
      <c r="P333" s="211"/>
      <c r="Q333" s="211"/>
      <c r="R333" s="211"/>
      <c r="S333" s="211"/>
    </row>
    <row r="334" spans="1:19" x14ac:dyDescent="0.2">
      <c r="A334" s="390"/>
      <c r="B334" s="388"/>
      <c r="C334" s="388"/>
      <c r="D334" s="311" t="s">
        <v>1044</v>
      </c>
      <c r="G334" s="211"/>
      <c r="H334" s="226"/>
      <c r="I334" s="232"/>
      <c r="J334" s="233">
        <v>2</v>
      </c>
      <c r="K334" s="234"/>
      <c r="L334" s="235" t="s">
        <v>1211</v>
      </c>
      <c r="M334" s="234"/>
      <c r="N334" s="234"/>
      <c r="O334" s="266" t="s">
        <v>1044</v>
      </c>
      <c r="P334" s="211"/>
      <c r="Q334" s="211"/>
      <c r="R334" s="211"/>
      <c r="S334" s="211"/>
    </row>
    <row r="335" spans="1:19" x14ac:dyDescent="0.2">
      <c r="A335" s="390"/>
      <c r="B335" s="388"/>
      <c r="C335" s="388"/>
      <c r="D335" s="311" t="s">
        <v>1044</v>
      </c>
      <c r="G335" s="211"/>
      <c r="H335" s="226"/>
      <c r="I335" s="232"/>
      <c r="J335" s="233">
        <v>3</v>
      </c>
      <c r="K335" s="234"/>
      <c r="L335" s="235" t="s">
        <v>1212</v>
      </c>
      <c r="M335" s="234"/>
      <c r="N335" s="234"/>
      <c r="O335" s="266" t="s">
        <v>1044</v>
      </c>
      <c r="P335" s="211"/>
      <c r="Q335" s="211"/>
      <c r="R335" s="211"/>
      <c r="S335" s="211"/>
    </row>
    <row r="336" spans="1:19" x14ac:dyDescent="0.2">
      <c r="A336" s="390"/>
      <c r="B336" s="388"/>
      <c r="C336" s="388"/>
      <c r="D336" s="311" t="s">
        <v>1044</v>
      </c>
      <c r="G336" s="211"/>
      <c r="H336" s="226"/>
      <c r="I336" s="232"/>
      <c r="J336" s="233">
        <v>4</v>
      </c>
      <c r="K336" s="234"/>
      <c r="L336" s="235" t="s">
        <v>1213</v>
      </c>
      <c r="M336" s="234"/>
      <c r="N336" s="234"/>
      <c r="O336" s="266" t="s">
        <v>1044</v>
      </c>
      <c r="P336" s="211"/>
      <c r="Q336" s="211"/>
      <c r="R336" s="211"/>
      <c r="S336" s="211"/>
    </row>
    <row r="337" spans="1:19" x14ac:dyDescent="0.2">
      <c r="A337" s="390"/>
      <c r="B337" s="388"/>
      <c r="C337" s="388"/>
      <c r="D337" s="311" t="s">
        <v>1044</v>
      </c>
      <c r="G337" s="211"/>
      <c r="H337" s="226"/>
      <c r="I337" s="232"/>
      <c r="J337" s="233">
        <v>5</v>
      </c>
      <c r="K337" s="234"/>
      <c r="L337" s="235" t="s">
        <v>1214</v>
      </c>
      <c r="M337" s="234"/>
      <c r="N337" s="234"/>
      <c r="O337" s="266" t="s">
        <v>1044</v>
      </c>
      <c r="P337" s="211"/>
      <c r="Q337" s="211"/>
      <c r="R337" s="211"/>
      <c r="S337" s="211"/>
    </row>
    <row r="338" spans="1:19" x14ac:dyDescent="0.2">
      <c r="A338" s="390"/>
      <c r="B338" s="388"/>
      <c r="C338" s="388"/>
      <c r="D338" s="311" t="s">
        <v>1044</v>
      </c>
      <c r="G338" s="211"/>
      <c r="H338" s="226"/>
      <c r="I338" s="284"/>
      <c r="J338" s="232">
        <v>6</v>
      </c>
      <c r="K338" s="235"/>
      <c r="L338" s="234" t="s">
        <v>1209</v>
      </c>
      <c r="M338" s="234"/>
      <c r="N338" s="234"/>
      <c r="O338" s="266" t="s">
        <v>1044</v>
      </c>
      <c r="P338" s="211"/>
      <c r="Q338" s="211"/>
      <c r="R338" s="211"/>
      <c r="S338" s="211"/>
    </row>
    <row r="339" spans="1:19" x14ac:dyDescent="0.2">
      <c r="A339" s="390"/>
      <c r="B339" s="388"/>
      <c r="C339" s="388"/>
      <c r="D339" s="311"/>
      <c r="G339" s="211"/>
      <c r="H339" s="226"/>
      <c r="I339" s="238" t="s">
        <v>1016</v>
      </c>
      <c r="J339" s="232"/>
      <c r="K339" s="235" t="s">
        <v>1215</v>
      </c>
      <c r="L339" s="234"/>
      <c r="M339" s="234"/>
      <c r="N339" s="234"/>
      <c r="O339" s="266"/>
      <c r="P339" s="211"/>
      <c r="Q339" s="211"/>
      <c r="R339" s="211"/>
      <c r="S339" s="211"/>
    </row>
    <row r="340" spans="1:19" x14ac:dyDescent="0.2">
      <c r="A340" s="390"/>
      <c r="B340" s="388"/>
      <c r="C340" s="388"/>
      <c r="D340" s="311" t="s">
        <v>1044</v>
      </c>
      <c r="G340" s="211"/>
      <c r="H340" s="226"/>
      <c r="I340" s="232"/>
      <c r="J340" s="233">
        <v>1</v>
      </c>
      <c r="K340" s="234"/>
      <c r="L340" s="235" t="s">
        <v>1216</v>
      </c>
      <c r="M340" s="234"/>
      <c r="N340" s="234"/>
      <c r="O340" s="266" t="s">
        <v>1044</v>
      </c>
      <c r="P340" s="211"/>
      <c r="Q340" s="211"/>
      <c r="R340" s="211"/>
      <c r="S340" s="211"/>
    </row>
    <row r="341" spans="1:19" x14ac:dyDescent="0.2">
      <c r="A341" s="390"/>
      <c r="B341" s="388"/>
      <c r="C341" s="388"/>
      <c r="D341" s="311" t="s">
        <v>1044</v>
      </c>
      <c r="G341" s="211"/>
      <c r="H341" s="226"/>
      <c r="I341" s="232"/>
      <c r="J341" s="233">
        <v>2</v>
      </c>
      <c r="K341" s="234"/>
      <c r="L341" s="235" t="s">
        <v>1082</v>
      </c>
      <c r="M341" s="234"/>
      <c r="N341" s="234"/>
      <c r="O341" s="266" t="s">
        <v>1044</v>
      </c>
      <c r="P341" s="211"/>
      <c r="Q341" s="211"/>
      <c r="R341" s="211"/>
      <c r="S341" s="211"/>
    </row>
    <row r="342" spans="1:19" x14ac:dyDescent="0.2">
      <c r="A342" s="390"/>
      <c r="B342" s="388"/>
      <c r="C342" s="388"/>
      <c r="D342" s="311" t="s">
        <v>1044</v>
      </c>
      <c r="G342" s="211"/>
      <c r="H342" s="226"/>
      <c r="I342" s="232"/>
      <c r="J342" s="233">
        <v>3</v>
      </c>
      <c r="K342" s="234"/>
      <c r="L342" s="235" t="s">
        <v>1217</v>
      </c>
      <c r="M342" s="234"/>
      <c r="N342" s="234"/>
      <c r="O342" s="266" t="s">
        <v>1044</v>
      </c>
      <c r="P342" s="211"/>
      <c r="Q342" s="211"/>
      <c r="R342" s="211"/>
      <c r="S342" s="211"/>
    </row>
    <row r="343" spans="1:19" x14ac:dyDescent="0.2">
      <c r="A343" s="390"/>
      <c r="B343" s="388"/>
      <c r="C343" s="388"/>
      <c r="D343" s="311" t="s">
        <v>1044</v>
      </c>
      <c r="G343" s="211"/>
      <c r="H343" s="226"/>
      <c r="I343" s="232"/>
      <c r="J343" s="233">
        <v>4</v>
      </c>
      <c r="K343" s="234"/>
      <c r="L343" s="235" t="s">
        <v>1211</v>
      </c>
      <c r="M343" s="234"/>
      <c r="N343" s="234"/>
      <c r="O343" s="266" t="s">
        <v>1044</v>
      </c>
      <c r="P343" s="211"/>
      <c r="Q343" s="211"/>
      <c r="R343" s="211"/>
      <c r="S343" s="211"/>
    </row>
    <row r="344" spans="1:19" x14ac:dyDescent="0.2">
      <c r="A344" s="390"/>
      <c r="B344" s="388"/>
      <c r="C344" s="388"/>
      <c r="D344" s="311" t="s">
        <v>1044</v>
      </c>
      <c r="G344" s="211"/>
      <c r="H344" s="226"/>
      <c r="I344" s="232"/>
      <c r="J344" s="233">
        <v>5</v>
      </c>
      <c r="K344" s="234"/>
      <c r="L344" s="235" t="s">
        <v>1164</v>
      </c>
      <c r="M344" s="234"/>
      <c r="N344" s="234"/>
      <c r="O344" s="266" t="s">
        <v>1044</v>
      </c>
      <c r="P344" s="211"/>
      <c r="Q344" s="211"/>
      <c r="R344" s="211"/>
      <c r="S344" s="211"/>
    </row>
    <row r="345" spans="1:19" x14ac:dyDescent="0.2">
      <c r="A345" s="390"/>
      <c r="B345" s="388"/>
      <c r="C345" s="388"/>
      <c r="D345" s="311" t="s">
        <v>1044</v>
      </c>
      <c r="G345" s="211"/>
      <c r="H345" s="226"/>
      <c r="I345" s="232"/>
      <c r="J345" s="233">
        <v>6</v>
      </c>
      <c r="K345" s="234"/>
      <c r="L345" s="235" t="s">
        <v>1213</v>
      </c>
      <c r="M345" s="234"/>
      <c r="N345" s="234"/>
      <c r="O345" s="266" t="s">
        <v>1044</v>
      </c>
      <c r="P345" s="211"/>
      <c r="Q345" s="211"/>
      <c r="R345" s="211"/>
      <c r="S345" s="211"/>
    </row>
    <row r="346" spans="1:19" x14ac:dyDescent="0.2">
      <c r="A346" s="390"/>
      <c r="B346" s="388"/>
      <c r="C346" s="388"/>
      <c r="D346" s="311" t="s">
        <v>1044</v>
      </c>
      <c r="G346" s="211"/>
      <c r="H346" s="226"/>
      <c r="I346" s="232"/>
      <c r="J346" s="233">
        <v>7</v>
      </c>
      <c r="K346" s="234"/>
      <c r="L346" s="235" t="s">
        <v>1214</v>
      </c>
      <c r="M346" s="234"/>
      <c r="N346" s="234"/>
      <c r="O346" s="266" t="s">
        <v>1044</v>
      </c>
      <c r="P346" s="211"/>
      <c r="Q346" s="211"/>
      <c r="R346" s="211"/>
      <c r="S346" s="211"/>
    </row>
    <row r="347" spans="1:19" x14ac:dyDescent="0.2">
      <c r="A347" s="390"/>
      <c r="B347" s="388"/>
      <c r="C347" s="388"/>
      <c r="D347" s="311" t="s">
        <v>1044</v>
      </c>
      <c r="G347" s="211"/>
      <c r="H347" s="226"/>
      <c r="I347" s="284"/>
      <c r="J347" s="238">
        <v>8</v>
      </c>
      <c r="K347" s="239"/>
      <c r="L347" s="240" t="s">
        <v>1209</v>
      </c>
      <c r="M347" s="239"/>
      <c r="N347" s="239"/>
      <c r="O347" s="285" t="s">
        <v>1044</v>
      </c>
      <c r="P347" s="211"/>
      <c r="Q347" s="211"/>
      <c r="R347" s="211"/>
      <c r="S347" s="211"/>
    </row>
    <row r="348" spans="1:19" x14ac:dyDescent="0.2">
      <c r="A348" s="390"/>
      <c r="B348" s="388"/>
      <c r="C348" s="388"/>
      <c r="D348" s="311"/>
      <c r="G348" s="211"/>
      <c r="H348" s="226"/>
      <c r="I348" s="238" t="s">
        <v>1023</v>
      </c>
      <c r="J348" s="232"/>
      <c r="K348" s="235" t="s">
        <v>1218</v>
      </c>
      <c r="L348" s="234"/>
      <c r="M348" s="234"/>
      <c r="N348" s="234"/>
      <c r="O348" s="266"/>
      <c r="P348" s="211"/>
      <c r="Q348" s="211"/>
      <c r="R348" s="211"/>
      <c r="S348" s="211"/>
    </row>
    <row r="349" spans="1:19" x14ac:dyDescent="0.2">
      <c r="A349" s="390"/>
      <c r="B349" s="388"/>
      <c r="C349" s="388"/>
      <c r="D349" s="311" t="s">
        <v>1044</v>
      </c>
      <c r="G349" s="211"/>
      <c r="H349" s="226"/>
      <c r="I349" s="232"/>
      <c r="J349" s="233">
        <v>1</v>
      </c>
      <c r="K349" s="234"/>
      <c r="L349" s="235" t="s">
        <v>1216</v>
      </c>
      <c r="M349" s="234"/>
      <c r="N349" s="234"/>
      <c r="O349" s="266" t="s">
        <v>1044</v>
      </c>
      <c r="P349" s="211"/>
      <c r="Q349" s="211"/>
      <c r="R349" s="211"/>
      <c r="S349" s="211"/>
    </row>
    <row r="350" spans="1:19" x14ac:dyDescent="0.2">
      <c r="A350" s="390"/>
      <c r="B350" s="388"/>
      <c r="C350" s="388"/>
      <c r="D350" s="311" t="s">
        <v>1044</v>
      </c>
      <c r="G350" s="211"/>
      <c r="H350" s="226"/>
      <c r="I350" s="232"/>
      <c r="J350" s="233">
        <v>2</v>
      </c>
      <c r="K350" s="234"/>
      <c r="L350" s="235" t="s">
        <v>1082</v>
      </c>
      <c r="M350" s="234"/>
      <c r="N350" s="234"/>
      <c r="O350" s="266" t="s">
        <v>1044</v>
      </c>
      <c r="P350" s="211"/>
      <c r="Q350" s="211"/>
      <c r="R350" s="211"/>
      <c r="S350" s="211"/>
    </row>
    <row r="351" spans="1:19" x14ac:dyDescent="0.2">
      <c r="A351" s="390"/>
      <c r="B351" s="388"/>
      <c r="C351" s="388"/>
      <c r="D351" s="311" t="s">
        <v>1044</v>
      </c>
      <c r="G351" s="211"/>
      <c r="H351" s="226"/>
      <c r="I351" s="232"/>
      <c r="J351" s="233">
        <v>3</v>
      </c>
      <c r="K351" s="234"/>
      <c r="L351" s="235" t="s">
        <v>1219</v>
      </c>
      <c r="M351" s="234"/>
      <c r="N351" s="234"/>
      <c r="O351" s="266" t="s">
        <v>1044</v>
      </c>
      <c r="P351" s="211"/>
      <c r="Q351" s="211"/>
      <c r="R351" s="211"/>
      <c r="S351" s="211"/>
    </row>
    <row r="352" spans="1:19" x14ac:dyDescent="0.2">
      <c r="A352" s="390"/>
      <c r="B352" s="388"/>
      <c r="C352" s="388"/>
      <c r="D352" s="311" t="s">
        <v>1044</v>
      </c>
      <c r="G352" s="211"/>
      <c r="H352" s="226"/>
      <c r="I352" s="232"/>
      <c r="J352" s="233">
        <v>4</v>
      </c>
      <c r="K352" s="234"/>
      <c r="L352" s="235" t="s">
        <v>1217</v>
      </c>
      <c r="M352" s="234"/>
      <c r="N352" s="234"/>
      <c r="O352" s="266" t="s">
        <v>1044</v>
      </c>
      <c r="P352" s="211"/>
      <c r="Q352" s="211"/>
      <c r="R352" s="211"/>
      <c r="S352" s="211"/>
    </row>
    <row r="353" spans="1:19" x14ac:dyDescent="0.2">
      <c r="A353" s="390"/>
      <c r="B353" s="388"/>
      <c r="C353" s="388"/>
      <c r="D353" s="311" t="s">
        <v>1044</v>
      </c>
      <c r="G353" s="211"/>
      <c r="H353" s="226"/>
      <c r="I353" s="232"/>
      <c r="J353" s="233">
        <v>5</v>
      </c>
      <c r="K353" s="234"/>
      <c r="L353" s="235" t="s">
        <v>1164</v>
      </c>
      <c r="M353" s="234"/>
      <c r="N353" s="234"/>
      <c r="O353" s="266" t="s">
        <v>1044</v>
      </c>
      <c r="P353" s="211"/>
      <c r="Q353" s="211"/>
      <c r="R353" s="211"/>
      <c r="S353" s="211"/>
    </row>
    <row r="354" spans="1:19" x14ac:dyDescent="0.2">
      <c r="A354" s="390"/>
      <c r="B354" s="388"/>
      <c r="C354" s="388"/>
      <c r="D354" s="311" t="s">
        <v>1044</v>
      </c>
      <c r="G354" s="211"/>
      <c r="H354" s="226"/>
      <c r="I354" s="232"/>
      <c r="J354" s="233">
        <v>6</v>
      </c>
      <c r="K354" s="234"/>
      <c r="L354" s="235" t="s">
        <v>1220</v>
      </c>
      <c r="M354" s="234"/>
      <c r="N354" s="234"/>
      <c r="O354" s="266" t="s">
        <v>1044</v>
      </c>
      <c r="P354" s="211"/>
      <c r="Q354" s="211"/>
      <c r="R354" s="211"/>
      <c r="S354" s="211"/>
    </row>
    <row r="355" spans="1:19" x14ac:dyDescent="0.2">
      <c r="A355" s="390"/>
      <c r="B355" s="388"/>
      <c r="C355" s="388"/>
      <c r="D355" s="311" t="s">
        <v>1044</v>
      </c>
      <c r="G355" s="211"/>
      <c r="H355" s="226"/>
      <c r="I355" s="232"/>
      <c r="J355" s="233">
        <v>7</v>
      </c>
      <c r="K355" s="234"/>
      <c r="L355" s="235" t="s">
        <v>1221</v>
      </c>
      <c r="M355" s="234"/>
      <c r="N355" s="234"/>
      <c r="O355" s="266" t="s">
        <v>1044</v>
      </c>
      <c r="P355" s="211"/>
      <c r="Q355" s="211"/>
      <c r="R355" s="211"/>
      <c r="S355" s="211"/>
    </row>
    <row r="356" spans="1:19" x14ac:dyDescent="0.2">
      <c r="A356" s="390"/>
      <c r="B356" s="388"/>
      <c r="C356" s="388"/>
      <c r="D356" s="311" t="s">
        <v>1044</v>
      </c>
      <c r="G356" s="211"/>
      <c r="H356" s="226"/>
      <c r="I356" s="232"/>
      <c r="J356" s="233">
        <v>8</v>
      </c>
      <c r="K356" s="234"/>
      <c r="L356" s="235" t="s">
        <v>1222</v>
      </c>
      <c r="M356" s="234"/>
      <c r="N356" s="234"/>
      <c r="O356" s="266" t="s">
        <v>1044</v>
      </c>
      <c r="P356" s="211"/>
      <c r="Q356" s="211"/>
      <c r="R356" s="211"/>
      <c r="S356" s="211"/>
    </row>
    <row r="357" spans="1:19" x14ac:dyDescent="0.2">
      <c r="A357" s="390"/>
      <c r="B357" s="388"/>
      <c r="C357" s="388"/>
      <c r="D357" s="311" t="s">
        <v>1044</v>
      </c>
      <c r="G357" s="211"/>
      <c r="H357" s="226"/>
      <c r="I357" s="243"/>
      <c r="J357" s="238">
        <v>9</v>
      </c>
      <c r="K357" s="239"/>
      <c r="L357" s="240" t="s">
        <v>1209</v>
      </c>
      <c r="M357" s="239"/>
      <c r="N357" s="239"/>
      <c r="O357" s="285" t="s">
        <v>1044</v>
      </c>
      <c r="P357" s="211"/>
      <c r="Q357" s="211"/>
      <c r="R357" s="211"/>
      <c r="S357" s="211"/>
    </row>
    <row r="358" spans="1:19" x14ac:dyDescent="0.2">
      <c r="A358" s="390"/>
      <c r="B358" s="388"/>
      <c r="C358" s="388"/>
      <c r="D358" s="311"/>
      <c r="G358" s="211"/>
      <c r="H358" s="226"/>
      <c r="I358" s="238" t="s">
        <v>1038</v>
      </c>
      <c r="J358" s="232"/>
      <c r="K358" s="235" t="s">
        <v>1223</v>
      </c>
      <c r="L358" s="234"/>
      <c r="M358" s="234"/>
      <c r="N358" s="234"/>
      <c r="O358" s="266"/>
      <c r="P358" s="211"/>
      <c r="Q358" s="211"/>
      <c r="R358" s="211"/>
      <c r="S358" s="211"/>
    </row>
    <row r="359" spans="1:19" x14ac:dyDescent="0.2">
      <c r="A359" s="390"/>
      <c r="B359" s="388"/>
      <c r="C359" s="388"/>
      <c r="D359" s="311" t="s">
        <v>1044</v>
      </c>
      <c r="G359" s="211"/>
      <c r="H359" s="226"/>
      <c r="I359" s="232"/>
      <c r="J359" s="233">
        <v>1</v>
      </c>
      <c r="K359" s="234"/>
      <c r="L359" s="235" t="s">
        <v>1082</v>
      </c>
      <c r="M359" s="234"/>
      <c r="N359" s="234"/>
      <c r="O359" s="266" t="s">
        <v>1044</v>
      </c>
      <c r="P359" s="211"/>
      <c r="Q359" s="211"/>
      <c r="R359" s="211"/>
      <c r="S359" s="211"/>
    </row>
    <row r="360" spans="1:19" x14ac:dyDescent="0.2">
      <c r="A360" s="390"/>
      <c r="B360" s="388"/>
      <c r="C360" s="388"/>
      <c r="D360" s="311" t="s">
        <v>1044</v>
      </c>
      <c r="G360" s="211"/>
      <c r="H360" s="226"/>
      <c r="I360" s="232"/>
      <c r="J360" s="233">
        <v>2</v>
      </c>
      <c r="K360" s="234"/>
      <c r="L360" s="235" t="s">
        <v>1224</v>
      </c>
      <c r="M360" s="234"/>
      <c r="N360" s="234"/>
      <c r="O360" s="266" t="s">
        <v>1044</v>
      </c>
      <c r="P360" s="211"/>
      <c r="Q360" s="211"/>
      <c r="R360" s="211"/>
      <c r="S360" s="211"/>
    </row>
    <row r="361" spans="1:19" x14ac:dyDescent="0.2">
      <c r="A361" s="390"/>
      <c r="B361" s="388"/>
      <c r="C361" s="388"/>
      <c r="D361" s="311" t="s">
        <v>1044</v>
      </c>
      <c r="G361" s="211"/>
      <c r="H361" s="226"/>
      <c r="I361" s="232"/>
      <c r="J361" s="233">
        <v>3</v>
      </c>
      <c r="K361" s="234"/>
      <c r="L361" s="235" t="s">
        <v>1225</v>
      </c>
      <c r="M361" s="234"/>
      <c r="N361" s="234"/>
      <c r="O361" s="266" t="s">
        <v>1044</v>
      </c>
      <c r="P361" s="211"/>
      <c r="Q361" s="211"/>
      <c r="R361" s="211"/>
      <c r="S361" s="211"/>
    </row>
    <row r="362" spans="1:19" x14ac:dyDescent="0.2">
      <c r="A362" s="390"/>
      <c r="B362" s="388"/>
      <c r="C362" s="388"/>
      <c r="D362" s="311" t="s">
        <v>1044</v>
      </c>
      <c r="G362" s="211"/>
      <c r="H362" s="226"/>
      <c r="I362" s="232"/>
      <c r="J362" s="233">
        <v>4</v>
      </c>
      <c r="K362" s="234"/>
      <c r="L362" s="235" t="s">
        <v>1226</v>
      </c>
      <c r="M362" s="234"/>
      <c r="N362" s="234"/>
      <c r="O362" s="266" t="s">
        <v>1044</v>
      </c>
      <c r="P362" s="211"/>
      <c r="Q362" s="211"/>
      <c r="R362" s="211"/>
      <c r="S362" s="211"/>
    </row>
    <row r="363" spans="1:19" x14ac:dyDescent="0.2">
      <c r="A363" s="390"/>
      <c r="B363" s="388"/>
      <c r="C363" s="388"/>
      <c r="D363" s="311" t="s">
        <v>1044</v>
      </c>
      <c r="G363" s="211"/>
      <c r="H363" s="226"/>
      <c r="I363" s="232"/>
      <c r="J363" s="233">
        <v>5</v>
      </c>
      <c r="K363" s="234"/>
      <c r="L363" s="235" t="s">
        <v>1117</v>
      </c>
      <c r="M363" s="234"/>
      <c r="N363" s="234"/>
      <c r="O363" s="266" t="s">
        <v>1044</v>
      </c>
      <c r="P363" s="211"/>
      <c r="Q363" s="211"/>
      <c r="R363" s="211"/>
      <c r="S363" s="211"/>
    </row>
    <row r="364" spans="1:19" x14ac:dyDescent="0.2">
      <c r="A364" s="390"/>
      <c r="B364" s="388"/>
      <c r="C364" s="388"/>
      <c r="D364" s="311" t="s">
        <v>1044</v>
      </c>
      <c r="G364" s="211"/>
      <c r="H364" s="226"/>
      <c r="I364" s="232"/>
      <c r="J364" s="233">
        <v>6</v>
      </c>
      <c r="K364" s="234"/>
      <c r="L364" s="235" t="s">
        <v>1227</v>
      </c>
      <c r="M364" s="234"/>
      <c r="N364" s="234"/>
      <c r="O364" s="266" t="s">
        <v>1044</v>
      </c>
      <c r="P364" s="211"/>
      <c r="Q364" s="211"/>
      <c r="R364" s="211"/>
      <c r="S364" s="211"/>
    </row>
    <row r="365" spans="1:19" x14ac:dyDescent="0.2">
      <c r="A365" s="390"/>
      <c r="B365" s="388"/>
      <c r="C365" s="388"/>
      <c r="D365" s="311" t="s">
        <v>1044</v>
      </c>
      <c r="G365" s="211"/>
      <c r="H365" s="226"/>
      <c r="I365" s="232"/>
      <c r="J365" s="233">
        <v>7</v>
      </c>
      <c r="K365" s="234"/>
      <c r="L365" s="235" t="s">
        <v>1228</v>
      </c>
      <c r="M365" s="234"/>
      <c r="N365" s="234"/>
      <c r="O365" s="266" t="s">
        <v>1044</v>
      </c>
      <c r="P365" s="211"/>
      <c r="Q365" s="211"/>
      <c r="R365" s="211"/>
      <c r="S365" s="211"/>
    </row>
    <row r="366" spans="1:19" x14ac:dyDescent="0.2">
      <c r="A366" s="390"/>
      <c r="B366" s="388"/>
      <c r="C366" s="388"/>
      <c r="D366" s="311" t="s">
        <v>1044</v>
      </c>
      <c r="G366" s="211"/>
      <c r="H366" s="226"/>
      <c r="I366" s="243"/>
      <c r="J366" s="238">
        <v>8</v>
      </c>
      <c r="K366" s="239"/>
      <c r="L366" s="240" t="s">
        <v>1220</v>
      </c>
      <c r="M366" s="239"/>
      <c r="N366" s="239"/>
      <c r="O366" s="285" t="s">
        <v>1044</v>
      </c>
      <c r="P366" s="211"/>
      <c r="Q366" s="211"/>
      <c r="R366" s="211"/>
      <c r="S366" s="211"/>
    </row>
    <row r="367" spans="1:19" x14ac:dyDescent="0.2">
      <c r="A367" s="390"/>
      <c r="B367" s="388"/>
      <c r="C367" s="388"/>
      <c r="D367" s="311"/>
      <c r="G367" s="286"/>
      <c r="H367" s="226"/>
      <c r="I367" s="238" t="s">
        <v>1040</v>
      </c>
      <c r="J367" s="232"/>
      <c r="K367" s="235" t="s">
        <v>1223</v>
      </c>
      <c r="L367" s="234"/>
      <c r="M367" s="234"/>
      <c r="N367" s="234"/>
      <c r="O367" s="266"/>
      <c r="P367" s="286"/>
      <c r="Q367" s="286"/>
      <c r="R367" s="286"/>
      <c r="S367" s="286"/>
    </row>
    <row r="368" spans="1:19" x14ac:dyDescent="0.2">
      <c r="A368" s="390"/>
      <c r="B368" s="388"/>
      <c r="C368" s="388"/>
      <c r="D368" s="311" t="s">
        <v>1044</v>
      </c>
      <c r="G368" s="211"/>
      <c r="H368" s="226"/>
      <c r="I368" s="232"/>
      <c r="J368" s="233">
        <v>9</v>
      </c>
      <c r="K368" s="234"/>
      <c r="L368" s="235" t="s">
        <v>1212</v>
      </c>
      <c r="M368" s="234"/>
      <c r="N368" s="234"/>
      <c r="O368" s="266" t="s">
        <v>1044</v>
      </c>
      <c r="P368" s="211"/>
      <c r="Q368" s="211"/>
      <c r="R368" s="211"/>
      <c r="S368" s="211"/>
    </row>
    <row r="369" spans="1:19" x14ac:dyDescent="0.2">
      <c r="A369" s="390"/>
      <c r="B369" s="388"/>
      <c r="C369" s="388"/>
      <c r="D369" s="311" t="s">
        <v>1044</v>
      </c>
      <c r="G369" s="211"/>
      <c r="H369" s="226"/>
      <c r="I369" s="232"/>
      <c r="J369" s="233">
        <v>10</v>
      </c>
      <c r="K369" s="234"/>
      <c r="L369" s="235" t="s">
        <v>1229</v>
      </c>
      <c r="M369" s="234"/>
      <c r="N369" s="234"/>
      <c r="O369" s="266" t="s">
        <v>1044</v>
      </c>
      <c r="P369" s="211"/>
      <c r="Q369" s="211"/>
      <c r="R369" s="211"/>
      <c r="S369" s="211"/>
    </row>
    <row r="370" spans="1:19" x14ac:dyDescent="0.2">
      <c r="A370" s="390"/>
      <c r="B370" s="388"/>
      <c r="C370" s="388"/>
      <c r="D370" s="311" t="s">
        <v>1044</v>
      </c>
      <c r="G370" s="211"/>
      <c r="H370" s="226"/>
      <c r="I370" s="232"/>
      <c r="J370" s="233">
        <v>11</v>
      </c>
      <c r="K370" s="234"/>
      <c r="L370" s="235" t="s">
        <v>1221</v>
      </c>
      <c r="M370" s="234"/>
      <c r="N370" s="234"/>
      <c r="O370" s="266" t="s">
        <v>1044</v>
      </c>
      <c r="P370" s="211"/>
      <c r="Q370" s="211"/>
      <c r="R370" s="211"/>
      <c r="S370" s="211"/>
    </row>
    <row r="371" spans="1:19" x14ac:dyDescent="0.2">
      <c r="A371" s="390"/>
      <c r="B371" s="388"/>
      <c r="C371" s="388"/>
      <c r="D371" s="311" t="s">
        <v>1044</v>
      </c>
      <c r="G371" s="211"/>
      <c r="H371" s="226"/>
      <c r="I371" s="232"/>
      <c r="J371" s="233">
        <v>12</v>
      </c>
      <c r="K371" s="234"/>
      <c r="L371" s="235" t="s">
        <v>1230</v>
      </c>
      <c r="M371" s="234"/>
      <c r="N371" s="234"/>
      <c r="O371" s="266" t="s">
        <v>1044</v>
      </c>
      <c r="P371" s="211"/>
      <c r="Q371" s="211"/>
      <c r="R371" s="211"/>
      <c r="S371" s="211"/>
    </row>
    <row r="372" spans="1:19" x14ac:dyDescent="0.2">
      <c r="A372" s="390"/>
      <c r="B372" s="388"/>
      <c r="C372" s="388"/>
      <c r="D372" s="311" t="s">
        <v>1044</v>
      </c>
      <c r="G372" s="211"/>
      <c r="H372" s="226"/>
      <c r="I372" s="232"/>
      <c r="J372" s="233">
        <v>13</v>
      </c>
      <c r="K372" s="234"/>
      <c r="L372" s="235" t="s">
        <v>1222</v>
      </c>
      <c r="M372" s="234"/>
      <c r="N372" s="234"/>
      <c r="O372" s="266" t="s">
        <v>1044</v>
      </c>
      <c r="P372" s="211"/>
      <c r="Q372" s="211"/>
      <c r="R372" s="211"/>
      <c r="S372" s="211"/>
    </row>
    <row r="373" spans="1:19" x14ac:dyDescent="0.2">
      <c r="A373" s="390"/>
      <c r="B373" s="388"/>
      <c r="C373" s="388"/>
      <c r="D373" s="311" t="s">
        <v>1044</v>
      </c>
      <c r="G373" s="211"/>
      <c r="H373" s="226"/>
      <c r="I373" s="243"/>
      <c r="J373" s="238">
        <v>14</v>
      </c>
      <c r="K373" s="239"/>
      <c r="L373" s="240" t="s">
        <v>1231</v>
      </c>
      <c r="M373" s="239"/>
      <c r="N373" s="239"/>
      <c r="O373" s="285" t="s">
        <v>1044</v>
      </c>
      <c r="P373" s="211"/>
      <c r="Q373" s="211"/>
      <c r="R373" s="211"/>
      <c r="S373" s="211"/>
    </row>
    <row r="374" spans="1:19" x14ac:dyDescent="0.2">
      <c r="A374" s="390"/>
      <c r="B374" s="388"/>
      <c r="C374" s="388"/>
      <c r="D374" s="311"/>
      <c r="G374" s="211"/>
      <c r="H374" s="226"/>
      <c r="I374" s="238" t="s">
        <v>1042</v>
      </c>
      <c r="J374" s="232"/>
      <c r="K374" s="235" t="s">
        <v>1232</v>
      </c>
      <c r="L374" s="234"/>
      <c r="M374" s="234"/>
      <c r="N374" s="234"/>
      <c r="O374" s="266"/>
      <c r="P374" s="211"/>
      <c r="Q374" s="211"/>
      <c r="R374" s="211"/>
      <c r="S374" s="211"/>
    </row>
    <row r="375" spans="1:19" x14ac:dyDescent="0.2">
      <c r="A375" s="390"/>
      <c r="B375" s="388"/>
      <c r="C375" s="388"/>
      <c r="D375" s="311" t="s">
        <v>1044</v>
      </c>
      <c r="G375" s="211"/>
      <c r="H375" s="226"/>
      <c r="I375" s="232"/>
      <c r="J375" s="233">
        <v>1</v>
      </c>
      <c r="K375" s="234"/>
      <c r="L375" s="235" t="s">
        <v>1082</v>
      </c>
      <c r="M375" s="234"/>
      <c r="N375" s="234"/>
      <c r="O375" s="266" t="s">
        <v>1044</v>
      </c>
      <c r="P375" s="211"/>
      <c r="Q375" s="211"/>
      <c r="R375" s="211"/>
      <c r="S375" s="211"/>
    </row>
    <row r="376" spans="1:19" x14ac:dyDescent="0.2">
      <c r="A376" s="390"/>
      <c r="B376" s="388"/>
      <c r="C376" s="388"/>
      <c r="D376" s="311" t="s">
        <v>1044</v>
      </c>
      <c r="G376" s="211"/>
      <c r="H376" s="226"/>
      <c r="I376" s="232"/>
      <c r="J376" s="233">
        <v>2</v>
      </c>
      <c r="K376" s="234"/>
      <c r="L376" s="235" t="s">
        <v>1224</v>
      </c>
      <c r="M376" s="234"/>
      <c r="N376" s="234"/>
      <c r="O376" s="266" t="s">
        <v>1044</v>
      </c>
      <c r="P376" s="211"/>
      <c r="Q376" s="211"/>
      <c r="R376" s="211"/>
      <c r="S376" s="211"/>
    </row>
    <row r="377" spans="1:19" x14ac:dyDescent="0.2">
      <c r="A377" s="390"/>
      <c r="B377" s="388"/>
      <c r="C377" s="388"/>
      <c r="D377" s="311" t="s">
        <v>1044</v>
      </c>
      <c r="G377" s="211"/>
      <c r="H377" s="226"/>
      <c r="I377" s="232"/>
      <c r="J377" s="233">
        <v>3</v>
      </c>
      <c r="K377" s="234"/>
      <c r="L377" s="235" t="s">
        <v>1225</v>
      </c>
      <c r="M377" s="234"/>
      <c r="N377" s="234"/>
      <c r="O377" s="266" t="s">
        <v>1044</v>
      </c>
      <c r="P377" s="211"/>
      <c r="Q377" s="211"/>
      <c r="R377" s="211"/>
      <c r="S377" s="211"/>
    </row>
    <row r="378" spans="1:19" x14ac:dyDescent="0.2">
      <c r="A378" s="390"/>
      <c r="B378" s="388"/>
      <c r="C378" s="388"/>
      <c r="D378" s="311" t="s">
        <v>1044</v>
      </c>
      <c r="G378" s="211"/>
      <c r="H378" s="226"/>
      <c r="I378" s="232"/>
      <c r="J378" s="233">
        <v>4</v>
      </c>
      <c r="K378" s="234"/>
      <c r="L378" s="235" t="s">
        <v>1226</v>
      </c>
      <c r="M378" s="234"/>
      <c r="N378" s="234"/>
      <c r="O378" s="266" t="s">
        <v>1044</v>
      </c>
      <c r="P378" s="211"/>
      <c r="Q378" s="211"/>
      <c r="R378" s="211"/>
      <c r="S378" s="211"/>
    </row>
    <row r="379" spans="1:19" x14ac:dyDescent="0.2">
      <c r="A379" s="390"/>
      <c r="B379" s="388"/>
      <c r="C379" s="388"/>
      <c r="D379" s="311" t="s">
        <v>1044</v>
      </c>
      <c r="G379" s="211"/>
      <c r="H379" s="226"/>
      <c r="I379" s="232"/>
      <c r="J379" s="233">
        <v>5</v>
      </c>
      <c r="K379" s="234"/>
      <c r="L379" s="235" t="s">
        <v>1117</v>
      </c>
      <c r="M379" s="234"/>
      <c r="N379" s="234"/>
      <c r="O379" s="266" t="s">
        <v>1044</v>
      </c>
      <c r="P379" s="211"/>
      <c r="Q379" s="211"/>
      <c r="R379" s="211"/>
      <c r="S379" s="211"/>
    </row>
    <row r="380" spans="1:19" x14ac:dyDescent="0.2">
      <c r="A380" s="390"/>
      <c r="B380" s="388"/>
      <c r="C380" s="388"/>
      <c r="D380" s="311" t="s">
        <v>1044</v>
      </c>
      <c r="G380" s="211"/>
      <c r="H380" s="226"/>
      <c r="I380" s="232"/>
      <c r="J380" s="233">
        <v>6</v>
      </c>
      <c r="K380" s="234"/>
      <c r="L380" s="235" t="s">
        <v>1227</v>
      </c>
      <c r="M380" s="234"/>
      <c r="N380" s="234"/>
      <c r="O380" s="266" t="s">
        <v>1044</v>
      </c>
      <c r="P380" s="211"/>
      <c r="Q380" s="211"/>
      <c r="R380" s="211"/>
      <c r="S380" s="211"/>
    </row>
    <row r="381" spans="1:19" x14ac:dyDescent="0.2">
      <c r="A381" s="390"/>
      <c r="B381" s="388"/>
      <c r="C381" s="388"/>
      <c r="D381" s="311" t="s">
        <v>1044</v>
      </c>
      <c r="G381" s="211"/>
      <c r="H381" s="226"/>
      <c r="I381" s="232"/>
      <c r="J381" s="233">
        <v>7</v>
      </c>
      <c r="K381" s="234"/>
      <c r="L381" s="235" t="s">
        <v>1233</v>
      </c>
      <c r="M381" s="234"/>
      <c r="N381" s="234"/>
      <c r="O381" s="266" t="s">
        <v>1044</v>
      </c>
      <c r="P381" s="211"/>
      <c r="Q381" s="211"/>
      <c r="R381" s="211"/>
      <c r="S381" s="211"/>
    </row>
    <row r="382" spans="1:19" x14ac:dyDescent="0.2">
      <c r="A382" s="390"/>
      <c r="B382" s="388"/>
      <c r="C382" s="388"/>
      <c r="D382" s="311" t="s">
        <v>1044</v>
      </c>
      <c r="G382" s="211"/>
      <c r="H382" s="226"/>
      <c r="I382" s="232"/>
      <c r="J382" s="233">
        <v>8</v>
      </c>
      <c r="K382" s="234"/>
      <c r="L382" s="235" t="s">
        <v>1220</v>
      </c>
      <c r="M382" s="234"/>
      <c r="N382" s="234"/>
      <c r="O382" s="266" t="s">
        <v>1044</v>
      </c>
      <c r="P382" s="211"/>
      <c r="Q382" s="211"/>
      <c r="R382" s="211"/>
      <c r="S382" s="211"/>
    </row>
    <row r="383" spans="1:19" ht="15.75" thickBot="1" x14ac:dyDescent="0.25">
      <c r="A383" s="390"/>
      <c r="B383" s="388"/>
      <c r="C383" s="388"/>
      <c r="D383" s="311" t="s">
        <v>1044</v>
      </c>
      <c r="G383" s="211"/>
      <c r="H383" s="277"/>
      <c r="I383" s="278"/>
      <c r="J383" s="279">
        <v>9</v>
      </c>
      <c r="K383" s="280"/>
      <c r="L383" s="281" t="s">
        <v>1212</v>
      </c>
      <c r="M383" s="280"/>
      <c r="N383" s="280"/>
      <c r="O383" s="335" t="s">
        <v>1044</v>
      </c>
      <c r="P383" s="211"/>
      <c r="Q383" s="211"/>
      <c r="R383" s="211"/>
      <c r="S383" s="211"/>
    </row>
    <row r="384" spans="1:19" x14ac:dyDescent="0.2">
      <c r="A384" s="390"/>
      <c r="B384" s="388"/>
      <c r="C384" s="388"/>
      <c r="D384" s="311"/>
      <c r="G384" s="234"/>
      <c r="H384" s="283"/>
      <c r="I384" s="232"/>
      <c r="J384" s="232"/>
      <c r="K384" s="234"/>
      <c r="L384" s="235"/>
      <c r="M384" s="234"/>
      <c r="N384" s="234"/>
      <c r="O384" s="217"/>
      <c r="P384" s="234"/>
      <c r="Q384" s="234"/>
      <c r="R384" s="234"/>
      <c r="S384" s="234"/>
    </row>
    <row r="385" spans="1:19" x14ac:dyDescent="0.2">
      <c r="A385" s="390"/>
      <c r="B385" s="388"/>
      <c r="C385" s="388"/>
      <c r="D385" s="311"/>
      <c r="G385" s="234"/>
      <c r="H385" s="283"/>
      <c r="I385" s="232"/>
      <c r="J385" s="232"/>
      <c r="K385" s="234"/>
      <c r="L385" s="235"/>
      <c r="M385" s="234"/>
      <c r="N385" s="234"/>
      <c r="O385" s="217"/>
      <c r="P385" s="234"/>
      <c r="Q385" s="234"/>
      <c r="R385" s="234"/>
      <c r="S385" s="234"/>
    </row>
    <row r="386" spans="1:19" x14ac:dyDescent="0.2">
      <c r="A386" s="390">
        <v>43</v>
      </c>
      <c r="B386" s="388" t="s">
        <v>1543</v>
      </c>
      <c r="C386" s="388" t="s">
        <v>1205</v>
      </c>
      <c r="D386" s="311"/>
      <c r="G386" s="211"/>
      <c r="H386" s="251">
        <v>43</v>
      </c>
      <c r="I386" s="253"/>
      <c r="J386" s="264"/>
      <c r="K386" s="321" t="s">
        <v>1205</v>
      </c>
      <c r="L386" s="264"/>
      <c r="M386" s="264"/>
      <c r="N386" s="264"/>
      <c r="O386" s="275"/>
      <c r="P386" s="211"/>
      <c r="Q386" s="224">
        <f>H386</f>
        <v>43</v>
      </c>
      <c r="R386" s="216" t="str">
        <f>CONCATENATE("II-",TEXT(Q386,"0000"))</f>
        <v>II-0043</v>
      </c>
      <c r="S386" s="225" t="str">
        <f>K386</f>
        <v>HORMIGON CEMENTO PORTLAND EXCLUIDA LA ARAMDURA</v>
      </c>
    </row>
    <row r="387" spans="1:19" x14ac:dyDescent="0.2">
      <c r="A387" s="390"/>
      <c r="B387" s="388"/>
      <c r="C387" s="388"/>
      <c r="D387" s="311"/>
      <c r="G387" s="286"/>
      <c r="H387" s="307"/>
      <c r="I387" s="238" t="s">
        <v>1042</v>
      </c>
      <c r="J387" s="232"/>
      <c r="K387" s="235" t="s">
        <v>1232</v>
      </c>
      <c r="L387" s="309"/>
      <c r="M387" s="309"/>
      <c r="N387" s="309"/>
      <c r="O387" s="297"/>
      <c r="P387" s="286"/>
      <c r="Q387" s="286"/>
      <c r="R387" s="286"/>
      <c r="S387" s="286"/>
    </row>
    <row r="388" spans="1:19" x14ac:dyDescent="0.2">
      <c r="A388" s="390"/>
      <c r="B388" s="388"/>
      <c r="C388" s="388"/>
      <c r="D388" s="311" t="s">
        <v>1044</v>
      </c>
      <c r="G388" s="211"/>
      <c r="H388" s="226"/>
      <c r="I388" s="232"/>
      <c r="J388" s="233">
        <v>10</v>
      </c>
      <c r="K388" s="234"/>
      <c r="L388" s="235" t="s">
        <v>1229</v>
      </c>
      <c r="M388" s="234"/>
      <c r="N388" s="234"/>
      <c r="O388" s="266" t="s">
        <v>1044</v>
      </c>
      <c r="P388" s="211"/>
      <c r="Q388" s="211"/>
      <c r="R388" s="211"/>
      <c r="S388" s="211"/>
    </row>
    <row r="389" spans="1:19" x14ac:dyDescent="0.2">
      <c r="A389" s="390"/>
      <c r="B389" s="388"/>
      <c r="C389" s="388"/>
      <c r="D389" s="311" t="s">
        <v>1044</v>
      </c>
      <c r="G389" s="211"/>
      <c r="H389" s="226"/>
      <c r="I389" s="232"/>
      <c r="J389" s="233">
        <v>11</v>
      </c>
      <c r="K389" s="234"/>
      <c r="L389" s="235" t="s">
        <v>1221</v>
      </c>
      <c r="M389" s="234"/>
      <c r="N389" s="234"/>
      <c r="O389" s="266" t="s">
        <v>1044</v>
      </c>
      <c r="P389" s="211"/>
      <c r="Q389" s="211"/>
      <c r="R389" s="211"/>
      <c r="S389" s="211"/>
    </row>
    <row r="390" spans="1:19" x14ac:dyDescent="0.2">
      <c r="A390" s="390"/>
      <c r="B390" s="388"/>
      <c r="C390" s="388"/>
      <c r="D390" s="311" t="s">
        <v>1044</v>
      </c>
      <c r="G390" s="211"/>
      <c r="H390" s="226"/>
      <c r="I390" s="232"/>
      <c r="J390" s="233">
        <v>12</v>
      </c>
      <c r="K390" s="234"/>
      <c r="L390" s="235" t="s">
        <v>1230</v>
      </c>
      <c r="M390" s="234"/>
      <c r="N390" s="234"/>
      <c r="O390" s="266" t="s">
        <v>1044</v>
      </c>
      <c r="P390" s="211"/>
      <c r="Q390" s="211"/>
      <c r="R390" s="211"/>
      <c r="S390" s="211"/>
    </row>
    <row r="391" spans="1:19" x14ac:dyDescent="0.2">
      <c r="A391" s="390"/>
      <c r="B391" s="388"/>
      <c r="C391" s="388"/>
      <c r="D391" s="311" t="s">
        <v>1044</v>
      </c>
      <c r="G391" s="211"/>
      <c r="H391" s="226"/>
      <c r="I391" s="232"/>
      <c r="J391" s="233">
        <v>13</v>
      </c>
      <c r="K391" s="234"/>
      <c r="L391" s="235" t="s">
        <v>1222</v>
      </c>
      <c r="M391" s="234"/>
      <c r="N391" s="234"/>
      <c r="O391" s="266" t="s">
        <v>1044</v>
      </c>
      <c r="P391" s="211"/>
      <c r="Q391" s="211"/>
      <c r="R391" s="211"/>
      <c r="S391" s="211"/>
    </row>
    <row r="392" spans="1:19" x14ac:dyDescent="0.2">
      <c r="A392" s="390"/>
      <c r="B392" s="388"/>
      <c r="C392" s="388"/>
      <c r="D392" s="311" t="s">
        <v>1044</v>
      </c>
      <c r="G392" s="211"/>
      <c r="H392" s="226"/>
      <c r="I392" s="243"/>
      <c r="J392" s="238">
        <v>14</v>
      </c>
      <c r="K392" s="239"/>
      <c r="L392" s="240" t="s">
        <v>1231</v>
      </c>
      <c r="M392" s="239"/>
      <c r="N392" s="239"/>
      <c r="O392" s="285" t="s">
        <v>1044</v>
      </c>
      <c r="P392" s="211"/>
      <c r="Q392" s="211"/>
      <c r="R392" s="211"/>
      <c r="S392" s="211"/>
    </row>
    <row r="393" spans="1:19" x14ac:dyDescent="0.2">
      <c r="A393" s="390"/>
      <c r="B393" s="388"/>
      <c r="C393" s="388"/>
      <c r="D393" s="311"/>
      <c r="G393" s="211"/>
      <c r="H393" s="226"/>
      <c r="I393" s="238" t="s">
        <v>1045</v>
      </c>
      <c r="J393" s="232"/>
      <c r="K393" s="235" t="s">
        <v>1234</v>
      </c>
      <c r="L393" s="234"/>
      <c r="M393" s="234"/>
      <c r="N393" s="234"/>
      <c r="O393" s="266"/>
      <c r="P393" s="211"/>
      <c r="Q393" s="211"/>
      <c r="R393" s="211"/>
      <c r="S393" s="211"/>
    </row>
    <row r="394" spans="1:19" x14ac:dyDescent="0.2">
      <c r="A394" s="390"/>
      <c r="B394" s="388"/>
      <c r="C394" s="388"/>
      <c r="D394" s="311" t="s">
        <v>1044</v>
      </c>
      <c r="G394" s="211"/>
      <c r="H394" s="226"/>
      <c r="I394" s="232"/>
      <c r="J394" s="233">
        <v>1</v>
      </c>
      <c r="K394" s="234"/>
      <c r="L394" s="235" t="s">
        <v>1225</v>
      </c>
      <c r="M394" s="234"/>
      <c r="N394" s="234"/>
      <c r="O394" s="266" t="s">
        <v>1044</v>
      </c>
      <c r="P394" s="211"/>
      <c r="Q394" s="211"/>
      <c r="R394" s="211"/>
      <c r="S394" s="211"/>
    </row>
    <row r="395" spans="1:19" x14ac:dyDescent="0.2">
      <c r="A395" s="390"/>
      <c r="B395" s="388"/>
      <c r="C395" s="388"/>
      <c r="D395" s="311" t="s">
        <v>1044</v>
      </c>
      <c r="G395" s="211"/>
      <c r="H395" s="226"/>
      <c r="I395" s="232"/>
      <c r="J395" s="233">
        <v>2</v>
      </c>
      <c r="K395" s="234"/>
      <c r="L395" s="235" t="s">
        <v>1226</v>
      </c>
      <c r="M395" s="234"/>
      <c r="N395" s="234"/>
      <c r="O395" s="266" t="s">
        <v>1044</v>
      </c>
      <c r="P395" s="211"/>
      <c r="Q395" s="211"/>
      <c r="R395" s="211"/>
      <c r="S395" s="211"/>
    </row>
    <row r="396" spans="1:19" x14ac:dyDescent="0.2">
      <c r="A396" s="390"/>
      <c r="B396" s="388"/>
      <c r="C396" s="388"/>
      <c r="D396" s="311" t="s">
        <v>1044</v>
      </c>
      <c r="G396" s="211"/>
      <c r="H396" s="226"/>
      <c r="I396" s="232"/>
      <c r="J396" s="233">
        <v>3</v>
      </c>
      <c r="K396" s="234"/>
      <c r="L396" s="235" t="s">
        <v>1117</v>
      </c>
      <c r="M396" s="234"/>
      <c r="N396" s="234"/>
      <c r="O396" s="266" t="s">
        <v>1044</v>
      </c>
      <c r="P396" s="211"/>
      <c r="Q396" s="211"/>
      <c r="R396" s="211"/>
      <c r="S396" s="211"/>
    </row>
    <row r="397" spans="1:19" x14ac:dyDescent="0.2">
      <c r="A397" s="390"/>
      <c r="B397" s="388"/>
      <c r="C397" s="388"/>
      <c r="D397" s="311" t="s">
        <v>1044</v>
      </c>
      <c r="G397" s="211"/>
      <c r="H397" s="226"/>
      <c r="I397" s="232"/>
      <c r="J397" s="233">
        <v>4</v>
      </c>
      <c r="K397" s="234"/>
      <c r="L397" s="235" t="s">
        <v>1227</v>
      </c>
      <c r="M397" s="234"/>
      <c r="N397" s="234"/>
      <c r="O397" s="266" t="s">
        <v>1044</v>
      </c>
      <c r="P397" s="211"/>
      <c r="Q397" s="211"/>
      <c r="R397" s="211"/>
      <c r="S397" s="211"/>
    </row>
    <row r="398" spans="1:19" x14ac:dyDescent="0.2">
      <c r="A398" s="390"/>
      <c r="B398" s="388"/>
      <c r="C398" s="388"/>
      <c r="D398" s="311" t="s">
        <v>1044</v>
      </c>
      <c r="G398" s="211"/>
      <c r="H398" s="226"/>
      <c r="I398" s="232"/>
      <c r="J398" s="233">
        <v>5</v>
      </c>
      <c r="K398" s="234"/>
      <c r="L398" s="235" t="s">
        <v>1233</v>
      </c>
      <c r="M398" s="234"/>
      <c r="N398" s="234"/>
      <c r="O398" s="266" t="s">
        <v>1044</v>
      </c>
      <c r="P398" s="211"/>
      <c r="Q398" s="211"/>
      <c r="R398" s="211"/>
      <c r="S398" s="211"/>
    </row>
    <row r="399" spans="1:19" x14ac:dyDescent="0.2">
      <c r="A399" s="390"/>
      <c r="B399" s="388"/>
      <c r="C399" s="388"/>
      <c r="D399" s="311" t="s">
        <v>1044</v>
      </c>
      <c r="G399" s="211"/>
      <c r="H399" s="226"/>
      <c r="I399" s="232"/>
      <c r="J399" s="233">
        <v>6</v>
      </c>
      <c r="K399" s="234"/>
      <c r="L399" s="235" t="s">
        <v>1212</v>
      </c>
      <c r="M399" s="234"/>
      <c r="N399" s="234"/>
      <c r="O399" s="266" t="s">
        <v>1044</v>
      </c>
      <c r="P399" s="211"/>
      <c r="Q399" s="211"/>
      <c r="R399" s="211"/>
      <c r="S399" s="211"/>
    </row>
    <row r="400" spans="1:19" x14ac:dyDescent="0.2">
      <c r="A400" s="390"/>
      <c r="B400" s="388"/>
      <c r="C400" s="388"/>
      <c r="D400" s="311" t="s">
        <v>1044</v>
      </c>
      <c r="G400" s="211"/>
      <c r="H400" s="226"/>
      <c r="I400" s="232"/>
      <c r="J400" s="233">
        <v>7</v>
      </c>
      <c r="K400" s="234"/>
      <c r="L400" s="235" t="s">
        <v>1229</v>
      </c>
      <c r="M400" s="234"/>
      <c r="N400" s="234"/>
      <c r="O400" s="266" t="s">
        <v>1044</v>
      </c>
      <c r="P400" s="211"/>
      <c r="Q400" s="211"/>
      <c r="R400" s="211"/>
      <c r="S400" s="211"/>
    </row>
    <row r="401" spans="1:19" x14ac:dyDescent="0.2">
      <c r="A401" s="390"/>
      <c r="B401" s="388"/>
      <c r="C401" s="388"/>
      <c r="D401" s="311" t="s">
        <v>1044</v>
      </c>
      <c r="G401" s="211"/>
      <c r="H401" s="226"/>
      <c r="I401" s="232"/>
      <c r="J401" s="233">
        <v>8</v>
      </c>
      <c r="K401" s="234"/>
      <c r="L401" s="235" t="s">
        <v>1221</v>
      </c>
      <c r="M401" s="234"/>
      <c r="N401" s="234"/>
      <c r="O401" s="266" t="s">
        <v>1044</v>
      </c>
      <c r="P401" s="211"/>
      <c r="Q401" s="211"/>
      <c r="R401" s="211"/>
      <c r="S401" s="211"/>
    </row>
    <row r="402" spans="1:19" x14ac:dyDescent="0.2">
      <c r="A402" s="390"/>
      <c r="B402" s="388"/>
      <c r="C402" s="388"/>
      <c r="D402" s="311" t="s">
        <v>1044</v>
      </c>
      <c r="G402" s="211"/>
      <c r="H402" s="226"/>
      <c r="I402" s="232"/>
      <c r="J402" s="233">
        <v>9</v>
      </c>
      <c r="K402" s="234"/>
      <c r="L402" s="235" t="s">
        <v>1230</v>
      </c>
      <c r="M402" s="234"/>
      <c r="N402" s="234"/>
      <c r="O402" s="266" t="s">
        <v>1044</v>
      </c>
      <c r="P402" s="211"/>
      <c r="Q402" s="211"/>
      <c r="R402" s="211"/>
      <c r="S402" s="211"/>
    </row>
    <row r="403" spans="1:19" ht="15.75" thickBot="1" x14ac:dyDescent="0.25">
      <c r="A403" s="390"/>
      <c r="B403" s="388"/>
      <c r="C403" s="388"/>
      <c r="D403" s="311" t="s">
        <v>1044</v>
      </c>
      <c r="G403" s="211"/>
      <c r="H403" s="244"/>
      <c r="I403" s="245"/>
      <c r="J403" s="246">
        <v>10</v>
      </c>
      <c r="K403" s="247"/>
      <c r="L403" s="248" t="s">
        <v>1231</v>
      </c>
      <c r="M403" s="247"/>
      <c r="N403" s="247"/>
      <c r="O403" s="332" t="s">
        <v>1044</v>
      </c>
      <c r="P403" s="211"/>
      <c r="Q403" s="211"/>
      <c r="R403" s="211"/>
      <c r="S403" s="211"/>
    </row>
    <row r="404" spans="1:19" ht="15.75" thickTop="1" x14ac:dyDescent="0.2">
      <c r="A404" s="390">
        <v>44</v>
      </c>
      <c r="B404" s="388" t="s">
        <v>1544</v>
      </c>
      <c r="C404" s="388" t="s">
        <v>1235</v>
      </c>
      <c r="D404" s="311"/>
      <c r="G404" s="211"/>
      <c r="H404" s="251">
        <v>44</v>
      </c>
      <c r="I404" s="253"/>
      <c r="J404" s="264"/>
      <c r="K404" s="321" t="s">
        <v>1235</v>
      </c>
      <c r="L404" s="264"/>
      <c r="M404" s="264"/>
      <c r="N404" s="264"/>
      <c r="O404" s="275"/>
      <c r="P404" s="211"/>
      <c r="Q404" s="224">
        <f>H404</f>
        <v>44</v>
      </c>
      <c r="R404" s="216" t="str">
        <f>CONCATENATE("II-",TEXT(Q404,"0000"))</f>
        <v>II-0044</v>
      </c>
      <c r="S404" s="225" t="str">
        <f>K404</f>
        <v>HORMIGON  ARS EXCLUIDA LA ARAMDURA</v>
      </c>
    </row>
    <row r="405" spans="1:19" x14ac:dyDescent="0.2">
      <c r="A405" s="390"/>
      <c r="B405" s="388"/>
      <c r="C405" s="388"/>
      <c r="D405" s="311"/>
      <c r="G405" s="211"/>
      <c r="H405" s="226"/>
      <c r="I405" s="238" t="s">
        <v>1003</v>
      </c>
      <c r="J405" s="232"/>
      <c r="K405" s="235" t="s">
        <v>1206</v>
      </c>
      <c r="L405" s="234"/>
      <c r="M405" s="234"/>
      <c r="N405" s="234"/>
      <c r="O405" s="266"/>
      <c r="P405" s="211"/>
      <c r="Q405" s="211"/>
      <c r="R405" s="211"/>
      <c r="S405" s="211"/>
    </row>
    <row r="406" spans="1:19" x14ac:dyDescent="0.2">
      <c r="A406" s="390"/>
      <c r="B406" s="388"/>
      <c r="C406" s="388"/>
      <c r="D406" s="311" t="s">
        <v>1044</v>
      </c>
      <c r="G406" s="211"/>
      <c r="H406" s="226"/>
      <c r="I406" s="232"/>
      <c r="J406" s="233">
        <v>1</v>
      </c>
      <c r="K406" s="234"/>
      <c r="L406" s="235" t="s">
        <v>1082</v>
      </c>
      <c r="M406" s="234"/>
      <c r="N406" s="234"/>
      <c r="O406" s="266" t="s">
        <v>1044</v>
      </c>
      <c r="P406" s="211"/>
      <c r="Q406" s="211"/>
      <c r="R406" s="211"/>
      <c r="S406" s="211"/>
    </row>
    <row r="407" spans="1:19" x14ac:dyDescent="0.2">
      <c r="A407" s="390"/>
      <c r="B407" s="388"/>
      <c r="C407" s="388"/>
      <c r="D407" s="311" t="s">
        <v>1044</v>
      </c>
      <c r="G407" s="211"/>
      <c r="H407" s="226"/>
      <c r="I407" s="232"/>
      <c r="J407" s="233">
        <v>2</v>
      </c>
      <c r="K407" s="234"/>
      <c r="L407" s="235" t="s">
        <v>1208</v>
      </c>
      <c r="M407" s="234"/>
      <c r="N407" s="234"/>
      <c r="O407" s="266" t="s">
        <v>1044</v>
      </c>
      <c r="P407" s="211"/>
      <c r="Q407" s="211"/>
      <c r="R407" s="211"/>
      <c r="S407" s="211"/>
    </row>
    <row r="408" spans="1:19" x14ac:dyDescent="0.2">
      <c r="A408" s="390"/>
      <c r="B408" s="388"/>
      <c r="C408" s="388"/>
      <c r="D408" s="311" t="s">
        <v>1044</v>
      </c>
      <c r="G408" s="211"/>
      <c r="H408" s="226"/>
      <c r="I408" s="232"/>
      <c r="J408" s="233">
        <v>3</v>
      </c>
      <c r="K408" s="234"/>
      <c r="L408" s="235" t="s">
        <v>1236</v>
      </c>
      <c r="M408" s="234"/>
      <c r="N408" s="234"/>
      <c r="O408" s="266" t="s">
        <v>1044</v>
      </c>
      <c r="P408" s="211"/>
      <c r="Q408" s="211"/>
      <c r="R408" s="211"/>
      <c r="S408" s="211"/>
    </row>
    <row r="409" spans="1:19" x14ac:dyDescent="0.2">
      <c r="A409" s="390"/>
      <c r="B409" s="388"/>
      <c r="C409" s="388"/>
      <c r="D409" s="311" t="s">
        <v>1044</v>
      </c>
      <c r="G409" s="211"/>
      <c r="H409" s="226"/>
      <c r="I409" s="232"/>
      <c r="J409" s="233">
        <v>4</v>
      </c>
      <c r="K409" s="234"/>
      <c r="L409" s="235" t="s">
        <v>1192</v>
      </c>
      <c r="M409" s="234"/>
      <c r="N409" s="234"/>
      <c r="O409" s="266" t="s">
        <v>1044</v>
      </c>
      <c r="P409" s="211"/>
      <c r="Q409" s="211"/>
      <c r="R409" s="211"/>
      <c r="S409" s="211"/>
    </row>
    <row r="410" spans="1:19" x14ac:dyDescent="0.2">
      <c r="A410" s="390"/>
      <c r="B410" s="388"/>
      <c r="C410" s="388"/>
      <c r="D410" s="311" t="s">
        <v>1044</v>
      </c>
      <c r="G410" s="211"/>
      <c r="H410" s="226"/>
      <c r="I410" s="243"/>
      <c r="J410" s="238">
        <v>5</v>
      </c>
      <c r="K410" s="239"/>
      <c r="L410" s="240" t="s">
        <v>1209</v>
      </c>
      <c r="M410" s="239"/>
      <c r="N410" s="239"/>
      <c r="O410" s="285" t="s">
        <v>1044</v>
      </c>
      <c r="P410" s="211"/>
      <c r="Q410" s="211"/>
      <c r="R410" s="211"/>
      <c r="S410" s="211"/>
    </row>
    <row r="411" spans="1:19" x14ac:dyDescent="0.2">
      <c r="A411" s="390"/>
      <c r="B411" s="388"/>
      <c r="C411" s="388"/>
      <c r="D411" s="311"/>
      <c r="G411" s="211"/>
      <c r="H411" s="226"/>
      <c r="I411" s="238" t="s">
        <v>1014</v>
      </c>
      <c r="J411" s="232"/>
      <c r="K411" s="235" t="s">
        <v>1210</v>
      </c>
      <c r="L411" s="234"/>
      <c r="M411" s="234"/>
      <c r="N411" s="234"/>
      <c r="O411" s="266"/>
      <c r="P411" s="211"/>
      <c r="Q411" s="211"/>
      <c r="R411" s="211"/>
      <c r="S411" s="211"/>
    </row>
    <row r="412" spans="1:19" x14ac:dyDescent="0.2">
      <c r="A412" s="390"/>
      <c r="B412" s="388"/>
      <c r="C412" s="388"/>
      <c r="D412" s="311" t="s">
        <v>1044</v>
      </c>
      <c r="G412" s="211"/>
      <c r="H412" s="226"/>
      <c r="I412" s="232"/>
      <c r="J412" s="233">
        <v>1</v>
      </c>
      <c r="K412" s="234"/>
      <c r="L412" s="235" t="s">
        <v>1082</v>
      </c>
      <c r="M412" s="234"/>
      <c r="N412" s="234"/>
      <c r="O412" s="266" t="s">
        <v>1044</v>
      </c>
      <c r="P412" s="211"/>
      <c r="Q412" s="211"/>
      <c r="R412" s="211"/>
      <c r="S412" s="211"/>
    </row>
    <row r="413" spans="1:19" x14ac:dyDescent="0.2">
      <c r="A413" s="390"/>
      <c r="B413" s="388"/>
      <c r="C413" s="388"/>
      <c r="D413" s="311" t="s">
        <v>1044</v>
      </c>
      <c r="G413" s="211"/>
      <c r="H413" s="226"/>
      <c r="I413" s="232"/>
      <c r="J413" s="233">
        <v>2</v>
      </c>
      <c r="K413" s="234"/>
      <c r="L413" s="235" t="s">
        <v>1211</v>
      </c>
      <c r="M413" s="234"/>
      <c r="N413" s="234"/>
      <c r="O413" s="266" t="s">
        <v>1044</v>
      </c>
      <c r="P413" s="211"/>
      <c r="Q413" s="211"/>
      <c r="R413" s="211"/>
      <c r="S413" s="211"/>
    </row>
    <row r="414" spans="1:19" x14ac:dyDescent="0.2">
      <c r="A414" s="390"/>
      <c r="B414" s="388"/>
      <c r="C414" s="388"/>
      <c r="D414" s="311" t="s">
        <v>1044</v>
      </c>
      <c r="G414" s="211"/>
      <c r="H414" s="226"/>
      <c r="I414" s="232"/>
      <c r="J414" s="233">
        <v>3</v>
      </c>
      <c r="K414" s="234"/>
      <c r="L414" s="235" t="s">
        <v>1212</v>
      </c>
      <c r="M414" s="234"/>
      <c r="N414" s="234"/>
      <c r="O414" s="266" t="s">
        <v>1044</v>
      </c>
      <c r="P414" s="211"/>
      <c r="Q414" s="211"/>
      <c r="R414" s="211"/>
      <c r="S414" s="211"/>
    </row>
    <row r="415" spans="1:19" x14ac:dyDescent="0.2">
      <c r="A415" s="390"/>
      <c r="B415" s="388"/>
      <c r="C415" s="388"/>
      <c r="D415" s="311" t="s">
        <v>1044</v>
      </c>
      <c r="G415" s="211"/>
      <c r="H415" s="226"/>
      <c r="I415" s="357"/>
      <c r="J415" s="233">
        <v>4</v>
      </c>
      <c r="K415" s="234"/>
      <c r="L415" s="235" t="s">
        <v>1213</v>
      </c>
      <c r="M415" s="234"/>
      <c r="N415" s="234"/>
      <c r="O415" s="266" t="s">
        <v>1044</v>
      </c>
      <c r="P415" s="211"/>
      <c r="Q415" s="211"/>
      <c r="R415" s="211"/>
      <c r="S415" s="211"/>
    </row>
    <row r="416" spans="1:19" x14ac:dyDescent="0.2">
      <c r="A416" s="390"/>
      <c r="B416" s="388"/>
      <c r="C416" s="388"/>
      <c r="D416" s="311" t="s">
        <v>1044</v>
      </c>
      <c r="G416" s="211"/>
      <c r="H416" s="226"/>
      <c r="I416" s="232"/>
      <c r="J416" s="233">
        <v>5</v>
      </c>
      <c r="K416" s="234"/>
      <c r="L416" s="235" t="s">
        <v>1214</v>
      </c>
      <c r="M416" s="234"/>
      <c r="N416" s="234"/>
      <c r="O416" s="266" t="s">
        <v>1044</v>
      </c>
      <c r="P416" s="211"/>
      <c r="Q416" s="211"/>
      <c r="R416" s="211"/>
      <c r="S416" s="211"/>
    </row>
    <row r="417" spans="1:19" x14ac:dyDescent="0.2">
      <c r="A417" s="390"/>
      <c r="B417" s="388"/>
      <c r="C417" s="388"/>
      <c r="D417" s="311" t="s">
        <v>1044</v>
      </c>
      <c r="G417" s="211"/>
      <c r="H417" s="226"/>
      <c r="I417" s="243"/>
      <c r="J417" s="238">
        <v>6</v>
      </c>
      <c r="K417" s="239"/>
      <c r="L417" s="240" t="s">
        <v>1209</v>
      </c>
      <c r="M417" s="239"/>
      <c r="N417" s="239"/>
      <c r="O417" s="285" t="s">
        <v>1044</v>
      </c>
      <c r="P417" s="211"/>
      <c r="Q417" s="211"/>
      <c r="R417" s="211"/>
      <c r="S417" s="211"/>
    </row>
    <row r="418" spans="1:19" x14ac:dyDescent="0.2">
      <c r="A418" s="390"/>
      <c r="B418" s="388"/>
      <c r="C418" s="388"/>
      <c r="D418" s="311"/>
      <c r="G418" s="211"/>
      <c r="H418" s="226"/>
      <c r="I418" s="238" t="s">
        <v>1016</v>
      </c>
      <c r="J418" s="232"/>
      <c r="K418" s="235" t="s">
        <v>1215</v>
      </c>
      <c r="L418" s="234"/>
      <c r="M418" s="234"/>
      <c r="N418" s="234"/>
      <c r="O418" s="266"/>
      <c r="P418" s="211"/>
      <c r="Q418" s="211"/>
      <c r="R418" s="211"/>
      <c r="S418" s="211"/>
    </row>
    <row r="419" spans="1:19" x14ac:dyDescent="0.2">
      <c r="A419" s="390"/>
      <c r="B419" s="388"/>
      <c r="C419" s="388"/>
      <c r="D419" s="311" t="s">
        <v>1044</v>
      </c>
      <c r="G419" s="211"/>
      <c r="H419" s="226"/>
      <c r="I419" s="232"/>
      <c r="J419" s="233">
        <v>1</v>
      </c>
      <c r="K419" s="234"/>
      <c r="L419" s="235" t="s">
        <v>1216</v>
      </c>
      <c r="M419" s="234"/>
      <c r="N419" s="234"/>
      <c r="O419" s="266" t="s">
        <v>1044</v>
      </c>
      <c r="P419" s="211"/>
      <c r="Q419" s="211"/>
      <c r="R419" s="211"/>
      <c r="S419" s="211"/>
    </row>
    <row r="420" spans="1:19" x14ac:dyDescent="0.2">
      <c r="A420" s="390"/>
      <c r="B420" s="388"/>
      <c r="C420" s="388"/>
      <c r="D420" s="311" t="s">
        <v>1044</v>
      </c>
      <c r="G420" s="211"/>
      <c r="H420" s="226"/>
      <c r="I420" s="232"/>
      <c r="J420" s="233">
        <v>2</v>
      </c>
      <c r="K420" s="234"/>
      <c r="L420" s="235" t="s">
        <v>1082</v>
      </c>
      <c r="M420" s="234"/>
      <c r="N420" s="234"/>
      <c r="O420" s="266" t="s">
        <v>1044</v>
      </c>
      <c r="P420" s="211"/>
      <c r="Q420" s="211"/>
      <c r="R420" s="211"/>
      <c r="S420" s="211"/>
    </row>
    <row r="421" spans="1:19" x14ac:dyDescent="0.2">
      <c r="A421" s="390"/>
      <c r="B421" s="388"/>
      <c r="C421" s="388"/>
      <c r="D421" s="311" t="s">
        <v>1044</v>
      </c>
      <c r="G421" s="211"/>
      <c r="H421" s="226"/>
      <c r="I421" s="232"/>
      <c r="J421" s="233">
        <v>3</v>
      </c>
      <c r="K421" s="234"/>
      <c r="L421" s="235" t="s">
        <v>1217</v>
      </c>
      <c r="M421" s="234"/>
      <c r="N421" s="234"/>
      <c r="O421" s="266" t="s">
        <v>1044</v>
      </c>
      <c r="P421" s="211"/>
      <c r="Q421" s="211"/>
      <c r="R421" s="211"/>
      <c r="S421" s="211"/>
    </row>
    <row r="422" spans="1:19" x14ac:dyDescent="0.2">
      <c r="A422" s="390"/>
      <c r="B422" s="388"/>
      <c r="C422" s="388"/>
      <c r="D422" s="311" t="s">
        <v>1044</v>
      </c>
      <c r="G422" s="211"/>
      <c r="H422" s="226"/>
      <c r="I422" s="232"/>
      <c r="J422" s="233">
        <v>4</v>
      </c>
      <c r="K422" s="234"/>
      <c r="L422" s="235" t="s">
        <v>1164</v>
      </c>
      <c r="M422" s="234"/>
      <c r="N422" s="234"/>
      <c r="O422" s="266" t="s">
        <v>1044</v>
      </c>
      <c r="P422" s="211"/>
      <c r="Q422" s="211"/>
      <c r="R422" s="211"/>
      <c r="S422" s="211"/>
    </row>
    <row r="423" spans="1:19" x14ac:dyDescent="0.2">
      <c r="A423" s="390"/>
      <c r="B423" s="388"/>
      <c r="C423" s="388"/>
      <c r="D423" s="311" t="s">
        <v>1044</v>
      </c>
      <c r="G423" s="211"/>
      <c r="H423" s="226"/>
      <c r="I423" s="243"/>
      <c r="J423" s="238">
        <v>5</v>
      </c>
      <c r="K423" s="239"/>
      <c r="L423" s="240" t="s">
        <v>1209</v>
      </c>
      <c r="M423" s="239"/>
      <c r="N423" s="239"/>
      <c r="O423" s="285" t="s">
        <v>1044</v>
      </c>
      <c r="P423" s="211"/>
      <c r="Q423" s="211"/>
      <c r="R423" s="211"/>
      <c r="S423" s="211"/>
    </row>
    <row r="424" spans="1:19" x14ac:dyDescent="0.2">
      <c r="A424" s="390"/>
      <c r="B424" s="388"/>
      <c r="C424" s="388"/>
      <c r="D424" s="311"/>
      <c r="G424" s="211"/>
      <c r="H424" s="226"/>
      <c r="I424" s="238" t="s">
        <v>1023</v>
      </c>
      <c r="J424" s="232"/>
      <c r="K424" s="235" t="s">
        <v>1218</v>
      </c>
      <c r="L424" s="234"/>
      <c r="M424" s="234"/>
      <c r="N424" s="234"/>
      <c r="O424" s="266"/>
      <c r="P424" s="211"/>
      <c r="Q424" s="211"/>
      <c r="R424" s="211"/>
      <c r="S424" s="211"/>
    </row>
    <row r="425" spans="1:19" x14ac:dyDescent="0.2">
      <c r="A425" s="390"/>
      <c r="B425" s="388"/>
      <c r="C425" s="388"/>
      <c r="D425" s="311" t="s">
        <v>1044</v>
      </c>
      <c r="G425" s="211"/>
      <c r="H425" s="226"/>
      <c r="I425" s="232"/>
      <c r="J425" s="233">
        <v>1</v>
      </c>
      <c r="K425" s="234"/>
      <c r="L425" s="235" t="s">
        <v>1216</v>
      </c>
      <c r="M425" s="234"/>
      <c r="N425" s="234"/>
      <c r="O425" s="266" t="s">
        <v>1044</v>
      </c>
      <c r="P425" s="211"/>
      <c r="Q425" s="211"/>
      <c r="R425" s="211"/>
      <c r="S425" s="211"/>
    </row>
    <row r="426" spans="1:19" x14ac:dyDescent="0.2">
      <c r="A426" s="390"/>
      <c r="B426" s="388"/>
      <c r="C426" s="388"/>
      <c r="D426" s="311" t="s">
        <v>1044</v>
      </c>
      <c r="G426" s="211"/>
      <c r="H426" s="226"/>
      <c r="I426" s="232"/>
      <c r="J426" s="233">
        <v>2</v>
      </c>
      <c r="K426" s="234"/>
      <c r="L426" s="235" t="s">
        <v>1082</v>
      </c>
      <c r="M426" s="234"/>
      <c r="N426" s="234"/>
      <c r="O426" s="266" t="s">
        <v>1044</v>
      </c>
      <c r="P426" s="211"/>
      <c r="Q426" s="211"/>
      <c r="R426" s="211"/>
      <c r="S426" s="211"/>
    </row>
    <row r="427" spans="1:19" x14ac:dyDescent="0.2">
      <c r="A427" s="390"/>
      <c r="B427" s="388"/>
      <c r="C427" s="388"/>
      <c r="D427" s="311" t="s">
        <v>1044</v>
      </c>
      <c r="G427" s="211"/>
      <c r="H427" s="226"/>
      <c r="I427" s="232"/>
      <c r="J427" s="233">
        <v>3</v>
      </c>
      <c r="K427" s="234"/>
      <c r="L427" s="235" t="s">
        <v>1219</v>
      </c>
      <c r="M427" s="234"/>
      <c r="N427" s="234"/>
      <c r="O427" s="266" t="s">
        <v>1044</v>
      </c>
      <c r="P427" s="211"/>
      <c r="Q427" s="211"/>
      <c r="R427" s="211"/>
      <c r="S427" s="211"/>
    </row>
    <row r="428" spans="1:19" x14ac:dyDescent="0.2">
      <c r="A428" s="390"/>
      <c r="B428" s="388"/>
      <c r="C428" s="388"/>
      <c r="D428" s="311" t="s">
        <v>1044</v>
      </c>
      <c r="G428" s="211"/>
      <c r="H428" s="226"/>
      <c r="I428" s="232"/>
      <c r="J428" s="233">
        <v>4</v>
      </c>
      <c r="K428" s="234"/>
      <c r="L428" s="235" t="s">
        <v>1217</v>
      </c>
      <c r="M428" s="234"/>
      <c r="N428" s="234"/>
      <c r="O428" s="266" t="s">
        <v>1044</v>
      </c>
      <c r="P428" s="211"/>
      <c r="Q428" s="211"/>
      <c r="R428" s="211"/>
      <c r="S428" s="211"/>
    </row>
    <row r="429" spans="1:19" x14ac:dyDescent="0.2">
      <c r="A429" s="390"/>
      <c r="B429" s="388"/>
      <c r="C429" s="388"/>
      <c r="D429" s="311" t="s">
        <v>1044</v>
      </c>
      <c r="G429" s="211"/>
      <c r="H429" s="226"/>
      <c r="I429" s="232"/>
      <c r="J429" s="233">
        <v>5</v>
      </c>
      <c r="K429" s="234"/>
      <c r="L429" s="235" t="s">
        <v>1164</v>
      </c>
      <c r="M429" s="234"/>
      <c r="N429" s="234"/>
      <c r="O429" s="266" t="s">
        <v>1044</v>
      </c>
      <c r="P429" s="211"/>
      <c r="Q429" s="211"/>
      <c r="R429" s="211"/>
      <c r="S429" s="211"/>
    </row>
    <row r="430" spans="1:19" x14ac:dyDescent="0.2">
      <c r="A430" s="390"/>
      <c r="B430" s="388"/>
      <c r="C430" s="388"/>
      <c r="D430" s="311" t="s">
        <v>1044</v>
      </c>
      <c r="G430" s="211"/>
      <c r="H430" s="226"/>
      <c r="I430" s="232"/>
      <c r="J430" s="233">
        <v>6</v>
      </c>
      <c r="K430" s="234"/>
      <c r="L430" s="235" t="s">
        <v>1220</v>
      </c>
      <c r="M430" s="234"/>
      <c r="N430" s="234"/>
      <c r="O430" s="266" t="s">
        <v>1044</v>
      </c>
      <c r="P430" s="211"/>
      <c r="Q430" s="211"/>
      <c r="R430" s="211"/>
      <c r="S430" s="211"/>
    </row>
    <row r="431" spans="1:19" ht="15.75" thickBot="1" x14ac:dyDescent="0.25">
      <c r="A431" s="390"/>
      <c r="B431" s="388"/>
      <c r="C431" s="388"/>
      <c r="D431" s="311" t="s">
        <v>1044</v>
      </c>
      <c r="G431" s="211"/>
      <c r="H431" s="277"/>
      <c r="I431" s="278"/>
      <c r="J431" s="279">
        <v>7</v>
      </c>
      <c r="K431" s="280"/>
      <c r="L431" s="281" t="s">
        <v>1221</v>
      </c>
      <c r="M431" s="280"/>
      <c r="N431" s="280"/>
      <c r="O431" s="335" t="s">
        <v>1044</v>
      </c>
      <c r="P431" s="211"/>
      <c r="Q431" s="211"/>
      <c r="R431" s="211"/>
      <c r="S431" s="211"/>
    </row>
    <row r="432" spans="1:19" x14ac:dyDescent="0.2">
      <c r="A432" s="390"/>
      <c r="B432" s="388"/>
      <c r="C432" s="388"/>
      <c r="D432" s="311"/>
      <c r="G432" s="234"/>
      <c r="H432" s="283"/>
      <c r="I432" s="232"/>
      <c r="J432" s="232"/>
      <c r="K432" s="234"/>
      <c r="L432" s="235"/>
      <c r="M432" s="234"/>
      <c r="N432" s="234"/>
      <c r="O432" s="217"/>
      <c r="P432" s="234"/>
      <c r="Q432" s="234"/>
      <c r="R432" s="234"/>
      <c r="S432" s="234"/>
    </row>
    <row r="433" spans="1:19" x14ac:dyDescent="0.2">
      <c r="A433" s="390"/>
      <c r="B433" s="388"/>
      <c r="C433" s="388"/>
      <c r="D433" s="311"/>
      <c r="G433" s="234"/>
      <c r="H433" s="283"/>
      <c r="I433" s="232"/>
      <c r="J433" s="232"/>
      <c r="K433" s="234"/>
      <c r="L433" s="235"/>
      <c r="M433" s="234"/>
      <c r="N433" s="234"/>
      <c r="O433" s="217"/>
      <c r="P433" s="234"/>
      <c r="Q433" s="234"/>
      <c r="R433" s="234"/>
      <c r="S433" s="234"/>
    </row>
    <row r="434" spans="1:19" x14ac:dyDescent="0.2">
      <c r="A434" s="390">
        <v>44</v>
      </c>
      <c r="B434" s="388" t="s">
        <v>1544</v>
      </c>
      <c r="C434" s="388" t="s">
        <v>1235</v>
      </c>
      <c r="D434" s="311"/>
      <c r="G434" s="211"/>
      <c r="H434" s="251">
        <v>44</v>
      </c>
      <c r="I434" s="253"/>
      <c r="J434" s="264"/>
      <c r="K434" s="321" t="s">
        <v>1235</v>
      </c>
      <c r="L434" s="264"/>
      <c r="M434" s="264"/>
      <c r="N434" s="264"/>
      <c r="O434" s="275"/>
      <c r="P434" s="211"/>
      <c r="Q434" s="224">
        <f>H434</f>
        <v>44</v>
      </c>
      <c r="R434" s="216" t="str">
        <f>CONCATENATE("II-",TEXT(Q434,"0000"))</f>
        <v>II-0044</v>
      </c>
      <c r="S434" s="225" t="str">
        <f>K434</f>
        <v>HORMIGON  ARS EXCLUIDA LA ARAMDURA</v>
      </c>
    </row>
    <row r="435" spans="1:19" x14ac:dyDescent="0.2">
      <c r="A435" s="390"/>
      <c r="B435" s="388"/>
      <c r="C435" s="388"/>
      <c r="D435" s="311"/>
      <c r="G435" s="234"/>
      <c r="H435" s="226"/>
      <c r="I435" s="238" t="s">
        <v>1023</v>
      </c>
      <c r="J435" s="232"/>
      <c r="K435" s="235" t="s">
        <v>1218</v>
      </c>
      <c r="L435" s="235"/>
      <c r="M435" s="234"/>
      <c r="N435" s="234"/>
      <c r="O435" s="217"/>
      <c r="P435" s="234"/>
      <c r="Q435" s="234"/>
      <c r="R435" s="234"/>
      <c r="S435" s="234"/>
    </row>
    <row r="436" spans="1:19" x14ac:dyDescent="0.2">
      <c r="A436" s="390"/>
      <c r="B436" s="388"/>
      <c r="C436" s="388"/>
      <c r="D436" s="311" t="s">
        <v>1044</v>
      </c>
      <c r="G436" s="211"/>
      <c r="H436" s="226"/>
      <c r="I436" s="232"/>
      <c r="J436" s="233">
        <v>8</v>
      </c>
      <c r="K436" s="234"/>
      <c r="L436" s="235" t="s">
        <v>1222</v>
      </c>
      <c r="M436" s="234"/>
      <c r="N436" s="234"/>
      <c r="O436" s="266" t="s">
        <v>1044</v>
      </c>
      <c r="P436" s="211"/>
      <c r="Q436" s="211"/>
      <c r="R436" s="211"/>
      <c r="S436" s="211"/>
    </row>
    <row r="437" spans="1:19" x14ac:dyDescent="0.2">
      <c r="A437" s="390"/>
      <c r="B437" s="388"/>
      <c r="C437" s="388"/>
      <c r="D437" s="311" t="s">
        <v>1044</v>
      </c>
      <c r="G437" s="211"/>
      <c r="H437" s="226"/>
      <c r="I437" s="243"/>
      <c r="J437" s="238">
        <v>9</v>
      </c>
      <c r="K437" s="239"/>
      <c r="L437" s="240" t="s">
        <v>1209</v>
      </c>
      <c r="M437" s="239"/>
      <c r="N437" s="239"/>
      <c r="O437" s="285" t="s">
        <v>1044</v>
      </c>
      <c r="P437" s="211"/>
      <c r="Q437" s="211"/>
      <c r="R437" s="211"/>
      <c r="S437" s="211"/>
    </row>
    <row r="438" spans="1:19" x14ac:dyDescent="0.2">
      <c r="A438" s="390"/>
      <c r="B438" s="388"/>
      <c r="C438" s="388"/>
      <c r="D438" s="311"/>
      <c r="G438" s="211"/>
      <c r="H438" s="226"/>
      <c r="I438" s="238" t="s">
        <v>1038</v>
      </c>
      <c r="J438" s="232"/>
      <c r="K438" s="235" t="s">
        <v>1223</v>
      </c>
      <c r="L438" s="234"/>
      <c r="M438" s="234"/>
      <c r="N438" s="234"/>
      <c r="O438" s="266"/>
      <c r="P438" s="211"/>
      <c r="Q438" s="211"/>
      <c r="R438" s="211"/>
      <c r="S438" s="211"/>
    </row>
    <row r="439" spans="1:19" x14ac:dyDescent="0.2">
      <c r="A439" s="390"/>
      <c r="B439" s="388"/>
      <c r="C439" s="388"/>
      <c r="D439" s="311" t="s">
        <v>1044</v>
      </c>
      <c r="G439" s="211"/>
      <c r="H439" s="226"/>
      <c r="I439" s="232"/>
      <c r="J439" s="233">
        <v>1</v>
      </c>
      <c r="K439" s="234"/>
      <c r="L439" s="235" t="s">
        <v>1082</v>
      </c>
      <c r="M439" s="234"/>
      <c r="N439" s="234"/>
      <c r="O439" s="266" t="s">
        <v>1044</v>
      </c>
      <c r="P439" s="211"/>
      <c r="Q439" s="211"/>
      <c r="R439" s="211"/>
      <c r="S439" s="211"/>
    </row>
    <row r="440" spans="1:19" x14ac:dyDescent="0.2">
      <c r="A440" s="390"/>
      <c r="B440" s="388"/>
      <c r="C440" s="388"/>
      <c r="D440" s="311" t="s">
        <v>1044</v>
      </c>
      <c r="G440" s="211"/>
      <c r="H440" s="226"/>
      <c r="I440" s="232"/>
      <c r="J440" s="233">
        <v>2</v>
      </c>
      <c r="K440" s="234"/>
      <c r="L440" s="235" t="s">
        <v>1224</v>
      </c>
      <c r="M440" s="234"/>
      <c r="N440" s="234"/>
      <c r="O440" s="266" t="s">
        <v>1044</v>
      </c>
      <c r="P440" s="211"/>
      <c r="Q440" s="211"/>
      <c r="R440" s="211"/>
      <c r="S440" s="211"/>
    </row>
    <row r="441" spans="1:19" x14ac:dyDescent="0.2">
      <c r="A441" s="390"/>
      <c r="B441" s="388"/>
      <c r="C441" s="388"/>
      <c r="D441" s="311" t="s">
        <v>1044</v>
      </c>
      <c r="G441" s="211"/>
      <c r="H441" s="226"/>
      <c r="I441" s="232"/>
      <c r="J441" s="233">
        <v>3</v>
      </c>
      <c r="K441" s="234"/>
      <c r="L441" s="235" t="s">
        <v>1225</v>
      </c>
      <c r="M441" s="234"/>
      <c r="N441" s="234"/>
      <c r="O441" s="266" t="s">
        <v>1044</v>
      </c>
      <c r="P441" s="211"/>
      <c r="Q441" s="211"/>
      <c r="R441" s="211"/>
      <c r="S441" s="211"/>
    </row>
    <row r="442" spans="1:19" x14ac:dyDescent="0.2">
      <c r="A442" s="390"/>
      <c r="B442" s="388"/>
      <c r="C442" s="388"/>
      <c r="D442" s="311" t="s">
        <v>1044</v>
      </c>
      <c r="G442" s="211"/>
      <c r="H442" s="226"/>
      <c r="I442" s="232"/>
      <c r="J442" s="233">
        <v>4</v>
      </c>
      <c r="K442" s="234"/>
      <c r="L442" s="235" t="s">
        <v>1226</v>
      </c>
      <c r="M442" s="234"/>
      <c r="N442" s="234"/>
      <c r="O442" s="266" t="s">
        <v>1044</v>
      </c>
      <c r="P442" s="211"/>
      <c r="Q442" s="211"/>
      <c r="R442" s="211"/>
      <c r="S442" s="211"/>
    </row>
    <row r="443" spans="1:19" x14ac:dyDescent="0.2">
      <c r="A443" s="390"/>
      <c r="B443" s="388"/>
      <c r="C443" s="388"/>
      <c r="D443" s="311" t="s">
        <v>1044</v>
      </c>
      <c r="G443" s="211"/>
      <c r="H443" s="226"/>
      <c r="I443" s="232"/>
      <c r="J443" s="233">
        <v>5</v>
      </c>
      <c r="K443" s="234"/>
      <c r="L443" s="235" t="s">
        <v>1117</v>
      </c>
      <c r="M443" s="234"/>
      <c r="N443" s="234"/>
      <c r="O443" s="266" t="s">
        <v>1044</v>
      </c>
      <c r="P443" s="211"/>
      <c r="Q443" s="211"/>
      <c r="R443" s="211"/>
      <c r="S443" s="211"/>
    </row>
    <row r="444" spans="1:19" x14ac:dyDescent="0.2">
      <c r="A444" s="390"/>
      <c r="B444" s="388"/>
      <c r="C444" s="388"/>
      <c r="D444" s="311" t="s">
        <v>1044</v>
      </c>
      <c r="G444" s="211"/>
      <c r="H444" s="226"/>
      <c r="I444" s="232"/>
      <c r="J444" s="233">
        <v>6</v>
      </c>
      <c r="K444" s="234"/>
      <c r="L444" s="235" t="s">
        <v>1227</v>
      </c>
      <c r="M444" s="234"/>
      <c r="N444" s="234"/>
      <c r="O444" s="266" t="s">
        <v>1044</v>
      </c>
      <c r="P444" s="211"/>
      <c r="Q444" s="211"/>
      <c r="R444" s="211"/>
      <c r="S444" s="211"/>
    </row>
    <row r="445" spans="1:19" x14ac:dyDescent="0.2">
      <c r="A445" s="390"/>
      <c r="B445" s="388"/>
      <c r="C445" s="388"/>
      <c r="D445" s="311" t="s">
        <v>1044</v>
      </c>
      <c r="G445" s="211"/>
      <c r="H445" s="226"/>
      <c r="I445" s="232"/>
      <c r="J445" s="233">
        <v>7</v>
      </c>
      <c r="K445" s="234"/>
      <c r="L445" s="235" t="s">
        <v>1228</v>
      </c>
      <c r="M445" s="234"/>
      <c r="N445" s="234"/>
      <c r="O445" s="266" t="s">
        <v>1044</v>
      </c>
      <c r="P445" s="211"/>
      <c r="Q445" s="211"/>
      <c r="R445" s="211"/>
      <c r="S445" s="211"/>
    </row>
    <row r="446" spans="1:19" x14ac:dyDescent="0.2">
      <c r="A446" s="390"/>
      <c r="B446" s="388"/>
      <c r="C446" s="388"/>
      <c r="D446" s="311" t="s">
        <v>1044</v>
      </c>
      <c r="G446" s="211"/>
      <c r="H446" s="226"/>
      <c r="I446" s="232"/>
      <c r="J446" s="233">
        <v>8</v>
      </c>
      <c r="K446" s="234"/>
      <c r="L446" s="235" t="s">
        <v>1220</v>
      </c>
      <c r="M446" s="234"/>
      <c r="N446" s="234"/>
      <c r="O446" s="266" t="s">
        <v>1044</v>
      </c>
      <c r="P446" s="211"/>
      <c r="Q446" s="211"/>
      <c r="R446" s="211"/>
      <c r="S446" s="211"/>
    </row>
    <row r="447" spans="1:19" x14ac:dyDescent="0.2">
      <c r="A447" s="390"/>
      <c r="B447" s="388"/>
      <c r="C447" s="388"/>
      <c r="D447" s="311" t="s">
        <v>1044</v>
      </c>
      <c r="G447" s="211"/>
      <c r="H447" s="226"/>
      <c r="I447" s="232"/>
      <c r="J447" s="233">
        <v>9</v>
      </c>
      <c r="K447" s="234"/>
      <c r="L447" s="235" t="s">
        <v>1212</v>
      </c>
      <c r="M447" s="234"/>
      <c r="N447" s="234"/>
      <c r="O447" s="266" t="s">
        <v>1044</v>
      </c>
      <c r="P447" s="211"/>
      <c r="Q447" s="211"/>
      <c r="R447" s="211"/>
      <c r="S447" s="211"/>
    </row>
    <row r="448" spans="1:19" x14ac:dyDescent="0.2">
      <c r="A448" s="390"/>
      <c r="B448" s="388"/>
      <c r="C448" s="388"/>
      <c r="D448" s="311" t="s">
        <v>1044</v>
      </c>
      <c r="G448" s="211"/>
      <c r="H448" s="226"/>
      <c r="I448" s="232"/>
      <c r="J448" s="233">
        <v>10</v>
      </c>
      <c r="K448" s="234"/>
      <c r="L448" s="235" t="s">
        <v>1229</v>
      </c>
      <c r="M448" s="234"/>
      <c r="N448" s="234"/>
      <c r="O448" s="266" t="s">
        <v>1044</v>
      </c>
      <c r="P448" s="211"/>
      <c r="Q448" s="211"/>
      <c r="R448" s="211"/>
      <c r="S448" s="211"/>
    </row>
    <row r="449" spans="1:19" x14ac:dyDescent="0.2">
      <c r="A449" s="390"/>
      <c r="B449" s="388"/>
      <c r="C449" s="388"/>
      <c r="D449" s="311" t="s">
        <v>1044</v>
      </c>
      <c r="G449" s="211"/>
      <c r="H449" s="226"/>
      <c r="I449" s="232"/>
      <c r="J449" s="233">
        <v>11</v>
      </c>
      <c r="K449" s="234"/>
      <c r="L449" s="235" t="s">
        <v>1221</v>
      </c>
      <c r="M449" s="234"/>
      <c r="N449" s="234"/>
      <c r="O449" s="266" t="s">
        <v>1044</v>
      </c>
      <c r="P449" s="211"/>
      <c r="Q449" s="211"/>
      <c r="R449" s="211"/>
      <c r="S449" s="211"/>
    </row>
    <row r="450" spans="1:19" x14ac:dyDescent="0.2">
      <c r="A450" s="390"/>
      <c r="B450" s="388"/>
      <c r="C450" s="388"/>
      <c r="D450" s="311" t="s">
        <v>1044</v>
      </c>
      <c r="G450" s="211"/>
      <c r="H450" s="226"/>
      <c r="I450" s="232"/>
      <c r="J450" s="233">
        <v>12</v>
      </c>
      <c r="K450" s="234"/>
      <c r="L450" s="235" t="s">
        <v>1230</v>
      </c>
      <c r="M450" s="234"/>
      <c r="N450" s="234"/>
      <c r="O450" s="266" t="s">
        <v>1044</v>
      </c>
      <c r="P450" s="211"/>
      <c r="Q450" s="211"/>
      <c r="R450" s="211"/>
      <c r="S450" s="211"/>
    </row>
    <row r="451" spans="1:19" x14ac:dyDescent="0.2">
      <c r="A451" s="390"/>
      <c r="B451" s="388"/>
      <c r="C451" s="388"/>
      <c r="D451" s="311" t="s">
        <v>1044</v>
      </c>
      <c r="G451" s="211"/>
      <c r="H451" s="226"/>
      <c r="I451" s="232"/>
      <c r="J451" s="233">
        <v>13</v>
      </c>
      <c r="K451" s="234"/>
      <c r="L451" s="235" t="s">
        <v>1222</v>
      </c>
      <c r="M451" s="234"/>
      <c r="N451" s="234"/>
      <c r="O451" s="266" t="s">
        <v>1044</v>
      </c>
      <c r="P451" s="211"/>
      <c r="Q451" s="211"/>
      <c r="R451" s="211"/>
      <c r="S451" s="211"/>
    </row>
    <row r="452" spans="1:19" x14ac:dyDescent="0.2">
      <c r="A452" s="390"/>
      <c r="B452" s="388"/>
      <c r="C452" s="388"/>
      <c r="D452" s="311" t="s">
        <v>1044</v>
      </c>
      <c r="G452" s="211"/>
      <c r="H452" s="226"/>
      <c r="I452" s="243"/>
      <c r="J452" s="238">
        <v>14</v>
      </c>
      <c r="K452" s="239"/>
      <c r="L452" s="240" t="s">
        <v>1231</v>
      </c>
      <c r="M452" s="239"/>
      <c r="N452" s="239"/>
      <c r="O452" s="285" t="s">
        <v>1044</v>
      </c>
      <c r="P452" s="211"/>
      <c r="Q452" s="211"/>
      <c r="R452" s="211"/>
      <c r="S452" s="211"/>
    </row>
    <row r="453" spans="1:19" x14ac:dyDescent="0.2">
      <c r="A453" s="390"/>
      <c r="B453" s="388"/>
      <c r="C453" s="388"/>
      <c r="D453" s="311"/>
      <c r="G453" s="211"/>
      <c r="H453" s="226"/>
      <c r="I453" s="238" t="s">
        <v>1040</v>
      </c>
      <c r="J453" s="232"/>
      <c r="K453" s="235" t="s">
        <v>1232</v>
      </c>
      <c r="L453" s="234"/>
      <c r="M453" s="234"/>
      <c r="N453" s="234"/>
      <c r="O453" s="266"/>
      <c r="P453" s="211"/>
      <c r="Q453" s="211"/>
      <c r="R453" s="211"/>
      <c r="S453" s="211"/>
    </row>
    <row r="454" spans="1:19" x14ac:dyDescent="0.2">
      <c r="A454" s="390"/>
      <c r="B454" s="388"/>
      <c r="C454" s="388"/>
      <c r="D454" s="311" t="s">
        <v>1044</v>
      </c>
      <c r="G454" s="211"/>
      <c r="H454" s="226"/>
      <c r="I454" s="232"/>
      <c r="J454" s="233">
        <v>1</v>
      </c>
      <c r="K454" s="234"/>
      <c r="L454" s="235" t="s">
        <v>1082</v>
      </c>
      <c r="M454" s="234"/>
      <c r="N454" s="234"/>
      <c r="O454" s="266" t="s">
        <v>1044</v>
      </c>
      <c r="P454" s="211"/>
      <c r="Q454" s="211"/>
      <c r="R454" s="211"/>
      <c r="S454" s="211"/>
    </row>
    <row r="455" spans="1:19" x14ac:dyDescent="0.2">
      <c r="A455" s="390"/>
      <c r="B455" s="388"/>
      <c r="C455" s="388"/>
      <c r="D455" s="311" t="s">
        <v>1044</v>
      </c>
      <c r="G455" s="211"/>
      <c r="H455" s="226"/>
      <c r="I455" s="232"/>
      <c r="J455" s="233">
        <v>2</v>
      </c>
      <c r="K455" s="234"/>
      <c r="L455" s="235" t="s">
        <v>1224</v>
      </c>
      <c r="M455" s="234"/>
      <c r="N455" s="234"/>
      <c r="O455" s="266" t="s">
        <v>1044</v>
      </c>
      <c r="P455" s="211"/>
      <c r="Q455" s="211"/>
      <c r="R455" s="211"/>
      <c r="S455" s="211"/>
    </row>
    <row r="456" spans="1:19" x14ac:dyDescent="0.2">
      <c r="A456" s="390"/>
      <c r="B456" s="388"/>
      <c r="C456" s="388"/>
      <c r="D456" s="311" t="s">
        <v>1044</v>
      </c>
      <c r="G456" s="211"/>
      <c r="H456" s="226"/>
      <c r="I456" s="232"/>
      <c r="J456" s="233">
        <v>3</v>
      </c>
      <c r="K456" s="234"/>
      <c r="L456" s="235" t="s">
        <v>1225</v>
      </c>
      <c r="M456" s="234"/>
      <c r="N456" s="234"/>
      <c r="O456" s="266" t="s">
        <v>1044</v>
      </c>
      <c r="P456" s="211"/>
      <c r="Q456" s="211"/>
      <c r="R456" s="211"/>
      <c r="S456" s="211"/>
    </row>
    <row r="457" spans="1:19" x14ac:dyDescent="0.2">
      <c r="A457" s="390"/>
      <c r="B457" s="388"/>
      <c r="C457" s="388"/>
      <c r="D457" s="311" t="s">
        <v>1044</v>
      </c>
      <c r="G457" s="211"/>
      <c r="H457" s="226"/>
      <c r="I457" s="232"/>
      <c r="J457" s="233">
        <v>4</v>
      </c>
      <c r="K457" s="234"/>
      <c r="L457" s="235" t="s">
        <v>1226</v>
      </c>
      <c r="M457" s="234"/>
      <c r="N457" s="234"/>
      <c r="O457" s="266" t="s">
        <v>1044</v>
      </c>
      <c r="P457" s="211"/>
      <c r="Q457" s="211"/>
      <c r="R457" s="211"/>
      <c r="S457" s="211"/>
    </row>
    <row r="458" spans="1:19" x14ac:dyDescent="0.2">
      <c r="A458" s="390"/>
      <c r="B458" s="388"/>
      <c r="C458" s="388"/>
      <c r="D458" s="311" t="s">
        <v>1044</v>
      </c>
      <c r="G458" s="211"/>
      <c r="H458" s="226"/>
      <c r="I458" s="232"/>
      <c r="J458" s="233">
        <v>5</v>
      </c>
      <c r="K458" s="234"/>
      <c r="L458" s="235" t="s">
        <v>1117</v>
      </c>
      <c r="M458" s="234"/>
      <c r="N458" s="234"/>
      <c r="O458" s="266" t="s">
        <v>1044</v>
      </c>
      <c r="P458" s="211"/>
      <c r="Q458" s="211"/>
      <c r="R458" s="211"/>
      <c r="S458" s="211"/>
    </row>
    <row r="459" spans="1:19" x14ac:dyDescent="0.2">
      <c r="A459" s="390"/>
      <c r="B459" s="388"/>
      <c r="C459" s="388"/>
      <c r="D459" s="311" t="s">
        <v>1044</v>
      </c>
      <c r="G459" s="211"/>
      <c r="H459" s="226"/>
      <c r="I459" s="232"/>
      <c r="J459" s="233">
        <v>6</v>
      </c>
      <c r="K459" s="234"/>
      <c r="L459" s="235" t="s">
        <v>1237</v>
      </c>
      <c r="M459" s="234"/>
      <c r="N459" s="234"/>
      <c r="O459" s="266" t="s">
        <v>1044</v>
      </c>
      <c r="P459" s="211"/>
      <c r="Q459" s="211"/>
      <c r="R459" s="211"/>
      <c r="S459" s="211"/>
    </row>
    <row r="460" spans="1:19" x14ac:dyDescent="0.2">
      <c r="A460" s="390"/>
      <c r="B460" s="388"/>
      <c r="C460" s="388"/>
      <c r="D460" s="311" t="s">
        <v>1044</v>
      </c>
      <c r="G460" s="211"/>
      <c r="H460" s="226"/>
      <c r="I460" s="232"/>
      <c r="J460" s="233">
        <v>7</v>
      </c>
      <c r="K460" s="234"/>
      <c r="L460" s="235" t="s">
        <v>1227</v>
      </c>
      <c r="M460" s="234"/>
      <c r="N460" s="234"/>
      <c r="O460" s="266" t="s">
        <v>1044</v>
      </c>
      <c r="P460" s="286"/>
      <c r="Q460" s="286"/>
      <c r="R460" s="286"/>
      <c r="S460" s="286"/>
    </row>
    <row r="461" spans="1:19" x14ac:dyDescent="0.2">
      <c r="A461" s="390"/>
      <c r="B461" s="388"/>
      <c r="C461" s="388"/>
      <c r="D461" s="311" t="s">
        <v>1044</v>
      </c>
      <c r="G461" s="211"/>
      <c r="H461" s="226"/>
      <c r="I461" s="232"/>
      <c r="J461" s="233">
        <v>8</v>
      </c>
      <c r="K461" s="234"/>
      <c r="L461" s="235" t="s">
        <v>1228</v>
      </c>
      <c r="M461" s="234"/>
      <c r="N461" s="234"/>
      <c r="O461" s="266" t="s">
        <v>1044</v>
      </c>
      <c r="P461" s="211"/>
      <c r="Q461" s="211"/>
      <c r="R461" s="211"/>
      <c r="S461" s="211"/>
    </row>
    <row r="462" spans="1:19" x14ac:dyDescent="0.2">
      <c r="A462" s="390"/>
      <c r="B462" s="388"/>
      <c r="C462" s="388"/>
      <c r="D462" s="311" t="s">
        <v>1044</v>
      </c>
      <c r="G462" s="211"/>
      <c r="H462" s="226"/>
      <c r="I462" s="232"/>
      <c r="J462" s="233">
        <v>9</v>
      </c>
      <c r="K462" s="234"/>
      <c r="L462" s="235" t="s">
        <v>1220</v>
      </c>
      <c r="M462" s="234"/>
      <c r="N462" s="234"/>
      <c r="O462" s="266" t="s">
        <v>1044</v>
      </c>
      <c r="P462" s="211"/>
      <c r="Q462" s="211"/>
      <c r="R462" s="211"/>
      <c r="S462" s="211"/>
    </row>
    <row r="463" spans="1:19" x14ac:dyDescent="0.2">
      <c r="A463" s="390"/>
      <c r="B463" s="388"/>
      <c r="C463" s="388"/>
      <c r="D463" s="311" t="s">
        <v>1044</v>
      </c>
      <c r="G463" s="211"/>
      <c r="H463" s="226"/>
      <c r="I463" s="232"/>
      <c r="J463" s="233">
        <v>10</v>
      </c>
      <c r="K463" s="234"/>
      <c r="L463" s="235" t="s">
        <v>1212</v>
      </c>
      <c r="M463" s="234"/>
      <c r="N463" s="234"/>
      <c r="O463" s="266" t="s">
        <v>1044</v>
      </c>
      <c r="P463" s="211"/>
      <c r="Q463" s="211"/>
      <c r="R463" s="211"/>
      <c r="S463" s="211"/>
    </row>
    <row r="464" spans="1:19" x14ac:dyDescent="0.2">
      <c r="A464" s="390"/>
      <c r="B464" s="388"/>
      <c r="C464" s="388"/>
      <c r="D464" s="311" t="s">
        <v>1044</v>
      </c>
      <c r="G464" s="211"/>
      <c r="H464" s="226"/>
      <c r="I464" s="232"/>
      <c r="J464" s="233">
        <v>11</v>
      </c>
      <c r="K464" s="234"/>
      <c r="L464" s="235" t="s">
        <v>1229</v>
      </c>
      <c r="M464" s="234"/>
      <c r="N464" s="234"/>
      <c r="O464" s="266" t="s">
        <v>1044</v>
      </c>
      <c r="P464" s="211"/>
      <c r="Q464" s="211"/>
      <c r="R464" s="211"/>
      <c r="S464" s="211"/>
    </row>
    <row r="465" spans="1:19" x14ac:dyDescent="0.2">
      <c r="A465" s="390"/>
      <c r="B465" s="388"/>
      <c r="C465" s="388"/>
      <c r="D465" s="311" t="s">
        <v>1044</v>
      </c>
      <c r="G465" s="211"/>
      <c r="H465" s="226"/>
      <c r="I465" s="232"/>
      <c r="J465" s="233">
        <v>12</v>
      </c>
      <c r="K465" s="234"/>
      <c r="L465" s="235" t="s">
        <v>1221</v>
      </c>
      <c r="M465" s="234"/>
      <c r="N465" s="234"/>
      <c r="O465" s="266" t="s">
        <v>1044</v>
      </c>
      <c r="P465" s="211"/>
      <c r="Q465" s="211"/>
      <c r="R465" s="211"/>
      <c r="S465" s="211"/>
    </row>
    <row r="466" spans="1:19" x14ac:dyDescent="0.2">
      <c r="A466" s="390"/>
      <c r="B466" s="388"/>
      <c r="C466" s="388"/>
      <c r="D466" s="311" t="s">
        <v>1044</v>
      </c>
      <c r="G466" s="234"/>
      <c r="H466" s="226"/>
      <c r="I466" s="232"/>
      <c r="J466" s="233">
        <v>13</v>
      </c>
      <c r="K466" s="235"/>
      <c r="L466" s="235" t="s">
        <v>1230</v>
      </c>
      <c r="M466" s="234"/>
      <c r="N466" s="234"/>
      <c r="O466" s="266" t="s">
        <v>1044</v>
      </c>
      <c r="P466" s="234"/>
      <c r="Q466" s="234"/>
      <c r="R466" s="234"/>
      <c r="S466" s="234"/>
    </row>
    <row r="467" spans="1:19" x14ac:dyDescent="0.2">
      <c r="A467" s="390"/>
      <c r="B467" s="388"/>
      <c r="C467" s="388"/>
      <c r="D467" s="311" t="s">
        <v>1044</v>
      </c>
      <c r="G467" s="211"/>
      <c r="H467" s="226"/>
      <c r="I467" s="232"/>
      <c r="J467" s="233">
        <v>14</v>
      </c>
      <c r="K467" s="234"/>
      <c r="L467" s="235" t="s">
        <v>1222</v>
      </c>
      <c r="M467" s="234"/>
      <c r="N467" s="234"/>
      <c r="O467" s="266" t="s">
        <v>1044</v>
      </c>
      <c r="P467" s="211"/>
      <c r="Q467" s="211"/>
      <c r="R467" s="211"/>
      <c r="S467" s="211"/>
    </row>
    <row r="468" spans="1:19" x14ac:dyDescent="0.2">
      <c r="A468" s="390"/>
      <c r="B468" s="388"/>
      <c r="C468" s="388"/>
      <c r="D468" s="311" t="s">
        <v>1044</v>
      </c>
      <c r="G468" s="211"/>
      <c r="H468" s="226"/>
      <c r="I468" s="232"/>
      <c r="J468" s="233">
        <v>15</v>
      </c>
      <c r="K468" s="234"/>
      <c r="L468" s="235" t="s">
        <v>1214</v>
      </c>
      <c r="M468" s="234"/>
      <c r="N468" s="234"/>
      <c r="O468" s="266" t="s">
        <v>1044</v>
      </c>
      <c r="P468" s="211"/>
      <c r="Q468" s="211"/>
      <c r="R468" s="211"/>
      <c r="S468" s="211"/>
    </row>
    <row r="469" spans="1:19" x14ac:dyDescent="0.2">
      <c r="A469" s="390"/>
      <c r="B469" s="388"/>
      <c r="C469" s="388"/>
      <c r="D469" s="311" t="s">
        <v>1044</v>
      </c>
      <c r="G469" s="211"/>
      <c r="H469" s="226"/>
      <c r="I469" s="232"/>
      <c r="J469" s="233">
        <v>16</v>
      </c>
      <c r="K469" s="234"/>
      <c r="L469" s="235" t="s">
        <v>1231</v>
      </c>
      <c r="M469" s="234"/>
      <c r="N469" s="234"/>
      <c r="O469" s="266" t="s">
        <v>1044</v>
      </c>
      <c r="P469" s="211"/>
      <c r="Q469" s="211"/>
      <c r="R469" s="211"/>
      <c r="S469" s="211"/>
    </row>
    <row r="470" spans="1:19" x14ac:dyDescent="0.2">
      <c r="A470" s="390"/>
      <c r="B470" s="388"/>
      <c r="C470" s="388"/>
      <c r="D470" s="311"/>
      <c r="G470" s="211"/>
      <c r="H470" s="226"/>
      <c r="I470" s="227" t="s">
        <v>1042</v>
      </c>
      <c r="J470" s="228"/>
      <c r="K470" s="242" t="s">
        <v>1234</v>
      </c>
      <c r="L470" s="230"/>
      <c r="M470" s="230"/>
      <c r="N470" s="230"/>
      <c r="O470" s="276"/>
      <c r="P470" s="211"/>
      <c r="Q470" s="211"/>
      <c r="R470" s="211"/>
      <c r="S470" s="211"/>
    </row>
    <row r="471" spans="1:19" x14ac:dyDescent="0.2">
      <c r="A471" s="390"/>
      <c r="B471" s="388"/>
      <c r="C471" s="388"/>
      <c r="D471" s="311" t="s">
        <v>1044</v>
      </c>
      <c r="G471" s="211"/>
      <c r="H471" s="226"/>
      <c r="I471" s="232"/>
      <c r="J471" s="233">
        <v>1</v>
      </c>
      <c r="K471" s="234"/>
      <c r="L471" s="235" t="s">
        <v>1225</v>
      </c>
      <c r="M471" s="234"/>
      <c r="N471" s="234"/>
      <c r="O471" s="266" t="s">
        <v>1044</v>
      </c>
      <c r="P471" s="211"/>
      <c r="Q471" s="211"/>
      <c r="R471" s="211"/>
      <c r="S471" s="211"/>
    </row>
    <row r="472" spans="1:19" x14ac:dyDescent="0.2">
      <c r="A472" s="390"/>
      <c r="B472" s="388"/>
      <c r="C472" s="388"/>
      <c r="D472" s="311" t="s">
        <v>1044</v>
      </c>
      <c r="G472" s="211"/>
      <c r="H472" s="226"/>
      <c r="I472" s="232"/>
      <c r="J472" s="233">
        <v>2</v>
      </c>
      <c r="K472" s="234"/>
      <c r="L472" s="235" t="s">
        <v>1226</v>
      </c>
      <c r="M472" s="234"/>
      <c r="N472" s="234"/>
      <c r="O472" s="266" t="s">
        <v>1044</v>
      </c>
      <c r="P472" s="211"/>
      <c r="Q472" s="211"/>
      <c r="R472" s="211"/>
      <c r="S472" s="211"/>
    </row>
    <row r="473" spans="1:19" x14ac:dyDescent="0.2">
      <c r="A473" s="390"/>
      <c r="B473" s="388"/>
      <c r="C473" s="388"/>
      <c r="D473" s="311" t="s">
        <v>1044</v>
      </c>
      <c r="G473" s="211"/>
      <c r="H473" s="226"/>
      <c r="I473" s="232"/>
      <c r="J473" s="233">
        <v>3</v>
      </c>
      <c r="K473" s="234"/>
      <c r="L473" s="235" t="s">
        <v>1117</v>
      </c>
      <c r="M473" s="234"/>
      <c r="N473" s="234"/>
      <c r="O473" s="266" t="s">
        <v>1044</v>
      </c>
      <c r="P473" s="211"/>
      <c r="Q473" s="211"/>
      <c r="R473" s="211"/>
      <c r="S473" s="211"/>
    </row>
    <row r="474" spans="1:19" x14ac:dyDescent="0.2">
      <c r="A474" s="390"/>
      <c r="B474" s="388"/>
      <c r="C474" s="388"/>
      <c r="D474" s="311" t="s">
        <v>1044</v>
      </c>
      <c r="G474" s="211"/>
      <c r="H474" s="226"/>
      <c r="I474" s="232"/>
      <c r="J474" s="233">
        <v>4</v>
      </c>
      <c r="K474" s="234"/>
      <c r="L474" s="235" t="s">
        <v>1227</v>
      </c>
      <c r="M474" s="234"/>
      <c r="N474" s="234"/>
      <c r="O474" s="266" t="s">
        <v>1044</v>
      </c>
      <c r="P474" s="211"/>
      <c r="Q474" s="211"/>
      <c r="R474" s="211"/>
      <c r="S474" s="211"/>
    </row>
    <row r="475" spans="1:19" x14ac:dyDescent="0.2">
      <c r="A475" s="390"/>
      <c r="B475" s="388"/>
      <c r="C475" s="388"/>
      <c r="D475" s="311" t="s">
        <v>1044</v>
      </c>
      <c r="G475" s="211"/>
      <c r="H475" s="226"/>
      <c r="I475" s="232"/>
      <c r="J475" s="233">
        <v>5</v>
      </c>
      <c r="K475" s="234"/>
      <c r="L475" s="235" t="s">
        <v>1228</v>
      </c>
      <c r="M475" s="234"/>
      <c r="N475" s="234"/>
      <c r="O475" s="266" t="s">
        <v>1044</v>
      </c>
      <c r="P475" s="211"/>
      <c r="Q475" s="211"/>
      <c r="R475" s="211"/>
      <c r="S475" s="211"/>
    </row>
    <row r="476" spans="1:19" x14ac:dyDescent="0.2">
      <c r="A476" s="390"/>
      <c r="B476" s="388"/>
      <c r="C476" s="388"/>
      <c r="D476" s="311" t="s">
        <v>1044</v>
      </c>
      <c r="G476" s="211"/>
      <c r="H476" s="226"/>
      <c r="I476" s="232"/>
      <c r="J476" s="233">
        <v>6</v>
      </c>
      <c r="K476" s="234"/>
      <c r="L476" s="235" t="s">
        <v>1212</v>
      </c>
      <c r="M476" s="234"/>
      <c r="N476" s="234"/>
      <c r="O476" s="266" t="s">
        <v>1044</v>
      </c>
      <c r="P476" s="211"/>
      <c r="Q476" s="211"/>
      <c r="R476" s="211"/>
      <c r="S476" s="211"/>
    </row>
    <row r="477" spans="1:19" x14ac:dyDescent="0.2">
      <c r="A477" s="390"/>
      <c r="B477" s="388"/>
      <c r="C477" s="388"/>
      <c r="D477" s="311" t="s">
        <v>1044</v>
      </c>
      <c r="G477" s="211"/>
      <c r="H477" s="226"/>
      <c r="I477" s="232"/>
      <c r="J477" s="233">
        <v>7</v>
      </c>
      <c r="K477" s="234"/>
      <c r="L477" s="235" t="s">
        <v>1229</v>
      </c>
      <c r="M477" s="234"/>
      <c r="N477" s="234"/>
      <c r="O477" s="266" t="s">
        <v>1044</v>
      </c>
      <c r="P477" s="211"/>
      <c r="Q477" s="211"/>
      <c r="R477" s="211"/>
      <c r="S477" s="211"/>
    </row>
    <row r="478" spans="1:19" x14ac:dyDescent="0.2">
      <c r="A478" s="390"/>
      <c r="B478" s="388"/>
      <c r="C478" s="388"/>
      <c r="D478" s="311" t="s">
        <v>1044</v>
      </c>
      <c r="G478" s="211"/>
      <c r="H478" s="226"/>
      <c r="I478" s="232"/>
      <c r="J478" s="233">
        <v>8</v>
      </c>
      <c r="K478" s="234"/>
      <c r="L478" s="235" t="s">
        <v>1221</v>
      </c>
      <c r="M478" s="234"/>
      <c r="N478" s="234"/>
      <c r="O478" s="266" t="s">
        <v>1044</v>
      </c>
      <c r="P478" s="211"/>
      <c r="Q478" s="211"/>
      <c r="R478" s="211"/>
      <c r="S478" s="211"/>
    </row>
    <row r="479" spans="1:19" x14ac:dyDescent="0.2">
      <c r="A479" s="390"/>
      <c r="B479" s="388"/>
      <c r="C479" s="388"/>
      <c r="D479" s="311" t="s">
        <v>1044</v>
      </c>
      <c r="G479" s="211"/>
      <c r="H479" s="226"/>
      <c r="I479" s="232"/>
      <c r="J479" s="233">
        <v>9</v>
      </c>
      <c r="K479" s="234"/>
      <c r="L479" s="235" t="s">
        <v>1230</v>
      </c>
      <c r="M479" s="234"/>
      <c r="N479" s="234"/>
      <c r="O479" s="266" t="s">
        <v>1044</v>
      </c>
      <c r="P479" s="211"/>
      <c r="Q479" s="211"/>
      <c r="R479" s="211"/>
      <c r="S479" s="211"/>
    </row>
    <row r="480" spans="1:19" ht="15.75" thickBot="1" x14ac:dyDescent="0.25">
      <c r="A480" s="390"/>
      <c r="B480" s="388"/>
      <c r="C480" s="388"/>
      <c r="D480" s="311" t="s">
        <v>1044</v>
      </c>
      <c r="G480" s="211"/>
      <c r="H480" s="277"/>
      <c r="I480" s="278"/>
      <c r="J480" s="279">
        <v>10</v>
      </c>
      <c r="K480" s="280"/>
      <c r="L480" s="281" t="s">
        <v>1231</v>
      </c>
      <c r="M480" s="280"/>
      <c r="N480" s="280"/>
      <c r="O480" s="335" t="s">
        <v>1044</v>
      </c>
      <c r="P480" s="211"/>
      <c r="Q480" s="211"/>
      <c r="R480" s="211"/>
      <c r="S480" s="211"/>
    </row>
    <row r="481" spans="1:19" x14ac:dyDescent="0.2">
      <c r="A481" s="390"/>
      <c r="B481" s="388"/>
      <c r="C481" s="388"/>
      <c r="D481" s="311"/>
      <c r="G481" s="234"/>
      <c r="H481" s="283"/>
      <c r="I481" s="232"/>
      <c r="J481" s="232"/>
      <c r="K481" s="234"/>
      <c r="L481" s="235"/>
      <c r="M481" s="234"/>
      <c r="N481" s="234"/>
      <c r="O481" s="217"/>
      <c r="P481" s="234"/>
      <c r="Q481" s="234"/>
      <c r="R481" s="234"/>
      <c r="S481" s="234"/>
    </row>
    <row r="482" spans="1:19" x14ac:dyDescent="0.2">
      <c r="A482" s="390">
        <v>45</v>
      </c>
      <c r="B482" s="388" t="s">
        <v>1545</v>
      </c>
      <c r="C482" s="388" t="s">
        <v>1238</v>
      </c>
      <c r="D482" s="311"/>
      <c r="G482" s="211"/>
      <c r="H482" s="251">
        <v>45</v>
      </c>
      <c r="I482" s="253"/>
      <c r="J482" s="264"/>
      <c r="K482" s="321" t="s">
        <v>1238</v>
      </c>
      <c r="L482" s="264"/>
      <c r="M482" s="264"/>
      <c r="N482" s="264"/>
      <c r="O482" s="275"/>
      <c r="P482" s="211"/>
      <c r="Q482" s="224">
        <f>H482</f>
        <v>45</v>
      </c>
      <c r="R482" s="216" t="str">
        <f>CONCATENATE("II-",TEXT(Q482,"0000"))</f>
        <v>II-0045</v>
      </c>
      <c r="S482" s="225" t="str">
        <f>K482</f>
        <v>HORMIGON  PUZOLANICO EXCLUIDA LA ARAMDURA</v>
      </c>
    </row>
    <row r="483" spans="1:19" x14ac:dyDescent="0.2">
      <c r="A483" s="390"/>
      <c r="B483" s="388"/>
      <c r="C483" s="388"/>
      <c r="D483" s="311"/>
      <c r="G483" s="211"/>
      <c r="H483" s="226"/>
      <c r="I483" s="227" t="s">
        <v>1003</v>
      </c>
      <c r="J483" s="228"/>
      <c r="K483" s="242" t="s">
        <v>1206</v>
      </c>
      <c r="L483" s="230"/>
      <c r="M483" s="230"/>
      <c r="N483" s="230"/>
      <c r="O483" s="276"/>
      <c r="P483" s="211"/>
      <c r="Q483" s="211"/>
      <c r="R483" s="211"/>
      <c r="S483" s="211"/>
    </row>
    <row r="484" spans="1:19" x14ac:dyDescent="0.2">
      <c r="A484" s="390"/>
      <c r="B484" s="388"/>
      <c r="C484" s="388"/>
      <c r="D484" s="311" t="s">
        <v>1044</v>
      </c>
      <c r="G484" s="211"/>
      <c r="H484" s="226"/>
      <c r="I484" s="232"/>
      <c r="J484" s="233">
        <v>1</v>
      </c>
      <c r="K484" s="234"/>
      <c r="L484" s="235" t="s">
        <v>1211</v>
      </c>
      <c r="M484" s="234"/>
      <c r="N484" s="234"/>
      <c r="O484" s="266" t="s">
        <v>1044</v>
      </c>
      <c r="P484" s="211"/>
      <c r="Q484" s="211"/>
      <c r="R484" s="211"/>
      <c r="S484" s="211"/>
    </row>
    <row r="485" spans="1:19" x14ac:dyDescent="0.2">
      <c r="A485" s="390"/>
      <c r="B485" s="388"/>
      <c r="C485" s="388"/>
      <c r="D485" s="311" t="s">
        <v>1044</v>
      </c>
      <c r="G485" s="211"/>
      <c r="H485" s="226"/>
      <c r="I485" s="232"/>
      <c r="J485" s="233">
        <v>2</v>
      </c>
      <c r="K485" s="234"/>
      <c r="L485" s="235" t="s">
        <v>1213</v>
      </c>
      <c r="M485" s="234"/>
      <c r="N485" s="234"/>
      <c r="O485" s="266" t="s">
        <v>1044</v>
      </c>
      <c r="P485" s="211"/>
      <c r="Q485" s="211"/>
      <c r="R485" s="211"/>
      <c r="S485" s="211"/>
    </row>
    <row r="486" spans="1:19" x14ac:dyDescent="0.2">
      <c r="A486" s="390"/>
      <c r="B486" s="388"/>
      <c r="C486" s="388"/>
      <c r="D486" s="311"/>
      <c r="G486" s="211"/>
      <c r="H486" s="226"/>
      <c r="I486" s="227" t="s">
        <v>1014</v>
      </c>
      <c r="J486" s="228"/>
      <c r="K486" s="242" t="s">
        <v>1210</v>
      </c>
      <c r="L486" s="230"/>
      <c r="M486" s="230"/>
      <c r="N486" s="230"/>
      <c r="O486" s="276"/>
      <c r="P486" s="211"/>
      <c r="Q486" s="211"/>
      <c r="R486" s="211"/>
      <c r="S486" s="211"/>
    </row>
    <row r="487" spans="1:19" x14ac:dyDescent="0.2">
      <c r="A487" s="390"/>
      <c r="B487" s="388"/>
      <c r="C487" s="388"/>
      <c r="D487" s="311" t="s">
        <v>1044</v>
      </c>
      <c r="G487" s="211"/>
      <c r="H487" s="226"/>
      <c r="I487" s="232"/>
      <c r="J487" s="233">
        <v>1</v>
      </c>
      <c r="K487" s="234"/>
      <c r="L487" s="235" t="s">
        <v>1211</v>
      </c>
      <c r="M487" s="234"/>
      <c r="N487" s="234"/>
      <c r="O487" s="266" t="s">
        <v>1044</v>
      </c>
      <c r="P487" s="211"/>
      <c r="Q487" s="211"/>
      <c r="R487" s="211"/>
      <c r="S487" s="211"/>
    </row>
    <row r="488" spans="1:19" x14ac:dyDescent="0.2">
      <c r="A488" s="390"/>
      <c r="B488" s="388"/>
      <c r="C488" s="388"/>
      <c r="D488" s="311" t="s">
        <v>1044</v>
      </c>
      <c r="G488" s="211"/>
      <c r="H488" s="226"/>
      <c r="I488" s="232"/>
      <c r="J488" s="233">
        <v>2</v>
      </c>
      <c r="K488" s="234"/>
      <c r="L488" s="235" t="s">
        <v>1213</v>
      </c>
      <c r="M488" s="234"/>
      <c r="N488" s="234"/>
      <c r="O488" s="266" t="s">
        <v>1044</v>
      </c>
      <c r="P488" s="211"/>
      <c r="Q488" s="211"/>
      <c r="R488" s="211"/>
      <c r="S488" s="211"/>
    </row>
    <row r="489" spans="1:19" x14ac:dyDescent="0.2">
      <c r="A489" s="390"/>
      <c r="B489" s="388"/>
      <c r="C489" s="388"/>
      <c r="D489" s="311" t="s">
        <v>1044</v>
      </c>
      <c r="G489" s="211"/>
      <c r="H489" s="226"/>
      <c r="I489" s="232"/>
      <c r="J489" s="233">
        <v>3</v>
      </c>
      <c r="K489" s="234"/>
      <c r="L489" s="235" t="s">
        <v>1222</v>
      </c>
      <c r="M489" s="234"/>
      <c r="N489" s="234"/>
      <c r="O489" s="266" t="s">
        <v>1044</v>
      </c>
      <c r="P489" s="211"/>
      <c r="Q489" s="211"/>
      <c r="R489" s="211"/>
      <c r="S489" s="211"/>
    </row>
    <row r="490" spans="1:19" x14ac:dyDescent="0.2">
      <c r="A490" s="390"/>
      <c r="B490" s="388"/>
      <c r="C490" s="388"/>
      <c r="D490" s="311"/>
      <c r="G490" s="211"/>
      <c r="H490" s="226"/>
      <c r="I490" s="227" t="s">
        <v>1016</v>
      </c>
      <c r="J490" s="228"/>
      <c r="K490" s="242" t="s">
        <v>1215</v>
      </c>
      <c r="L490" s="230"/>
      <c r="M490" s="230"/>
      <c r="N490" s="230"/>
      <c r="O490" s="276"/>
      <c r="P490" s="211"/>
      <c r="Q490" s="211"/>
      <c r="R490" s="211"/>
      <c r="S490" s="211"/>
    </row>
    <row r="491" spans="1:19" x14ac:dyDescent="0.2">
      <c r="A491" s="390"/>
      <c r="B491" s="388"/>
      <c r="C491" s="388"/>
      <c r="D491" s="311" t="s">
        <v>1044</v>
      </c>
      <c r="G491" s="211"/>
      <c r="H491" s="226"/>
      <c r="I491" s="232"/>
      <c r="J491" s="233">
        <v>1</v>
      </c>
      <c r="K491" s="234"/>
      <c r="L491" s="235" t="s">
        <v>1211</v>
      </c>
      <c r="M491" s="234"/>
      <c r="N491" s="234"/>
      <c r="O491" s="266" t="s">
        <v>1044</v>
      </c>
      <c r="P491" s="211"/>
      <c r="Q491" s="211"/>
      <c r="R491" s="211"/>
      <c r="S491" s="211"/>
    </row>
    <row r="492" spans="1:19" x14ac:dyDescent="0.2">
      <c r="A492" s="390"/>
      <c r="B492" s="388"/>
      <c r="C492" s="388"/>
      <c r="D492" s="311" t="s">
        <v>1044</v>
      </c>
      <c r="G492" s="211"/>
      <c r="H492" s="226"/>
      <c r="I492" s="232"/>
      <c r="J492" s="233">
        <v>2</v>
      </c>
      <c r="K492" s="234"/>
      <c r="L492" s="235" t="s">
        <v>1164</v>
      </c>
      <c r="M492" s="234"/>
      <c r="N492" s="234"/>
      <c r="O492" s="266" t="s">
        <v>1044</v>
      </c>
      <c r="P492" s="211"/>
      <c r="Q492" s="211"/>
      <c r="R492" s="211"/>
      <c r="S492" s="211"/>
    </row>
    <row r="493" spans="1:19" x14ac:dyDescent="0.2">
      <c r="A493" s="390"/>
      <c r="B493" s="388"/>
      <c r="C493" s="388"/>
      <c r="D493" s="311" t="s">
        <v>1044</v>
      </c>
      <c r="G493" s="211"/>
      <c r="H493" s="226"/>
      <c r="I493" s="232"/>
      <c r="J493" s="233">
        <v>3</v>
      </c>
      <c r="K493" s="234"/>
      <c r="L493" s="235" t="s">
        <v>1213</v>
      </c>
      <c r="M493" s="234"/>
      <c r="N493" s="234"/>
      <c r="O493" s="266" t="s">
        <v>1044</v>
      </c>
      <c r="P493" s="211"/>
      <c r="Q493" s="211"/>
      <c r="R493" s="211"/>
      <c r="S493" s="211"/>
    </row>
    <row r="494" spans="1:19" x14ac:dyDescent="0.2">
      <c r="A494" s="390"/>
      <c r="B494" s="388"/>
      <c r="C494" s="388"/>
      <c r="D494" s="311" t="s">
        <v>1044</v>
      </c>
      <c r="G494" s="211"/>
      <c r="H494" s="226"/>
      <c r="I494" s="232"/>
      <c r="J494" s="233">
        <v>4</v>
      </c>
      <c r="K494" s="234"/>
      <c r="L494" s="235" t="s">
        <v>1222</v>
      </c>
      <c r="M494" s="234"/>
      <c r="N494" s="234"/>
      <c r="O494" s="266" t="s">
        <v>1044</v>
      </c>
      <c r="P494" s="211"/>
      <c r="Q494" s="211"/>
      <c r="R494" s="211"/>
      <c r="S494" s="211"/>
    </row>
    <row r="495" spans="1:19" x14ac:dyDescent="0.2">
      <c r="A495" s="390"/>
      <c r="B495" s="388"/>
      <c r="C495" s="388"/>
      <c r="D495" s="311" t="s">
        <v>1044</v>
      </c>
      <c r="G495" s="211"/>
      <c r="H495" s="226"/>
      <c r="I495" s="232"/>
      <c r="J495" s="233">
        <v>5</v>
      </c>
      <c r="K495" s="234"/>
      <c r="L495" s="235" t="s">
        <v>1214</v>
      </c>
      <c r="M495" s="234"/>
      <c r="N495" s="234"/>
      <c r="O495" s="266" t="s">
        <v>1044</v>
      </c>
      <c r="P495" s="211"/>
      <c r="Q495" s="211"/>
      <c r="R495" s="211"/>
      <c r="S495" s="211"/>
    </row>
    <row r="496" spans="1:19" x14ac:dyDescent="0.2">
      <c r="A496" s="390"/>
      <c r="B496" s="388"/>
      <c r="C496" s="388"/>
      <c r="D496" s="311"/>
      <c r="G496" s="211"/>
      <c r="H496" s="226"/>
      <c r="I496" s="227" t="s">
        <v>1023</v>
      </c>
      <c r="J496" s="228"/>
      <c r="K496" s="242" t="s">
        <v>1218</v>
      </c>
      <c r="L496" s="230"/>
      <c r="M496" s="230"/>
      <c r="N496" s="230"/>
      <c r="O496" s="276"/>
      <c r="P496" s="211"/>
      <c r="Q496" s="211"/>
      <c r="R496" s="211"/>
      <c r="S496" s="211"/>
    </row>
    <row r="497" spans="1:19" x14ac:dyDescent="0.2">
      <c r="A497" s="390"/>
      <c r="B497" s="388"/>
      <c r="C497" s="388"/>
      <c r="D497" s="311" t="s">
        <v>1044</v>
      </c>
      <c r="G497" s="211"/>
      <c r="H497" s="226"/>
      <c r="I497" s="232"/>
      <c r="J497" s="233">
        <v>1</v>
      </c>
      <c r="K497" s="234"/>
      <c r="L497" s="235" t="s">
        <v>1216</v>
      </c>
      <c r="M497" s="234"/>
      <c r="N497" s="234"/>
      <c r="O497" s="266" t="s">
        <v>1044</v>
      </c>
      <c r="P497" s="211"/>
      <c r="Q497" s="211"/>
      <c r="R497" s="211"/>
      <c r="S497" s="211"/>
    </row>
    <row r="498" spans="1:19" x14ac:dyDescent="0.2">
      <c r="A498" s="390"/>
      <c r="B498" s="388"/>
      <c r="C498" s="388"/>
      <c r="D498" s="311" t="s">
        <v>1044</v>
      </c>
      <c r="G498" s="211"/>
      <c r="H498" s="226"/>
      <c r="I498" s="232"/>
      <c r="J498" s="233">
        <v>2</v>
      </c>
      <c r="K498" s="234"/>
      <c r="L498" s="235" t="s">
        <v>1082</v>
      </c>
      <c r="M498" s="234"/>
      <c r="N498" s="234"/>
      <c r="O498" s="266" t="s">
        <v>1044</v>
      </c>
      <c r="P498" s="211"/>
      <c r="Q498" s="211"/>
      <c r="R498" s="211"/>
      <c r="S498" s="211"/>
    </row>
    <row r="499" spans="1:19" x14ac:dyDescent="0.2">
      <c r="A499" s="390"/>
      <c r="B499" s="388"/>
      <c r="C499" s="388"/>
      <c r="D499" s="311" t="s">
        <v>1044</v>
      </c>
      <c r="G499" s="211"/>
      <c r="H499" s="226"/>
      <c r="I499" s="232"/>
      <c r="J499" s="233">
        <v>3</v>
      </c>
      <c r="K499" s="234"/>
      <c r="L499" s="235" t="s">
        <v>1211</v>
      </c>
      <c r="M499" s="234"/>
      <c r="N499" s="234"/>
      <c r="O499" s="266" t="s">
        <v>1044</v>
      </c>
      <c r="P499" s="211"/>
      <c r="Q499" s="211"/>
      <c r="R499" s="211"/>
      <c r="S499" s="211"/>
    </row>
    <row r="500" spans="1:19" x14ac:dyDescent="0.2">
      <c r="A500" s="390"/>
      <c r="B500" s="388"/>
      <c r="C500" s="388"/>
      <c r="D500" s="311" t="s">
        <v>1044</v>
      </c>
      <c r="G500" s="211"/>
      <c r="H500" s="226"/>
      <c r="I500" s="232"/>
      <c r="J500" s="233">
        <v>4</v>
      </c>
      <c r="K500" s="234"/>
      <c r="L500" s="235" t="s">
        <v>1164</v>
      </c>
      <c r="M500" s="234"/>
      <c r="N500" s="234"/>
      <c r="O500" s="266" t="s">
        <v>1044</v>
      </c>
      <c r="P500" s="211"/>
      <c r="Q500" s="211"/>
      <c r="R500" s="211"/>
      <c r="S500" s="211"/>
    </row>
    <row r="501" spans="1:19" x14ac:dyDescent="0.2">
      <c r="A501" s="390"/>
      <c r="B501" s="388"/>
      <c r="C501" s="388"/>
      <c r="D501" s="311" t="s">
        <v>1044</v>
      </c>
      <c r="G501" s="211"/>
      <c r="H501" s="226"/>
      <c r="I501" s="232"/>
      <c r="J501" s="233">
        <v>5</v>
      </c>
      <c r="K501" s="234"/>
      <c r="L501" s="235" t="s">
        <v>1213</v>
      </c>
      <c r="M501" s="234"/>
      <c r="N501" s="234"/>
      <c r="O501" s="266" t="s">
        <v>1044</v>
      </c>
      <c r="P501" s="211"/>
      <c r="Q501" s="211"/>
      <c r="R501" s="211"/>
      <c r="S501" s="211"/>
    </row>
    <row r="502" spans="1:19" x14ac:dyDescent="0.2">
      <c r="A502" s="390"/>
      <c r="B502" s="388"/>
      <c r="C502" s="388"/>
      <c r="D502" s="311" t="s">
        <v>1044</v>
      </c>
      <c r="G502" s="211"/>
      <c r="H502" s="226"/>
      <c r="I502" s="232"/>
      <c r="J502" s="233">
        <v>6</v>
      </c>
      <c r="K502" s="234"/>
      <c r="L502" s="235" t="s">
        <v>1222</v>
      </c>
      <c r="M502" s="234"/>
      <c r="N502" s="234"/>
      <c r="O502" s="266" t="s">
        <v>1044</v>
      </c>
      <c r="P502" s="211"/>
      <c r="Q502" s="211"/>
      <c r="R502" s="211"/>
      <c r="S502" s="211"/>
    </row>
    <row r="503" spans="1:19" x14ac:dyDescent="0.2">
      <c r="A503" s="390"/>
      <c r="B503" s="388"/>
      <c r="C503" s="388"/>
      <c r="D503" s="311" t="s">
        <v>1044</v>
      </c>
      <c r="G503" s="211"/>
      <c r="H503" s="226"/>
      <c r="I503" s="232"/>
      <c r="J503" s="233">
        <v>7</v>
      </c>
      <c r="K503" s="234"/>
      <c r="L503" s="235" t="s">
        <v>1214</v>
      </c>
      <c r="M503" s="234"/>
      <c r="N503" s="234"/>
      <c r="O503" s="266" t="s">
        <v>1044</v>
      </c>
      <c r="P503" s="211"/>
      <c r="Q503" s="211"/>
      <c r="R503" s="211"/>
      <c r="S503" s="211"/>
    </row>
    <row r="504" spans="1:19" x14ac:dyDescent="0.2">
      <c r="A504" s="390"/>
      <c r="B504" s="388"/>
      <c r="C504" s="388"/>
      <c r="D504" s="311"/>
      <c r="G504" s="211"/>
      <c r="H504" s="226"/>
      <c r="I504" s="227" t="s">
        <v>1038</v>
      </c>
      <c r="J504" s="228"/>
      <c r="K504" s="242" t="s">
        <v>1223</v>
      </c>
      <c r="L504" s="230"/>
      <c r="M504" s="230"/>
      <c r="N504" s="230"/>
      <c r="O504" s="276"/>
      <c r="P504" s="211"/>
      <c r="Q504" s="211"/>
      <c r="R504" s="211"/>
      <c r="S504" s="211"/>
    </row>
    <row r="505" spans="1:19" x14ac:dyDescent="0.2">
      <c r="A505" s="390"/>
      <c r="B505" s="388"/>
      <c r="C505" s="388"/>
      <c r="D505" s="311" t="s">
        <v>1044</v>
      </c>
      <c r="G505" s="211"/>
      <c r="H505" s="226"/>
      <c r="I505" s="232"/>
      <c r="J505" s="233">
        <v>1</v>
      </c>
      <c r="K505" s="234"/>
      <c r="L505" s="235" t="s">
        <v>1216</v>
      </c>
      <c r="M505" s="234"/>
      <c r="N505" s="234"/>
      <c r="O505" s="266" t="s">
        <v>1044</v>
      </c>
      <c r="P505" s="211"/>
      <c r="Q505" s="211"/>
      <c r="R505" s="211"/>
      <c r="S505" s="211"/>
    </row>
    <row r="506" spans="1:19" x14ac:dyDescent="0.2">
      <c r="A506" s="390"/>
      <c r="B506" s="388"/>
      <c r="C506" s="388"/>
      <c r="D506" s="311" t="s">
        <v>1044</v>
      </c>
      <c r="G506" s="211"/>
      <c r="H506" s="226"/>
      <c r="I506" s="232"/>
      <c r="J506" s="233">
        <v>2</v>
      </c>
      <c r="K506" s="234"/>
      <c r="L506" s="235" t="s">
        <v>1082</v>
      </c>
      <c r="M506" s="234"/>
      <c r="N506" s="234"/>
      <c r="O506" s="266" t="s">
        <v>1044</v>
      </c>
      <c r="P506" s="211"/>
      <c r="Q506" s="211"/>
      <c r="R506" s="211"/>
      <c r="S506" s="211"/>
    </row>
    <row r="507" spans="1:19" x14ac:dyDescent="0.2">
      <c r="A507" s="390"/>
      <c r="B507" s="388"/>
      <c r="C507" s="388"/>
      <c r="D507" s="311" t="s">
        <v>1044</v>
      </c>
      <c r="G507" s="211"/>
      <c r="H507" s="226"/>
      <c r="I507" s="232"/>
      <c r="J507" s="233">
        <v>3</v>
      </c>
      <c r="K507" s="234"/>
      <c r="L507" s="235" t="s">
        <v>1226</v>
      </c>
      <c r="M507" s="234"/>
      <c r="N507" s="234"/>
      <c r="O507" s="266" t="s">
        <v>1044</v>
      </c>
      <c r="P507" s="211"/>
      <c r="Q507" s="211"/>
      <c r="R507" s="211"/>
      <c r="S507" s="211"/>
    </row>
    <row r="508" spans="1:19" x14ac:dyDescent="0.2">
      <c r="A508" s="390"/>
      <c r="B508" s="388"/>
      <c r="C508" s="388"/>
      <c r="D508" s="311" t="s">
        <v>1044</v>
      </c>
      <c r="G508" s="211"/>
      <c r="H508" s="226"/>
      <c r="I508" s="232"/>
      <c r="J508" s="233">
        <v>4</v>
      </c>
      <c r="K508" s="234"/>
      <c r="L508" s="235" t="s">
        <v>1211</v>
      </c>
      <c r="M508" s="234"/>
      <c r="N508" s="234"/>
      <c r="O508" s="266" t="s">
        <v>1044</v>
      </c>
      <c r="P508" s="211"/>
      <c r="Q508" s="211"/>
      <c r="R508" s="211"/>
      <c r="S508" s="211"/>
    </row>
    <row r="509" spans="1:19" x14ac:dyDescent="0.2">
      <c r="A509" s="390"/>
      <c r="B509" s="388"/>
      <c r="C509" s="388"/>
      <c r="D509" s="311" t="s">
        <v>1044</v>
      </c>
      <c r="G509" s="211"/>
      <c r="H509" s="226"/>
      <c r="I509" s="232"/>
      <c r="J509" s="233">
        <v>5</v>
      </c>
      <c r="K509" s="234"/>
      <c r="L509" s="235" t="s">
        <v>1164</v>
      </c>
      <c r="M509" s="234"/>
      <c r="N509" s="234"/>
      <c r="O509" s="266" t="s">
        <v>1044</v>
      </c>
      <c r="P509" s="211"/>
      <c r="Q509" s="211"/>
      <c r="R509" s="211"/>
      <c r="S509" s="211"/>
    </row>
    <row r="510" spans="1:19" x14ac:dyDescent="0.2">
      <c r="A510" s="390"/>
      <c r="B510" s="388"/>
      <c r="C510" s="388"/>
      <c r="D510" s="311" t="s">
        <v>1044</v>
      </c>
      <c r="G510" s="211"/>
      <c r="H510" s="226"/>
      <c r="I510" s="232"/>
      <c r="J510" s="233">
        <v>6</v>
      </c>
      <c r="K510" s="234"/>
      <c r="L510" s="235" t="s">
        <v>1230</v>
      </c>
      <c r="M510" s="234"/>
      <c r="N510" s="234"/>
      <c r="O510" s="266" t="s">
        <v>1044</v>
      </c>
      <c r="P510" s="211"/>
      <c r="Q510" s="211"/>
      <c r="R510" s="211"/>
      <c r="S510" s="211"/>
    </row>
    <row r="511" spans="1:19" x14ac:dyDescent="0.2">
      <c r="A511" s="390"/>
      <c r="B511" s="388"/>
      <c r="C511" s="388"/>
      <c r="D511" s="311" t="s">
        <v>1044</v>
      </c>
      <c r="G511" s="211"/>
      <c r="H511" s="226"/>
      <c r="I511" s="232"/>
      <c r="J511" s="233">
        <v>7</v>
      </c>
      <c r="K511" s="234"/>
      <c r="L511" s="235" t="s">
        <v>1222</v>
      </c>
      <c r="M511" s="234"/>
      <c r="N511" s="234"/>
      <c r="O511" s="266" t="s">
        <v>1044</v>
      </c>
      <c r="P511" s="211"/>
      <c r="Q511" s="211"/>
      <c r="R511" s="211"/>
      <c r="S511" s="211"/>
    </row>
    <row r="512" spans="1:19" x14ac:dyDescent="0.2">
      <c r="A512" s="390"/>
      <c r="B512" s="388"/>
      <c r="C512" s="388"/>
      <c r="D512" s="311" t="s">
        <v>1044</v>
      </c>
      <c r="G512" s="234"/>
      <c r="H512" s="226"/>
      <c r="I512" s="232"/>
      <c r="J512" s="233">
        <v>8</v>
      </c>
      <c r="K512" s="234"/>
      <c r="L512" s="240" t="s">
        <v>1239</v>
      </c>
      <c r="M512" s="239"/>
      <c r="N512" s="239"/>
      <c r="O512" s="285" t="s">
        <v>1044</v>
      </c>
      <c r="P512" s="211"/>
      <c r="Q512" s="211"/>
      <c r="R512" s="211"/>
      <c r="S512" s="211"/>
    </row>
    <row r="513" spans="1:19" x14ac:dyDescent="0.2">
      <c r="A513" s="390"/>
      <c r="B513" s="388"/>
      <c r="C513" s="388"/>
      <c r="D513" s="311"/>
      <c r="G513" s="211"/>
      <c r="H513" s="226"/>
      <c r="I513" s="227" t="s">
        <v>1040</v>
      </c>
      <c r="J513" s="228"/>
      <c r="K513" s="242" t="s">
        <v>1232</v>
      </c>
      <c r="L513" s="230"/>
      <c r="M513" s="230"/>
      <c r="N513" s="230"/>
      <c r="O513" s="276"/>
      <c r="P513" s="211"/>
      <c r="Q513" s="211"/>
      <c r="R513" s="211"/>
      <c r="S513" s="211"/>
    </row>
    <row r="514" spans="1:19" x14ac:dyDescent="0.2">
      <c r="A514" s="390"/>
      <c r="B514" s="388"/>
      <c r="C514" s="388"/>
      <c r="D514" s="311" t="s">
        <v>1044</v>
      </c>
      <c r="G514" s="211"/>
      <c r="H514" s="226"/>
      <c r="I514" s="232"/>
      <c r="J514" s="233">
        <v>1</v>
      </c>
      <c r="K514" s="234"/>
      <c r="L514" s="235" t="s">
        <v>1216</v>
      </c>
      <c r="M514" s="234"/>
      <c r="N514" s="234"/>
      <c r="O514" s="266" t="s">
        <v>1044</v>
      </c>
      <c r="P514" s="211"/>
      <c r="Q514" s="211"/>
      <c r="R514" s="211"/>
      <c r="S514" s="211"/>
    </row>
    <row r="515" spans="1:19" x14ac:dyDescent="0.2">
      <c r="A515" s="390"/>
      <c r="B515" s="388"/>
      <c r="C515" s="388"/>
      <c r="D515" s="311" t="s">
        <v>1044</v>
      </c>
      <c r="G515" s="211"/>
      <c r="H515" s="226"/>
      <c r="I515" s="232"/>
      <c r="J515" s="233">
        <v>2</v>
      </c>
      <c r="K515" s="234"/>
      <c r="L515" s="235" t="s">
        <v>1082</v>
      </c>
      <c r="M515" s="234"/>
      <c r="N515" s="234"/>
      <c r="O515" s="266" t="s">
        <v>1044</v>
      </c>
      <c r="P515" s="211"/>
      <c r="Q515" s="211"/>
      <c r="R515" s="211"/>
      <c r="S515" s="211"/>
    </row>
    <row r="516" spans="1:19" x14ac:dyDescent="0.2">
      <c r="A516" s="390"/>
      <c r="B516" s="388"/>
      <c r="C516" s="388"/>
      <c r="D516" s="311" t="s">
        <v>1044</v>
      </c>
      <c r="G516" s="211"/>
      <c r="H516" s="226"/>
      <c r="I516" s="232"/>
      <c r="J516" s="233">
        <v>3</v>
      </c>
      <c r="K516" s="234"/>
      <c r="L516" s="235" t="s">
        <v>1226</v>
      </c>
      <c r="M516" s="234"/>
      <c r="N516" s="234"/>
      <c r="O516" s="266" t="s">
        <v>1044</v>
      </c>
      <c r="P516" s="211"/>
      <c r="Q516" s="211"/>
      <c r="R516" s="211"/>
      <c r="S516" s="211"/>
    </row>
    <row r="517" spans="1:19" x14ac:dyDescent="0.2">
      <c r="A517" s="390"/>
      <c r="B517" s="388"/>
      <c r="C517" s="388"/>
      <c r="D517" s="311" t="s">
        <v>1044</v>
      </c>
      <c r="G517" s="211"/>
      <c r="H517" s="226"/>
      <c r="I517" s="232"/>
      <c r="J517" s="233">
        <v>4</v>
      </c>
      <c r="K517" s="234"/>
      <c r="L517" s="235" t="s">
        <v>1230</v>
      </c>
      <c r="M517" s="234"/>
      <c r="N517" s="234"/>
      <c r="O517" s="266" t="s">
        <v>1044</v>
      </c>
      <c r="P517" s="211"/>
      <c r="Q517" s="211"/>
      <c r="R517" s="211"/>
      <c r="S517" s="211"/>
    </row>
    <row r="518" spans="1:19" x14ac:dyDescent="0.2">
      <c r="A518" s="390"/>
      <c r="B518" s="388"/>
      <c r="C518" s="388"/>
      <c r="D518" s="311" t="s">
        <v>1044</v>
      </c>
      <c r="G518" s="211"/>
      <c r="H518" s="226"/>
      <c r="I518" s="232"/>
      <c r="J518" s="233">
        <v>5</v>
      </c>
      <c r="K518" s="234"/>
      <c r="L518" s="235" t="s">
        <v>1222</v>
      </c>
      <c r="M518" s="234"/>
      <c r="N518" s="234"/>
      <c r="O518" s="266" t="s">
        <v>1044</v>
      </c>
      <c r="P518" s="211"/>
      <c r="Q518" s="211"/>
      <c r="R518" s="211"/>
      <c r="S518" s="211"/>
    </row>
    <row r="519" spans="1:19" ht="15.75" thickBot="1" x14ac:dyDescent="0.25">
      <c r="A519" s="390"/>
      <c r="B519" s="388"/>
      <c r="C519" s="388"/>
      <c r="D519" s="311" t="s">
        <v>1044</v>
      </c>
      <c r="G519" s="211"/>
      <c r="H519" s="244"/>
      <c r="I519" s="245"/>
      <c r="J519" s="246">
        <v>6</v>
      </c>
      <c r="K519" s="247"/>
      <c r="L519" s="248" t="s">
        <v>1214</v>
      </c>
      <c r="M519" s="247"/>
      <c r="N519" s="247"/>
      <c r="O519" s="332" t="s">
        <v>1044</v>
      </c>
      <c r="P519" s="211"/>
      <c r="Q519" s="211"/>
      <c r="R519" s="211"/>
      <c r="S519" s="211"/>
    </row>
    <row r="520" spans="1:19" ht="15.75" thickTop="1" x14ac:dyDescent="0.2">
      <c r="A520" s="390">
        <v>46</v>
      </c>
      <c r="B520" s="388" t="s">
        <v>1546</v>
      </c>
      <c r="C520" s="388" t="s">
        <v>1240</v>
      </c>
      <c r="D520" s="311"/>
      <c r="G520" s="211"/>
      <c r="H520" s="251">
        <v>46</v>
      </c>
      <c r="I520" s="253"/>
      <c r="J520" s="264"/>
      <c r="K520" s="321" t="s">
        <v>1240</v>
      </c>
      <c r="L520" s="264"/>
      <c r="M520" s="264"/>
      <c r="N520" s="264"/>
      <c r="O520" s="275"/>
      <c r="P520" s="211"/>
      <c r="Q520" s="224">
        <f>H520</f>
        <v>46</v>
      </c>
      <c r="R520" s="216" t="str">
        <f>CONCATENATE("II-",TEXT(Q520,"0000"))</f>
        <v>II-0046</v>
      </c>
      <c r="S520" s="225" t="str">
        <f>K520</f>
        <v>IMPERMEABILIZACION</v>
      </c>
    </row>
    <row r="521" spans="1:19" x14ac:dyDescent="0.2">
      <c r="A521" s="390"/>
      <c r="B521" s="388"/>
      <c r="C521" s="388"/>
      <c r="D521" s="311" t="s">
        <v>1077</v>
      </c>
      <c r="G521" s="211"/>
      <c r="H521" s="226"/>
      <c r="I521" s="227" t="s">
        <v>1003</v>
      </c>
      <c r="J521" s="234"/>
      <c r="K521" s="235" t="s">
        <v>1241</v>
      </c>
      <c r="L521" s="234"/>
      <c r="M521" s="234"/>
      <c r="N521" s="234"/>
      <c r="O521" s="266" t="s">
        <v>1077</v>
      </c>
      <c r="P521" s="211"/>
      <c r="Q521" s="211"/>
      <c r="R521" s="211"/>
      <c r="S521" s="211"/>
    </row>
    <row r="522" spans="1:19" x14ac:dyDescent="0.2">
      <c r="A522" s="390"/>
      <c r="B522" s="388"/>
      <c r="C522" s="388"/>
      <c r="D522" s="311"/>
      <c r="G522" s="211"/>
      <c r="H522" s="226"/>
      <c r="I522" s="227" t="s">
        <v>1014</v>
      </c>
      <c r="J522" s="228"/>
      <c r="K522" s="242" t="s">
        <v>1242</v>
      </c>
      <c r="L522" s="230"/>
      <c r="M522" s="230"/>
      <c r="N522" s="230"/>
      <c r="O522" s="276"/>
      <c r="P522" s="211"/>
      <c r="Q522" s="211"/>
      <c r="R522" s="211"/>
      <c r="S522" s="211"/>
    </row>
    <row r="523" spans="1:19" x14ac:dyDescent="0.2">
      <c r="A523" s="390"/>
      <c r="B523" s="388"/>
      <c r="C523" s="388"/>
      <c r="D523" s="311" t="s">
        <v>1077</v>
      </c>
      <c r="G523" s="211"/>
      <c r="H523" s="226"/>
      <c r="I523" s="232"/>
      <c r="J523" s="233">
        <v>1</v>
      </c>
      <c r="K523" s="234"/>
      <c r="L523" s="235" t="s">
        <v>1243</v>
      </c>
      <c r="M523" s="234"/>
      <c r="N523" s="234"/>
      <c r="O523" s="266" t="s">
        <v>1077</v>
      </c>
      <c r="P523" s="211"/>
      <c r="Q523" s="211"/>
      <c r="R523" s="211"/>
      <c r="S523" s="211"/>
    </row>
    <row r="524" spans="1:19" ht="15.75" thickBot="1" x14ac:dyDescent="0.25">
      <c r="A524" s="390"/>
      <c r="B524" s="388"/>
      <c r="C524" s="388"/>
      <c r="D524" s="311" t="s">
        <v>1077</v>
      </c>
      <c r="G524" s="211"/>
      <c r="H524" s="244"/>
      <c r="I524" s="245"/>
      <c r="J524" s="246">
        <v>2</v>
      </c>
      <c r="K524" s="247"/>
      <c r="L524" s="248" t="s">
        <v>1244</v>
      </c>
      <c r="M524" s="247"/>
      <c r="N524" s="247"/>
      <c r="O524" s="332" t="s">
        <v>1077</v>
      </c>
      <c r="P524" s="211"/>
      <c r="Q524" s="211"/>
      <c r="R524" s="211"/>
      <c r="S524" s="211"/>
    </row>
    <row r="525" spans="1:19" ht="15.75" thickTop="1" x14ac:dyDescent="0.2">
      <c r="A525" s="390">
        <v>47</v>
      </c>
      <c r="B525" s="388" t="s">
        <v>1547</v>
      </c>
      <c r="C525" s="388" t="s">
        <v>1245</v>
      </c>
      <c r="D525" s="311"/>
      <c r="G525" s="211"/>
      <c r="H525" s="251">
        <v>47</v>
      </c>
      <c r="I525" s="253"/>
      <c r="J525" s="264"/>
      <c r="K525" s="321" t="s">
        <v>1245</v>
      </c>
      <c r="L525" s="264"/>
      <c r="M525" s="264"/>
      <c r="N525" s="264"/>
      <c r="O525" s="275"/>
      <c r="P525" s="211"/>
      <c r="Q525" s="224">
        <f>H525</f>
        <v>47</v>
      </c>
      <c r="R525" s="216" t="str">
        <f>CONCATENATE("II-",TEXT(Q525,"0000"))</f>
        <v>II-0047</v>
      </c>
      <c r="S525" s="225" t="str">
        <f>K525</f>
        <v>IMPRIMACIÒN CON MATERIAL BITUMINOSO</v>
      </c>
    </row>
    <row r="526" spans="1:19" x14ac:dyDescent="0.2">
      <c r="A526" s="390"/>
      <c r="B526" s="388"/>
      <c r="C526" s="388"/>
      <c r="D526" s="311" t="s">
        <v>1077</v>
      </c>
      <c r="G526" s="211"/>
      <c r="H526" s="226"/>
      <c r="I526" s="227" t="s">
        <v>1003</v>
      </c>
      <c r="J526" s="272"/>
      <c r="K526" s="293" t="s">
        <v>1243</v>
      </c>
      <c r="L526" s="293"/>
      <c r="M526" s="293"/>
      <c r="N526" s="272"/>
      <c r="O526" s="306" t="s">
        <v>1077</v>
      </c>
      <c r="P526" s="211"/>
      <c r="Q526" s="211"/>
      <c r="R526" s="211"/>
      <c r="S526" s="211"/>
    </row>
    <row r="527" spans="1:19" ht="15.75" thickBot="1" x14ac:dyDescent="0.25">
      <c r="A527" s="390"/>
      <c r="B527" s="388"/>
      <c r="C527" s="388"/>
      <c r="D527" s="311" t="s">
        <v>1077</v>
      </c>
      <c r="G527" s="211"/>
      <c r="H527" s="277"/>
      <c r="I527" s="279" t="s">
        <v>1014</v>
      </c>
      <c r="J527" s="280"/>
      <c r="K527" s="281" t="s">
        <v>1244</v>
      </c>
      <c r="L527" s="281"/>
      <c r="M527" s="281"/>
      <c r="N527" s="280"/>
      <c r="O527" s="335" t="s">
        <v>1077</v>
      </c>
      <c r="P527" s="211"/>
      <c r="Q527" s="211"/>
      <c r="R527" s="211"/>
      <c r="S527" s="211"/>
    </row>
    <row r="528" spans="1:19" x14ac:dyDescent="0.2">
      <c r="A528" s="390"/>
      <c r="B528" s="388"/>
      <c r="C528" s="388"/>
      <c r="D528" s="311"/>
      <c r="G528" s="211"/>
      <c r="H528" s="283"/>
      <c r="I528" s="232"/>
      <c r="J528" s="234"/>
      <c r="K528" s="235"/>
      <c r="L528" s="235"/>
      <c r="M528" s="235"/>
      <c r="N528" s="234"/>
      <c r="O528" s="217"/>
      <c r="P528" s="211"/>
      <c r="Q528" s="211"/>
      <c r="R528" s="211"/>
      <c r="S528" s="211"/>
    </row>
    <row r="529" spans="1:19" x14ac:dyDescent="0.2">
      <c r="A529" s="390"/>
      <c r="B529" s="388"/>
      <c r="C529" s="388"/>
      <c r="D529" s="311"/>
      <c r="G529" s="234"/>
      <c r="H529" s="283"/>
      <c r="I529" s="232"/>
      <c r="J529" s="234"/>
      <c r="K529" s="235"/>
      <c r="L529" s="235"/>
      <c r="M529" s="235"/>
      <c r="N529" s="234"/>
      <c r="O529" s="217"/>
      <c r="P529" s="234"/>
      <c r="Q529" s="234"/>
      <c r="R529" s="234"/>
      <c r="S529" s="234"/>
    </row>
    <row r="530" spans="1:19" x14ac:dyDescent="0.2">
      <c r="A530" s="390">
        <v>48</v>
      </c>
      <c r="B530" s="388" t="s">
        <v>1548</v>
      </c>
      <c r="C530" s="388" t="s">
        <v>1246</v>
      </c>
      <c r="D530" s="311"/>
      <c r="G530" s="211"/>
      <c r="H530" s="251">
        <v>48</v>
      </c>
      <c r="I530" s="253"/>
      <c r="J530" s="264"/>
      <c r="K530" s="321" t="s">
        <v>1246</v>
      </c>
      <c r="L530" s="264"/>
      <c r="M530" s="264"/>
      <c r="N530" s="264"/>
      <c r="O530" s="275"/>
      <c r="P530" s="211"/>
      <c r="Q530" s="224">
        <f>H530</f>
        <v>48</v>
      </c>
      <c r="R530" s="216" t="str">
        <f>CONCATENATE("II-",TEXT(Q530,"0000"))</f>
        <v>II-0048</v>
      </c>
      <c r="S530" s="225" t="str">
        <f>K530</f>
        <v>LIMPIEZA</v>
      </c>
    </row>
    <row r="531" spans="1:19" x14ac:dyDescent="0.2">
      <c r="A531" s="390"/>
      <c r="B531" s="388"/>
      <c r="C531" s="388"/>
      <c r="D531" s="311" t="s">
        <v>1248</v>
      </c>
      <c r="G531" s="211"/>
      <c r="H531" s="226"/>
      <c r="I531" s="358" t="s">
        <v>1003</v>
      </c>
      <c r="J531" s="234"/>
      <c r="K531" s="235" t="s">
        <v>1247</v>
      </c>
      <c r="L531" s="235"/>
      <c r="M531" s="235"/>
      <c r="N531" s="234"/>
      <c r="O531" s="266" t="s">
        <v>1248</v>
      </c>
      <c r="P531" s="211"/>
      <c r="Q531" s="211"/>
      <c r="R531" s="211"/>
      <c r="S531" s="211"/>
    </row>
    <row r="532" spans="1:19" x14ac:dyDescent="0.2">
      <c r="A532" s="390"/>
      <c r="B532" s="388"/>
      <c r="C532" s="388"/>
      <c r="D532" s="311" t="s">
        <v>1044</v>
      </c>
      <c r="G532" s="211"/>
      <c r="H532" s="226"/>
      <c r="I532" s="227" t="s">
        <v>1014</v>
      </c>
      <c r="J532" s="272"/>
      <c r="K532" s="293" t="s">
        <v>1249</v>
      </c>
      <c r="L532" s="293"/>
      <c r="M532" s="293"/>
      <c r="N532" s="272"/>
      <c r="O532" s="306" t="s">
        <v>1044</v>
      </c>
      <c r="P532" s="211"/>
      <c r="Q532" s="211"/>
      <c r="R532" s="211"/>
      <c r="S532" s="211"/>
    </row>
    <row r="533" spans="1:19" x14ac:dyDescent="0.2">
      <c r="A533" s="390"/>
      <c r="B533" s="388"/>
      <c r="C533" s="388"/>
      <c r="D533" s="311" t="s">
        <v>1044</v>
      </c>
      <c r="G533" s="211"/>
      <c r="H533" s="226"/>
      <c r="I533" s="233" t="s">
        <v>1016</v>
      </c>
      <c r="J533" s="234"/>
      <c r="K533" s="235" t="s">
        <v>1250</v>
      </c>
      <c r="L533" s="235"/>
      <c r="M533" s="235"/>
      <c r="N533" s="234"/>
      <c r="O533" s="266" t="s">
        <v>1044</v>
      </c>
      <c r="P533" s="211"/>
      <c r="Q533" s="211"/>
      <c r="R533" s="211"/>
      <c r="S533" s="211"/>
    </row>
    <row r="534" spans="1:19" x14ac:dyDescent="0.2">
      <c r="A534" s="390"/>
      <c r="B534" s="388"/>
      <c r="C534" s="388"/>
      <c r="D534" s="311" t="s">
        <v>1044</v>
      </c>
      <c r="G534" s="211"/>
      <c r="H534" s="226"/>
      <c r="I534" s="358" t="s">
        <v>1023</v>
      </c>
      <c r="J534" s="230"/>
      <c r="K534" s="242" t="s">
        <v>1251</v>
      </c>
      <c r="L534" s="242"/>
      <c r="M534" s="242"/>
      <c r="N534" s="230"/>
      <c r="O534" s="276" t="s">
        <v>1044</v>
      </c>
      <c r="P534" s="211"/>
      <c r="Q534" s="211"/>
      <c r="R534" s="211"/>
      <c r="S534" s="211"/>
    </row>
    <row r="535" spans="1:19" x14ac:dyDescent="0.2">
      <c r="A535" s="390"/>
      <c r="B535" s="388"/>
      <c r="C535" s="388"/>
      <c r="D535" s="311" t="s">
        <v>1044</v>
      </c>
      <c r="G535" s="211"/>
      <c r="H535" s="226"/>
      <c r="I535" s="227" t="s">
        <v>1038</v>
      </c>
      <c r="J535" s="272"/>
      <c r="K535" s="293" t="s">
        <v>1252</v>
      </c>
      <c r="L535" s="293"/>
      <c r="M535" s="293"/>
      <c r="N535" s="272"/>
      <c r="O535" s="306" t="s">
        <v>1044</v>
      </c>
      <c r="P535" s="211"/>
      <c r="Q535" s="211"/>
      <c r="R535" s="211"/>
      <c r="S535" s="211"/>
    </row>
    <row r="536" spans="1:19" x14ac:dyDescent="0.2">
      <c r="A536" s="390"/>
      <c r="B536" s="388"/>
      <c r="C536" s="388"/>
      <c r="D536" s="311" t="s">
        <v>1092</v>
      </c>
      <c r="G536" s="211"/>
      <c r="H536" s="226"/>
      <c r="I536" s="233" t="s">
        <v>1040</v>
      </c>
      <c r="J536" s="234"/>
      <c r="K536" s="235" t="s">
        <v>1253</v>
      </c>
      <c r="L536" s="235"/>
      <c r="M536" s="235"/>
      <c r="N536" s="234"/>
      <c r="O536" s="266" t="s">
        <v>1092</v>
      </c>
      <c r="P536" s="211"/>
      <c r="Q536" s="211"/>
      <c r="R536" s="211"/>
      <c r="S536" s="211"/>
    </row>
    <row r="537" spans="1:19" x14ac:dyDescent="0.2">
      <c r="A537" s="390"/>
      <c r="B537" s="388"/>
      <c r="C537" s="388"/>
      <c r="D537" s="311" t="s">
        <v>1139</v>
      </c>
      <c r="G537" s="211"/>
      <c r="H537" s="226"/>
      <c r="I537" s="227" t="s">
        <v>1042</v>
      </c>
      <c r="J537" s="272"/>
      <c r="K537" s="293" t="s">
        <v>1254</v>
      </c>
      <c r="L537" s="293"/>
      <c r="M537" s="293"/>
      <c r="N537" s="272"/>
      <c r="O537" s="306" t="s">
        <v>1139</v>
      </c>
      <c r="P537" s="211"/>
      <c r="Q537" s="211"/>
      <c r="R537" s="211"/>
      <c r="S537" s="211"/>
    </row>
    <row r="538" spans="1:19" ht="15.75" thickBot="1" x14ac:dyDescent="0.25">
      <c r="A538" s="390"/>
      <c r="B538" s="388"/>
      <c r="C538" s="388"/>
      <c r="D538" s="311" t="s">
        <v>1139</v>
      </c>
      <c r="G538" s="211"/>
      <c r="H538" s="244"/>
      <c r="I538" s="246" t="s">
        <v>1045</v>
      </c>
      <c r="J538" s="247"/>
      <c r="K538" s="248" t="s">
        <v>1255</v>
      </c>
      <c r="L538" s="248"/>
      <c r="M538" s="248"/>
      <c r="N538" s="247"/>
      <c r="O538" s="332" t="s">
        <v>1139</v>
      </c>
      <c r="P538" s="211"/>
      <c r="Q538" s="211"/>
      <c r="R538" s="211"/>
      <c r="S538" s="211"/>
    </row>
    <row r="539" spans="1:19" ht="15.75" thickTop="1" x14ac:dyDescent="0.2">
      <c r="A539" s="390">
        <v>49</v>
      </c>
      <c r="B539" s="388" t="s">
        <v>1549</v>
      </c>
      <c r="C539" s="388" t="s">
        <v>1256</v>
      </c>
      <c r="D539" s="311"/>
      <c r="G539" s="211"/>
      <c r="H539" s="251">
        <v>49</v>
      </c>
      <c r="I539" s="253"/>
      <c r="J539" s="264"/>
      <c r="K539" s="321" t="s">
        <v>1256</v>
      </c>
      <c r="L539" s="264"/>
      <c r="M539" s="264"/>
      <c r="N539" s="264"/>
      <c r="O539" s="275"/>
      <c r="P539" s="211"/>
      <c r="Q539" s="224">
        <f>H539</f>
        <v>49</v>
      </c>
      <c r="R539" s="216" t="str">
        <f>CONCATENATE("II-",TEXT(Q539,"0000"))</f>
        <v>II-0049</v>
      </c>
      <c r="S539" s="225" t="str">
        <f>K539</f>
        <v>LOSA DE HORMIGON</v>
      </c>
    </row>
    <row r="540" spans="1:19" ht="15.75" thickBot="1" x14ac:dyDescent="0.25">
      <c r="A540" s="390"/>
      <c r="B540" s="388"/>
      <c r="C540" s="388"/>
      <c r="D540" s="311" t="s">
        <v>1077</v>
      </c>
      <c r="G540" s="211"/>
      <c r="H540" s="255"/>
      <c r="I540" s="256" t="s">
        <v>1003</v>
      </c>
      <c r="J540" s="257"/>
      <c r="K540" s="295" t="s">
        <v>1046</v>
      </c>
      <c r="L540" s="259"/>
      <c r="M540" s="259"/>
      <c r="N540" s="259"/>
      <c r="O540" s="333" t="s">
        <v>1077</v>
      </c>
      <c r="P540" s="211"/>
      <c r="Q540" s="211"/>
      <c r="R540" s="211"/>
      <c r="S540" s="211"/>
    </row>
    <row r="541" spans="1:19" ht="15.75" thickTop="1" x14ac:dyDescent="0.2">
      <c r="A541" s="390">
        <v>50</v>
      </c>
      <c r="B541" s="388" t="s">
        <v>1550</v>
      </c>
      <c r="C541" s="388" t="s">
        <v>1257</v>
      </c>
      <c r="D541" s="311"/>
      <c r="G541" s="211"/>
      <c r="H541" s="251">
        <v>50</v>
      </c>
      <c r="I541" s="253"/>
      <c r="J541" s="264"/>
      <c r="K541" s="321" t="s">
        <v>1257</v>
      </c>
      <c r="L541" s="264"/>
      <c r="M541" s="264"/>
      <c r="N541" s="264"/>
      <c r="O541" s="275"/>
      <c r="P541" s="211"/>
      <c r="Q541" s="224">
        <f>H541</f>
        <v>50</v>
      </c>
      <c r="R541" s="216" t="str">
        <f>CONCATENATE("II-",TEXT(Q541,"0000"))</f>
        <v>II-0050</v>
      </c>
      <c r="S541" s="225" t="str">
        <f>K541</f>
        <v>LOSETAS DE HORMIGON</v>
      </c>
    </row>
    <row r="542" spans="1:19" x14ac:dyDescent="0.2">
      <c r="A542" s="390"/>
      <c r="B542" s="388"/>
      <c r="C542" s="388"/>
      <c r="D542" s="311"/>
      <c r="G542" s="211"/>
      <c r="H542" s="226"/>
      <c r="I542" s="227" t="s">
        <v>1003</v>
      </c>
      <c r="J542" s="228"/>
      <c r="K542" s="242" t="s">
        <v>1258</v>
      </c>
      <c r="L542" s="230"/>
      <c r="M542" s="230"/>
      <c r="N542" s="230"/>
      <c r="O542" s="276"/>
      <c r="P542" s="211"/>
      <c r="Q542" s="211"/>
      <c r="R542" s="211"/>
      <c r="S542" s="211"/>
    </row>
    <row r="543" spans="1:19" x14ac:dyDescent="0.2">
      <c r="A543" s="390"/>
      <c r="B543" s="388"/>
      <c r="C543" s="388"/>
      <c r="D543" s="311" t="s">
        <v>1077</v>
      </c>
      <c r="G543" s="211"/>
      <c r="H543" s="226"/>
      <c r="I543" s="232"/>
      <c r="J543" s="233">
        <v>1</v>
      </c>
      <c r="K543" s="234"/>
      <c r="L543" s="235" t="s">
        <v>1259</v>
      </c>
      <c r="M543" s="234"/>
      <c r="N543" s="234"/>
      <c r="O543" s="266" t="s">
        <v>1077</v>
      </c>
      <c r="P543" s="211"/>
      <c r="Q543" s="211"/>
      <c r="R543" s="211"/>
      <c r="S543" s="211"/>
    </row>
    <row r="544" spans="1:19" x14ac:dyDescent="0.2">
      <c r="A544" s="390"/>
      <c r="B544" s="388"/>
      <c r="C544" s="388"/>
      <c r="D544" s="311" t="s">
        <v>1077</v>
      </c>
      <c r="G544" s="211"/>
      <c r="H544" s="226"/>
      <c r="I544" s="232"/>
      <c r="J544" s="233">
        <v>2</v>
      </c>
      <c r="K544" s="234"/>
      <c r="L544" s="235" t="s">
        <v>1148</v>
      </c>
      <c r="M544" s="234"/>
      <c r="N544" s="234"/>
      <c r="O544" s="266" t="s">
        <v>1077</v>
      </c>
      <c r="P544" s="211"/>
      <c r="Q544" s="211"/>
      <c r="R544" s="211"/>
      <c r="S544" s="211"/>
    </row>
    <row r="545" spans="1:19" x14ac:dyDescent="0.2">
      <c r="A545" s="390"/>
      <c r="B545" s="388"/>
      <c r="C545" s="388"/>
      <c r="D545" s="311" t="s">
        <v>1077</v>
      </c>
      <c r="G545" s="211"/>
      <c r="H545" s="226"/>
      <c r="I545" s="232"/>
      <c r="J545" s="233">
        <v>3</v>
      </c>
      <c r="K545" s="234"/>
      <c r="L545" s="235" t="s">
        <v>1164</v>
      </c>
      <c r="M545" s="234"/>
      <c r="N545" s="234"/>
      <c r="O545" s="266" t="s">
        <v>1077</v>
      </c>
      <c r="P545" s="211"/>
      <c r="Q545" s="211"/>
      <c r="R545" s="211"/>
      <c r="S545" s="211"/>
    </row>
    <row r="546" spans="1:19" x14ac:dyDescent="0.2">
      <c r="A546" s="390"/>
      <c r="B546" s="388"/>
      <c r="C546" s="388"/>
      <c r="D546" s="311" t="s">
        <v>1077</v>
      </c>
      <c r="G546" s="211"/>
      <c r="H546" s="226"/>
      <c r="I546" s="232"/>
      <c r="J546" s="233">
        <v>4</v>
      </c>
      <c r="K546" s="234"/>
      <c r="L546" s="235" t="s">
        <v>1260</v>
      </c>
      <c r="M546" s="234"/>
      <c r="N546" s="234"/>
      <c r="O546" s="266" t="s">
        <v>1077</v>
      </c>
      <c r="P546" s="211"/>
      <c r="Q546" s="211"/>
      <c r="R546" s="211"/>
      <c r="S546" s="211"/>
    </row>
    <row r="547" spans="1:19" x14ac:dyDescent="0.2">
      <c r="A547" s="390"/>
      <c r="B547" s="388"/>
      <c r="C547" s="388"/>
      <c r="D547" s="311" t="s">
        <v>1077</v>
      </c>
      <c r="G547" s="211"/>
      <c r="H547" s="226"/>
      <c r="I547" s="232"/>
      <c r="J547" s="233">
        <v>5</v>
      </c>
      <c r="K547" s="234"/>
      <c r="L547" s="235" t="s">
        <v>1261</v>
      </c>
      <c r="M547" s="234"/>
      <c r="N547" s="234"/>
      <c r="O547" s="266" t="s">
        <v>1077</v>
      </c>
      <c r="P547" s="211"/>
      <c r="Q547" s="211"/>
      <c r="R547" s="211"/>
      <c r="S547" s="211"/>
    </row>
    <row r="548" spans="1:19" x14ac:dyDescent="0.2">
      <c r="A548" s="390"/>
      <c r="B548" s="388"/>
      <c r="C548" s="388"/>
      <c r="D548" s="311" t="s">
        <v>1077</v>
      </c>
      <c r="G548" s="211"/>
      <c r="H548" s="226"/>
      <c r="I548" s="227" t="s">
        <v>1014</v>
      </c>
      <c r="J548" s="359"/>
      <c r="K548" s="293" t="s">
        <v>1067</v>
      </c>
      <c r="L548" s="293"/>
      <c r="M548" s="272"/>
      <c r="N548" s="272"/>
      <c r="O548" s="306" t="s">
        <v>1077</v>
      </c>
      <c r="P548" s="211"/>
      <c r="Q548" s="211"/>
      <c r="R548" s="211"/>
      <c r="S548" s="211"/>
    </row>
    <row r="549" spans="1:19" ht="15.75" thickBot="1" x14ac:dyDescent="0.25">
      <c r="A549" s="390"/>
      <c r="B549" s="388"/>
      <c r="C549" s="388"/>
      <c r="D549" s="311" t="s">
        <v>1077</v>
      </c>
      <c r="G549" s="211"/>
      <c r="H549" s="226"/>
      <c r="I549" s="246" t="s">
        <v>1016</v>
      </c>
      <c r="J549" s="232"/>
      <c r="K549" s="235" t="s">
        <v>1068</v>
      </c>
      <c r="L549" s="235"/>
      <c r="M549" s="234"/>
      <c r="N549" s="234"/>
      <c r="O549" s="266" t="s">
        <v>1077</v>
      </c>
      <c r="P549" s="211"/>
      <c r="Q549" s="211"/>
      <c r="R549" s="211"/>
      <c r="S549" s="211"/>
    </row>
    <row r="550" spans="1:19" ht="16.5" thickTop="1" thickBot="1" x14ac:dyDescent="0.25">
      <c r="A550" s="390">
        <v>51</v>
      </c>
      <c r="B550" s="388" t="s">
        <v>1551</v>
      </c>
      <c r="C550" s="388" t="s">
        <v>1262</v>
      </c>
      <c r="D550" s="311" t="s">
        <v>1077</v>
      </c>
      <c r="G550" s="211"/>
      <c r="H550" s="301">
        <v>51</v>
      </c>
      <c r="I550" s="252"/>
      <c r="J550" s="312"/>
      <c r="K550" s="313" t="s">
        <v>1262</v>
      </c>
      <c r="L550" s="312"/>
      <c r="M550" s="312"/>
      <c r="N550" s="312"/>
      <c r="O550" s="254" t="s">
        <v>1077</v>
      </c>
      <c r="P550" s="211"/>
      <c r="Q550" s="224">
        <f t="shared" ref="Q550:Q551" si="48">H550</f>
        <v>51</v>
      </c>
      <c r="R550" s="216" t="str">
        <f t="shared" ref="R550:R551" si="49">CONCATENATE("II-",TEXT(Q550,"0000"))</f>
        <v>II-0051</v>
      </c>
      <c r="S550" s="225" t="str">
        <f t="shared" ref="S550:S551" si="50">K550</f>
        <v>MAMPOSTERIA DE PIEDRA</v>
      </c>
    </row>
    <row r="551" spans="1:19" ht="16.5" thickTop="1" thickBot="1" x14ac:dyDescent="0.25">
      <c r="A551" s="390">
        <v>52</v>
      </c>
      <c r="B551" s="388" t="s">
        <v>1552</v>
      </c>
      <c r="C551" s="388" t="s">
        <v>1263</v>
      </c>
      <c r="D551" s="311"/>
      <c r="G551" s="211"/>
      <c r="H551" s="301">
        <v>52</v>
      </c>
      <c r="I551" s="252"/>
      <c r="J551" s="312"/>
      <c r="K551" s="313" t="s">
        <v>1263</v>
      </c>
      <c r="L551" s="312"/>
      <c r="M551" s="312"/>
      <c r="N551" s="312"/>
      <c r="O551" s="254"/>
      <c r="P551" s="211"/>
      <c r="Q551" s="224">
        <f t="shared" si="48"/>
        <v>52</v>
      </c>
      <c r="R551" s="216" t="str">
        <f t="shared" si="49"/>
        <v>II-0052</v>
      </c>
      <c r="S551" s="225" t="str">
        <f t="shared" si="50"/>
        <v>MANTENIMIENTO INVERNAL</v>
      </c>
    </row>
    <row r="552" spans="1:19" ht="15.75" thickTop="1" x14ac:dyDescent="0.2">
      <c r="A552" s="390"/>
      <c r="B552" s="388"/>
      <c r="C552" s="388"/>
      <c r="D552" s="311" t="s">
        <v>1139</v>
      </c>
      <c r="G552" s="286"/>
      <c r="H552" s="360"/>
      <c r="I552" s="361" t="s">
        <v>1003</v>
      </c>
      <c r="J552" s="362"/>
      <c r="K552" s="363" t="s">
        <v>1264</v>
      </c>
      <c r="L552" s="362"/>
      <c r="M552" s="362"/>
      <c r="N552" s="362"/>
      <c r="O552" s="364" t="s">
        <v>1139</v>
      </c>
      <c r="P552" s="286"/>
      <c r="Q552" s="286"/>
      <c r="R552" s="286"/>
      <c r="S552" s="286"/>
    </row>
    <row r="553" spans="1:19" ht="15.75" thickBot="1" x14ac:dyDescent="0.25">
      <c r="A553" s="390"/>
      <c r="B553" s="388"/>
      <c r="C553" s="388"/>
      <c r="D553" s="311" t="s">
        <v>1266</v>
      </c>
      <c r="G553" s="286"/>
      <c r="H553" s="365"/>
      <c r="I553" s="326" t="s">
        <v>1014</v>
      </c>
      <c r="J553" s="325"/>
      <c r="K553" s="324" t="s">
        <v>1265</v>
      </c>
      <c r="L553" s="325"/>
      <c r="M553" s="325"/>
      <c r="N553" s="325"/>
      <c r="O553" s="291" t="s">
        <v>1266</v>
      </c>
      <c r="P553" s="286"/>
      <c r="Q553" s="286"/>
      <c r="R553" s="286"/>
      <c r="S553" s="286"/>
    </row>
    <row r="554" spans="1:19" ht="15.75" thickTop="1" x14ac:dyDescent="0.2">
      <c r="A554" s="390">
        <v>53</v>
      </c>
      <c r="B554" s="388" t="s">
        <v>1553</v>
      </c>
      <c r="C554" s="388" t="s">
        <v>1267</v>
      </c>
      <c r="D554" s="311"/>
      <c r="G554" s="211"/>
      <c r="H554" s="301">
        <v>53</v>
      </c>
      <c r="I554" s="252"/>
      <c r="J554" s="312"/>
      <c r="K554" s="366" t="s">
        <v>1267</v>
      </c>
      <c r="L554" s="312"/>
      <c r="M554" s="312"/>
      <c r="N554" s="312"/>
      <c r="O554" s="254"/>
      <c r="P554" s="211"/>
      <c r="Q554" s="224">
        <f>H554</f>
        <v>53</v>
      </c>
      <c r="R554" s="216" t="str">
        <f>CONCATENATE("II-",TEXT(Q554,"0000"))</f>
        <v>II-0053</v>
      </c>
      <c r="S554" s="225" t="str">
        <f>K554</f>
        <v>MEMBRANA PVC</v>
      </c>
    </row>
    <row r="555" spans="1:19" x14ac:dyDescent="0.2">
      <c r="A555" s="390"/>
      <c r="B555" s="388"/>
      <c r="C555" s="388"/>
      <c r="D555" s="311" t="s">
        <v>1077</v>
      </c>
      <c r="G555" s="211"/>
      <c r="H555" s="226"/>
      <c r="I555" s="358" t="s">
        <v>1003</v>
      </c>
      <c r="J555" s="234"/>
      <c r="K555" s="339" t="s">
        <v>1268</v>
      </c>
      <c r="L555" s="234"/>
      <c r="M555" s="234"/>
      <c r="N555" s="234"/>
      <c r="O555" s="266" t="s">
        <v>1077</v>
      </c>
      <c r="P555" s="211"/>
      <c r="Q555" s="211"/>
      <c r="R555" s="211"/>
      <c r="S555" s="211"/>
    </row>
    <row r="556" spans="1:19" x14ac:dyDescent="0.2">
      <c r="A556" s="390"/>
      <c r="B556" s="388"/>
      <c r="C556" s="388"/>
      <c r="D556" s="311" t="s">
        <v>1077</v>
      </c>
      <c r="G556" s="211"/>
      <c r="H556" s="226"/>
      <c r="I556" s="227" t="s">
        <v>1014</v>
      </c>
      <c r="J556" s="359"/>
      <c r="K556" s="235" t="s">
        <v>1269</v>
      </c>
      <c r="L556" s="293"/>
      <c r="M556" s="272"/>
      <c r="N556" s="272"/>
      <c r="O556" s="306" t="s">
        <v>1077</v>
      </c>
      <c r="P556" s="211"/>
      <c r="Q556" s="211"/>
      <c r="R556" s="211"/>
      <c r="S556" s="211"/>
    </row>
    <row r="557" spans="1:19" x14ac:dyDescent="0.2">
      <c r="A557" s="390"/>
      <c r="B557" s="388"/>
      <c r="C557" s="388"/>
      <c r="D557" s="311" t="s">
        <v>1077</v>
      </c>
      <c r="G557" s="211"/>
      <c r="H557" s="226"/>
      <c r="I557" s="227" t="s">
        <v>1016</v>
      </c>
      <c r="J557" s="359"/>
      <c r="K557" s="293" t="s">
        <v>1049</v>
      </c>
      <c r="L557" s="293"/>
      <c r="M557" s="293"/>
      <c r="N557" s="272"/>
      <c r="O557" s="306" t="s">
        <v>1077</v>
      </c>
      <c r="P557" s="211"/>
      <c r="Q557" s="211"/>
      <c r="R557" s="211"/>
      <c r="S557" s="211"/>
    </row>
    <row r="558" spans="1:19" ht="15.75" thickBot="1" x14ac:dyDescent="0.25">
      <c r="A558" s="390"/>
      <c r="B558" s="388"/>
      <c r="C558" s="388"/>
      <c r="D558" s="311" t="s">
        <v>1077</v>
      </c>
      <c r="G558" s="211"/>
      <c r="H558" s="226"/>
      <c r="I558" s="246" t="s">
        <v>1023</v>
      </c>
      <c r="J558" s="232"/>
      <c r="K558" s="295" t="s">
        <v>1047</v>
      </c>
      <c r="L558" s="235"/>
      <c r="M558" s="235"/>
      <c r="N558" s="234"/>
      <c r="O558" s="266" t="s">
        <v>1077</v>
      </c>
      <c r="P558" s="211"/>
      <c r="Q558" s="211"/>
      <c r="R558" s="211"/>
      <c r="S558" s="211"/>
    </row>
    <row r="559" spans="1:19" ht="15.75" thickTop="1" x14ac:dyDescent="0.2">
      <c r="A559" s="390">
        <v>54</v>
      </c>
      <c r="B559" s="388" t="s">
        <v>1554</v>
      </c>
      <c r="C559" s="388" t="s">
        <v>1270</v>
      </c>
      <c r="D559" s="311"/>
      <c r="G559" s="211"/>
      <c r="H559" s="301">
        <v>54</v>
      </c>
      <c r="I559" s="252"/>
      <c r="J559" s="312"/>
      <c r="K559" s="321" t="s">
        <v>1270</v>
      </c>
      <c r="L559" s="312"/>
      <c r="M559" s="312"/>
      <c r="N559" s="312"/>
      <c r="O559" s="254"/>
      <c r="P559" s="211"/>
      <c r="Q559" s="224">
        <f>H559</f>
        <v>54</v>
      </c>
      <c r="R559" s="216" t="str">
        <f>CONCATENATE("II-",TEXT(Q559,"0000"))</f>
        <v>II-0054</v>
      </c>
      <c r="S559" s="225" t="str">
        <f>K559</f>
        <v>MOVILIDAD PARA EL PERSONAL AUXILIAR DE SUPERVISION</v>
      </c>
    </row>
    <row r="560" spans="1:19" x14ac:dyDescent="0.2">
      <c r="A560" s="390">
        <v>1</v>
      </c>
      <c r="B560" s="237" t="str">
        <f>CONCATENATE($B$559,".",TEXT(A560,"0000"))</f>
        <v>II-0054.0001</v>
      </c>
      <c r="C560" s="388" t="str">
        <f>K560</f>
        <v xml:space="preserve">CUOTA FIJA </v>
      </c>
      <c r="D560" s="311" t="s">
        <v>1272</v>
      </c>
      <c r="G560" s="211"/>
      <c r="H560" s="226"/>
      <c r="I560" s="227" t="s">
        <v>1003</v>
      </c>
      <c r="J560" s="272"/>
      <c r="K560" s="293" t="s">
        <v>1271</v>
      </c>
      <c r="L560" s="293"/>
      <c r="M560" s="293"/>
      <c r="N560" s="272"/>
      <c r="O560" s="306" t="s">
        <v>1272</v>
      </c>
      <c r="P560" s="211"/>
      <c r="Q560" s="211"/>
      <c r="R560" s="211"/>
      <c r="S560" s="211"/>
    </row>
    <row r="561" spans="1:19" ht="15.75" thickBot="1" x14ac:dyDescent="0.25">
      <c r="A561" s="390">
        <v>2</v>
      </c>
      <c r="B561" s="237" t="str">
        <f>CONCATENATE($B$559,".",TEXT(A561,"0000"))</f>
        <v>II-0054.0002</v>
      </c>
      <c r="C561" s="388" t="str">
        <f>K561</f>
        <v>ADICIONAL POR KM</v>
      </c>
      <c r="D561" s="311" t="s">
        <v>1274</v>
      </c>
      <c r="G561" s="211"/>
      <c r="H561" s="244"/>
      <c r="I561" s="246" t="s">
        <v>1014</v>
      </c>
      <c r="J561" s="247"/>
      <c r="K561" s="248" t="s">
        <v>1273</v>
      </c>
      <c r="L561" s="248"/>
      <c r="M561" s="248"/>
      <c r="N561" s="247"/>
      <c r="O561" s="332" t="s">
        <v>1274</v>
      </c>
      <c r="P561" s="211"/>
      <c r="Q561" s="211"/>
      <c r="R561" s="211"/>
      <c r="S561" s="211"/>
    </row>
    <row r="562" spans="1:19" ht="16.5" thickTop="1" thickBot="1" x14ac:dyDescent="0.25">
      <c r="A562" s="390">
        <v>55</v>
      </c>
      <c r="B562" s="388" t="s">
        <v>1555</v>
      </c>
      <c r="C562" s="388" t="s">
        <v>1275</v>
      </c>
      <c r="D562" s="311" t="s">
        <v>6</v>
      </c>
      <c r="G562" s="211"/>
      <c r="H562" s="251">
        <v>55</v>
      </c>
      <c r="I562" s="253"/>
      <c r="J562" s="264"/>
      <c r="K562" s="321" t="s">
        <v>1275</v>
      </c>
      <c r="L562" s="264"/>
      <c r="M562" s="264"/>
      <c r="N562" s="264"/>
      <c r="O562" s="275" t="s">
        <v>6</v>
      </c>
      <c r="P562" s="211"/>
      <c r="Q562" s="224">
        <f t="shared" ref="Q562:Q563" si="51">H562</f>
        <v>55</v>
      </c>
      <c r="R562" s="216" t="str">
        <f t="shared" ref="R562:R563" si="52">CONCATENATE("II-",TEXT(Q562,"0000"))</f>
        <v>II-0055</v>
      </c>
      <c r="S562" s="225" t="str">
        <f t="shared" ref="S562:S563" si="53">K562</f>
        <v>MOVILIZACION DE OBRA</v>
      </c>
    </row>
    <row r="563" spans="1:19" ht="15.75" thickTop="1" x14ac:dyDescent="0.2">
      <c r="A563" s="390">
        <v>56</v>
      </c>
      <c r="B563" s="388" t="s">
        <v>1556</v>
      </c>
      <c r="C563" s="388" t="s">
        <v>1276</v>
      </c>
      <c r="D563" s="311"/>
      <c r="G563" s="211"/>
      <c r="H563" s="301">
        <v>56</v>
      </c>
      <c r="I563" s="252"/>
      <c r="J563" s="312"/>
      <c r="K563" s="313" t="s">
        <v>1276</v>
      </c>
      <c r="L563" s="312"/>
      <c r="M563" s="312"/>
      <c r="N563" s="312"/>
      <c r="O563" s="254"/>
      <c r="P563" s="211"/>
      <c r="Q563" s="224">
        <f t="shared" si="51"/>
        <v>56</v>
      </c>
      <c r="R563" s="216" t="str">
        <f t="shared" si="52"/>
        <v>II-0056</v>
      </c>
      <c r="S563" s="225" t="str">
        <f t="shared" si="53"/>
        <v xml:space="preserve">PASARELA </v>
      </c>
    </row>
    <row r="564" spans="1:19" x14ac:dyDescent="0.2">
      <c r="A564" s="390"/>
      <c r="B564" s="388"/>
      <c r="C564" s="388"/>
      <c r="D564" s="311" t="s">
        <v>1022</v>
      </c>
      <c r="G564" s="211"/>
      <c r="H564" s="226"/>
      <c r="I564" s="358" t="s">
        <v>1003</v>
      </c>
      <c r="J564" s="234"/>
      <c r="K564" s="235" t="s">
        <v>1089</v>
      </c>
      <c r="L564" s="234"/>
      <c r="M564" s="234"/>
      <c r="N564" s="234"/>
      <c r="O564" s="266" t="s">
        <v>1022</v>
      </c>
      <c r="P564" s="211"/>
      <c r="Q564" s="211"/>
      <c r="R564" s="211"/>
      <c r="S564" s="211"/>
    </row>
    <row r="565" spans="1:19" x14ac:dyDescent="0.2">
      <c r="A565" s="390"/>
      <c r="B565" s="388"/>
      <c r="C565" s="388"/>
      <c r="D565" s="311"/>
      <c r="G565" s="211"/>
      <c r="H565" s="226"/>
      <c r="I565" s="227" t="s">
        <v>1014</v>
      </c>
      <c r="J565" s="230"/>
      <c r="K565" s="242" t="s">
        <v>1090</v>
      </c>
      <c r="L565" s="230"/>
      <c r="M565" s="230"/>
      <c r="N565" s="230"/>
      <c r="O565" s="276"/>
      <c r="P565" s="211"/>
      <c r="Q565" s="211"/>
      <c r="R565" s="211"/>
      <c r="S565" s="211"/>
    </row>
    <row r="566" spans="1:19" x14ac:dyDescent="0.2">
      <c r="A566" s="390"/>
      <c r="B566" s="388"/>
      <c r="C566" s="388"/>
      <c r="D566" s="311" t="s">
        <v>1095</v>
      </c>
      <c r="G566" s="211"/>
      <c r="H566" s="226"/>
      <c r="I566" s="232"/>
      <c r="J566" s="233">
        <v>1</v>
      </c>
      <c r="K566" s="234"/>
      <c r="L566" s="235" t="s">
        <v>1277</v>
      </c>
      <c r="M566" s="234"/>
      <c r="N566" s="234"/>
      <c r="O566" s="266" t="s">
        <v>1095</v>
      </c>
      <c r="P566" s="211"/>
      <c r="Q566" s="211"/>
      <c r="R566" s="211"/>
      <c r="S566" s="211"/>
    </row>
    <row r="567" spans="1:19" x14ac:dyDescent="0.2">
      <c r="A567" s="390"/>
      <c r="B567" s="388"/>
      <c r="C567" s="388"/>
      <c r="D567" s="311" t="s">
        <v>1095</v>
      </c>
      <c r="G567" s="211"/>
      <c r="H567" s="226"/>
      <c r="I567" s="232"/>
      <c r="J567" s="233">
        <v>2</v>
      </c>
      <c r="K567" s="234"/>
      <c r="L567" s="235" t="s">
        <v>1278</v>
      </c>
      <c r="M567" s="234"/>
      <c r="N567" s="234"/>
      <c r="O567" s="266" t="s">
        <v>1095</v>
      </c>
      <c r="P567" s="211"/>
      <c r="Q567" s="211"/>
      <c r="R567" s="211"/>
      <c r="S567" s="211"/>
    </row>
    <row r="568" spans="1:19" x14ac:dyDescent="0.2">
      <c r="A568" s="390"/>
      <c r="B568" s="388"/>
      <c r="C568" s="388"/>
      <c r="D568" s="311" t="s">
        <v>1022</v>
      </c>
      <c r="G568" s="211"/>
      <c r="H568" s="226"/>
      <c r="I568" s="243"/>
      <c r="J568" s="238">
        <v>3</v>
      </c>
      <c r="K568" s="239"/>
      <c r="L568" s="240" t="s">
        <v>1279</v>
      </c>
      <c r="M568" s="239"/>
      <c r="N568" s="239"/>
      <c r="O568" s="285" t="s">
        <v>1022</v>
      </c>
      <c r="P568" s="211"/>
      <c r="Q568" s="211"/>
      <c r="R568" s="211"/>
      <c r="S568" s="211"/>
    </row>
    <row r="569" spans="1:19" ht="15.75" thickBot="1" x14ac:dyDescent="0.25">
      <c r="A569" s="390"/>
      <c r="B569" s="388"/>
      <c r="C569" s="388"/>
      <c r="D569" s="311" t="s">
        <v>1022</v>
      </c>
      <c r="G569" s="211"/>
      <c r="H569" s="226"/>
      <c r="I569" s="246" t="s">
        <v>1016</v>
      </c>
      <c r="J569" s="234"/>
      <c r="K569" s="235" t="s">
        <v>1280</v>
      </c>
      <c r="L569" s="234"/>
      <c r="M569" s="234"/>
      <c r="N569" s="234"/>
      <c r="O569" s="266" t="s">
        <v>1022</v>
      </c>
      <c r="P569" s="211"/>
      <c r="Q569" s="211"/>
      <c r="R569" s="211"/>
      <c r="S569" s="211"/>
    </row>
    <row r="570" spans="1:19" ht="15.75" thickTop="1" x14ac:dyDescent="0.2">
      <c r="A570" s="390">
        <v>57</v>
      </c>
      <c r="B570" s="388" t="s">
        <v>1557</v>
      </c>
      <c r="C570" s="388" t="s">
        <v>1281</v>
      </c>
      <c r="D570" s="311"/>
      <c r="G570" s="211"/>
      <c r="H570" s="301">
        <v>57</v>
      </c>
      <c r="I570" s="252"/>
      <c r="J570" s="312"/>
      <c r="K570" s="313" t="s">
        <v>1281</v>
      </c>
      <c r="L570" s="312"/>
      <c r="M570" s="312"/>
      <c r="N570" s="312"/>
      <c r="O570" s="254"/>
      <c r="P570" s="211"/>
      <c r="Q570" s="224">
        <f>H570</f>
        <v>57</v>
      </c>
      <c r="R570" s="216" t="str">
        <f>CONCATENATE("II-",TEXT(Q570,"0000"))</f>
        <v>II-0057</v>
      </c>
      <c r="S570" s="225" t="str">
        <f>K570</f>
        <v>PASO A NIVEL</v>
      </c>
    </row>
    <row r="571" spans="1:19" ht="15.75" thickBot="1" x14ac:dyDescent="0.25">
      <c r="A571" s="390"/>
      <c r="B571" s="388"/>
      <c r="C571" s="388"/>
      <c r="D571" s="311" t="s">
        <v>6</v>
      </c>
      <c r="G571" s="211"/>
      <c r="H571" s="255"/>
      <c r="I571" s="257" t="s">
        <v>1003</v>
      </c>
      <c r="J571" s="259"/>
      <c r="K571" s="295" t="s">
        <v>1282</v>
      </c>
      <c r="L571" s="295"/>
      <c r="M571" s="295"/>
      <c r="N571" s="295"/>
      <c r="O571" s="333" t="s">
        <v>6</v>
      </c>
      <c r="P571" s="211"/>
      <c r="Q571" s="211"/>
      <c r="R571" s="211"/>
      <c r="S571" s="211"/>
    </row>
    <row r="572" spans="1:19" ht="15.75" thickTop="1" x14ac:dyDescent="0.2">
      <c r="A572" s="390">
        <v>58</v>
      </c>
      <c r="B572" s="388" t="s">
        <v>1558</v>
      </c>
      <c r="C572" s="388" t="s">
        <v>1283</v>
      </c>
      <c r="D572" s="311"/>
      <c r="G572" s="211"/>
      <c r="H572" s="301">
        <v>58</v>
      </c>
      <c r="I572" s="252"/>
      <c r="J572" s="312"/>
      <c r="K572" s="313" t="s">
        <v>1283</v>
      </c>
      <c r="L572" s="313"/>
      <c r="M572" s="313"/>
      <c r="N572" s="313"/>
      <c r="O572" s="254"/>
      <c r="P572" s="211"/>
      <c r="Q572" s="224">
        <f>H572</f>
        <v>58</v>
      </c>
      <c r="R572" s="216" t="str">
        <f>CONCATENATE("II-",TEXT(Q572,"0000"))</f>
        <v>II-0058</v>
      </c>
      <c r="S572" s="225" t="str">
        <f>K572</f>
        <v>PAVIMENTO DE HORMIGON</v>
      </c>
    </row>
    <row r="573" spans="1:19" x14ac:dyDescent="0.2">
      <c r="A573" s="390"/>
      <c r="B573" s="388"/>
      <c r="C573" s="388"/>
      <c r="D573" s="311" t="s">
        <v>1077</v>
      </c>
      <c r="G573" s="211"/>
      <c r="H573" s="226"/>
      <c r="I573" s="358" t="s">
        <v>1003</v>
      </c>
      <c r="J573" s="234"/>
      <c r="K573" s="235" t="s">
        <v>1284</v>
      </c>
      <c r="L573" s="235"/>
      <c r="M573" s="235"/>
      <c r="N573" s="235"/>
      <c r="O573" s="266" t="s">
        <v>1077</v>
      </c>
      <c r="P573" s="211"/>
      <c r="Q573" s="211"/>
      <c r="R573" s="211"/>
      <c r="S573" s="211"/>
    </row>
    <row r="574" spans="1:19" x14ac:dyDescent="0.2">
      <c r="A574" s="390"/>
      <c r="B574" s="388"/>
      <c r="C574" s="388"/>
      <c r="D574" s="311" t="s">
        <v>1077</v>
      </c>
      <c r="G574" s="211"/>
      <c r="H574" s="226"/>
      <c r="I574" s="227" t="s">
        <v>1014</v>
      </c>
      <c r="J574" s="272"/>
      <c r="K574" s="293" t="s">
        <v>1283</v>
      </c>
      <c r="L574" s="293"/>
      <c r="M574" s="293"/>
      <c r="N574" s="293"/>
      <c r="O574" s="306" t="s">
        <v>1077</v>
      </c>
      <c r="P574" s="211"/>
      <c r="Q574" s="211"/>
      <c r="R574" s="211"/>
      <c r="S574" s="211"/>
    </row>
    <row r="575" spans="1:19" x14ac:dyDescent="0.2">
      <c r="A575" s="390"/>
      <c r="B575" s="388"/>
      <c r="C575" s="388"/>
      <c r="D575" s="311" t="s">
        <v>1077</v>
      </c>
      <c r="G575" s="211"/>
      <c r="H575" s="226"/>
      <c r="I575" s="238" t="s">
        <v>1016</v>
      </c>
      <c r="J575" s="239"/>
      <c r="K575" s="293" t="s">
        <v>1285</v>
      </c>
      <c r="L575" s="240"/>
      <c r="M575" s="240"/>
      <c r="N575" s="240"/>
      <c r="O575" s="285" t="s">
        <v>1077</v>
      </c>
      <c r="P575" s="211"/>
      <c r="Q575" s="211"/>
      <c r="R575" s="211"/>
      <c r="S575" s="211"/>
    </row>
    <row r="576" spans="1:19" x14ac:dyDescent="0.2">
      <c r="A576" s="390"/>
      <c r="B576" s="388"/>
      <c r="C576" s="388"/>
      <c r="D576" s="311" t="s">
        <v>1077</v>
      </c>
      <c r="G576" s="211"/>
      <c r="H576" s="226"/>
      <c r="I576" s="233" t="s">
        <v>1023</v>
      </c>
      <c r="J576" s="234"/>
      <c r="K576" s="242" t="s">
        <v>1046</v>
      </c>
      <c r="L576" s="235"/>
      <c r="M576" s="235"/>
      <c r="N576" s="235"/>
      <c r="O576" s="266" t="s">
        <v>1077</v>
      </c>
      <c r="P576" s="211"/>
      <c r="Q576" s="211"/>
      <c r="R576" s="211"/>
      <c r="S576" s="211"/>
    </row>
    <row r="577" spans="1:19" ht="15.75" thickBot="1" x14ac:dyDescent="0.25">
      <c r="A577" s="390">
        <v>59</v>
      </c>
      <c r="B577" s="388" t="s">
        <v>1559</v>
      </c>
      <c r="C577" s="388" t="s">
        <v>1286</v>
      </c>
      <c r="D577" s="311" t="s">
        <v>1044</v>
      </c>
      <c r="G577" s="211"/>
      <c r="H577" s="342">
        <v>59</v>
      </c>
      <c r="I577" s="343"/>
      <c r="J577" s="344"/>
      <c r="K577" s="367" t="s">
        <v>1286</v>
      </c>
      <c r="L577" s="344"/>
      <c r="M577" s="344"/>
      <c r="N577" s="344"/>
      <c r="O577" s="346" t="s">
        <v>1044</v>
      </c>
      <c r="P577" s="211"/>
      <c r="Q577" s="224">
        <f t="shared" ref="Q577:Q578" si="54">H577</f>
        <v>59</v>
      </c>
      <c r="R577" s="216" t="str">
        <f t="shared" ref="R577:R578" si="55">CONCATENATE("II-",TEXT(Q577,"0000"))</f>
        <v>II-0059</v>
      </c>
      <c r="S577" s="225" t="str">
        <f t="shared" ref="S577:S578" si="56">K577</f>
        <v>PEDRAPLEN</v>
      </c>
    </row>
    <row r="578" spans="1:19" ht="15.75" thickTop="1" x14ac:dyDescent="0.2">
      <c r="A578" s="390">
        <v>60</v>
      </c>
      <c r="B578" s="388" t="s">
        <v>1560</v>
      </c>
      <c r="C578" s="388" t="s">
        <v>1287</v>
      </c>
      <c r="D578" s="311"/>
      <c r="G578" s="211"/>
      <c r="H578" s="251">
        <v>60</v>
      </c>
      <c r="I578" s="253"/>
      <c r="J578" s="264"/>
      <c r="K578" s="321" t="s">
        <v>1287</v>
      </c>
      <c r="L578" s="264"/>
      <c r="M578" s="264"/>
      <c r="N578" s="264"/>
      <c r="O578" s="275"/>
      <c r="P578" s="211"/>
      <c r="Q578" s="224">
        <f t="shared" si="54"/>
        <v>60</v>
      </c>
      <c r="R578" s="216" t="str">
        <f t="shared" si="55"/>
        <v>II-0060</v>
      </c>
      <c r="S578" s="225" t="str">
        <f t="shared" si="56"/>
        <v>PERFILADO</v>
      </c>
    </row>
    <row r="579" spans="1:19" x14ac:dyDescent="0.2">
      <c r="A579" s="390"/>
      <c r="B579" s="388"/>
      <c r="C579" s="388"/>
      <c r="D579" s="311" t="s">
        <v>1077</v>
      </c>
      <c r="G579" s="211"/>
      <c r="H579" s="226"/>
      <c r="I579" s="358" t="s">
        <v>1003</v>
      </c>
      <c r="J579" s="234"/>
      <c r="K579" s="235" t="s">
        <v>1288</v>
      </c>
      <c r="L579" s="234"/>
      <c r="M579" s="234"/>
      <c r="N579" s="234"/>
      <c r="O579" s="266" t="s">
        <v>1077</v>
      </c>
      <c r="P579" s="211"/>
      <c r="Q579" s="211"/>
      <c r="R579" s="211"/>
      <c r="S579" s="211"/>
    </row>
    <row r="580" spans="1:19" x14ac:dyDescent="0.2">
      <c r="A580" s="390"/>
      <c r="B580" s="388"/>
      <c r="C580" s="388"/>
      <c r="D580" s="311" t="s">
        <v>1077</v>
      </c>
      <c r="G580" s="211"/>
      <c r="H580" s="226"/>
      <c r="I580" s="227" t="s">
        <v>1014</v>
      </c>
      <c r="J580" s="272"/>
      <c r="K580" s="293" t="s">
        <v>1164</v>
      </c>
      <c r="L580" s="272"/>
      <c r="M580" s="272"/>
      <c r="N580" s="272"/>
      <c r="O580" s="306" t="s">
        <v>1077</v>
      </c>
      <c r="P580" s="211"/>
      <c r="Q580" s="211"/>
      <c r="R580" s="211"/>
      <c r="S580" s="211"/>
    </row>
    <row r="581" spans="1:19" ht="15.75" thickBot="1" x14ac:dyDescent="0.25">
      <c r="A581" s="390"/>
      <c r="B581" s="388"/>
      <c r="C581" s="388"/>
      <c r="D581" s="311" t="s">
        <v>1077</v>
      </c>
      <c r="G581" s="211"/>
      <c r="H581" s="226"/>
      <c r="I581" s="246" t="s">
        <v>1016</v>
      </c>
      <c r="J581" s="234"/>
      <c r="K581" s="235" t="s">
        <v>1260</v>
      </c>
      <c r="L581" s="234"/>
      <c r="M581" s="234"/>
      <c r="N581" s="234"/>
      <c r="O581" s="266" t="s">
        <v>1077</v>
      </c>
      <c r="P581" s="211"/>
      <c r="Q581" s="211"/>
      <c r="R581" s="211"/>
      <c r="S581" s="211"/>
    </row>
    <row r="582" spans="1:19" ht="16.5" thickTop="1" thickBot="1" x14ac:dyDescent="0.25">
      <c r="A582" s="390">
        <v>61</v>
      </c>
      <c r="B582" s="388" t="s">
        <v>1561</v>
      </c>
      <c r="C582" s="388" t="s">
        <v>1289</v>
      </c>
      <c r="D582" s="311" t="s">
        <v>1077</v>
      </c>
      <c r="G582" s="211"/>
      <c r="H582" s="347">
        <v>61</v>
      </c>
      <c r="I582" s="348"/>
      <c r="J582" s="349"/>
      <c r="K582" s="350" t="s">
        <v>1289</v>
      </c>
      <c r="L582" s="349"/>
      <c r="M582" s="349"/>
      <c r="N582" s="349"/>
      <c r="O582" s="351" t="s">
        <v>1077</v>
      </c>
      <c r="P582" s="211"/>
      <c r="Q582" s="224">
        <f t="shared" ref="Q582:Q583" si="57">H582</f>
        <v>61</v>
      </c>
      <c r="R582" s="216" t="str">
        <f t="shared" ref="R582:R583" si="58">CONCATENATE("II-",TEXT(Q582,"0000"))</f>
        <v>II-0061</v>
      </c>
      <c r="S582" s="225" t="str">
        <f t="shared" ref="S582:S583" si="59">K582</f>
        <v>PIEDRA COLOCADA</v>
      </c>
    </row>
    <row r="583" spans="1:19" ht="15.75" thickTop="1" x14ac:dyDescent="0.2">
      <c r="A583" s="390">
        <v>62</v>
      </c>
      <c r="B583" s="388" t="s">
        <v>1562</v>
      </c>
      <c r="C583" s="388" t="s">
        <v>1290</v>
      </c>
      <c r="D583" s="311"/>
      <c r="G583" s="211"/>
      <c r="H583" s="251">
        <v>62</v>
      </c>
      <c r="I583" s="253"/>
      <c r="J583" s="264"/>
      <c r="K583" s="321" t="s">
        <v>1290</v>
      </c>
      <c r="L583" s="264"/>
      <c r="M583" s="264"/>
      <c r="N583" s="264"/>
      <c r="O583" s="275"/>
      <c r="P583" s="211"/>
      <c r="Q583" s="224">
        <f t="shared" si="57"/>
        <v>62</v>
      </c>
      <c r="R583" s="216" t="str">
        <f t="shared" si="58"/>
        <v>II-0062</v>
      </c>
      <c r="S583" s="225" t="str">
        <f t="shared" si="59"/>
        <v>PRADERIZACION</v>
      </c>
    </row>
    <row r="584" spans="1:19" x14ac:dyDescent="0.2">
      <c r="A584" s="390"/>
      <c r="B584" s="388"/>
      <c r="C584" s="388"/>
      <c r="D584" s="311" t="s">
        <v>1077</v>
      </c>
      <c r="G584" s="211"/>
      <c r="H584" s="226"/>
      <c r="I584" s="358" t="s">
        <v>1003</v>
      </c>
      <c r="J584" s="234"/>
      <c r="K584" s="235" t="s">
        <v>1291</v>
      </c>
      <c r="L584" s="234"/>
      <c r="M584" s="234"/>
      <c r="N584" s="234"/>
      <c r="O584" s="266" t="s">
        <v>1077</v>
      </c>
      <c r="P584" s="211"/>
      <c r="Q584" s="211"/>
      <c r="R584" s="211"/>
      <c r="S584" s="211"/>
    </row>
    <row r="585" spans="1:19" x14ac:dyDescent="0.2">
      <c r="A585" s="390"/>
      <c r="B585" s="388"/>
      <c r="C585" s="388"/>
      <c r="D585" s="311" t="s">
        <v>1077</v>
      </c>
      <c r="G585" s="211"/>
      <c r="H585" s="226"/>
      <c r="I585" s="227" t="s">
        <v>1014</v>
      </c>
      <c r="J585" s="272"/>
      <c r="K585" s="293" t="s">
        <v>1292</v>
      </c>
      <c r="L585" s="272"/>
      <c r="M585" s="272"/>
      <c r="N585" s="272"/>
      <c r="O585" s="306" t="s">
        <v>1077</v>
      </c>
      <c r="P585" s="211"/>
      <c r="Q585" s="211"/>
      <c r="R585" s="211"/>
      <c r="S585" s="211"/>
    </row>
    <row r="586" spans="1:19" ht="15.75" thickBot="1" x14ac:dyDescent="0.25">
      <c r="A586" s="390"/>
      <c r="B586" s="388"/>
      <c r="C586" s="388"/>
      <c r="D586" s="311" t="s">
        <v>1294</v>
      </c>
      <c r="G586" s="211"/>
      <c r="H586" s="226"/>
      <c r="I586" s="246" t="s">
        <v>1016</v>
      </c>
      <c r="J586" s="234"/>
      <c r="K586" s="235" t="s">
        <v>1293</v>
      </c>
      <c r="L586" s="234"/>
      <c r="M586" s="234"/>
      <c r="N586" s="234"/>
      <c r="O586" s="266" t="s">
        <v>1294</v>
      </c>
      <c r="P586" s="211"/>
      <c r="Q586" s="211"/>
      <c r="R586" s="211"/>
      <c r="S586" s="211"/>
    </row>
    <row r="587" spans="1:19" ht="15.75" thickTop="1" x14ac:dyDescent="0.2">
      <c r="A587" s="390">
        <v>63</v>
      </c>
      <c r="B587" s="388" t="s">
        <v>1563</v>
      </c>
      <c r="C587" s="388" t="s">
        <v>1295</v>
      </c>
      <c r="D587" s="311"/>
      <c r="G587" s="211"/>
      <c r="H587" s="301">
        <v>63</v>
      </c>
      <c r="I587" s="252"/>
      <c r="J587" s="312"/>
      <c r="K587" s="313" t="s">
        <v>1295</v>
      </c>
      <c r="L587" s="312"/>
      <c r="M587" s="312"/>
      <c r="N587" s="312"/>
      <c r="O587" s="254"/>
      <c r="P587" s="211"/>
      <c r="Q587" s="224">
        <f>H587</f>
        <v>63</v>
      </c>
      <c r="R587" s="216" t="str">
        <f>CONCATENATE("II-",TEXT(Q587,"0000"))</f>
        <v>II-0063</v>
      </c>
      <c r="S587" s="225" t="str">
        <f>K587</f>
        <v>PRETILES</v>
      </c>
    </row>
    <row r="588" spans="1:19" x14ac:dyDescent="0.2">
      <c r="A588" s="390"/>
      <c r="B588" s="388"/>
      <c r="C588" s="388"/>
      <c r="D588" s="311" t="s">
        <v>1092</v>
      </c>
      <c r="G588" s="211"/>
      <c r="H588" s="226"/>
      <c r="I588" s="227" t="s">
        <v>1003</v>
      </c>
      <c r="J588" s="272"/>
      <c r="K588" s="368" t="s">
        <v>1296</v>
      </c>
      <c r="L588" s="369"/>
      <c r="M588" s="369"/>
      <c r="N588" s="272"/>
      <c r="O588" s="306" t="s">
        <v>1092</v>
      </c>
      <c r="P588" s="211"/>
      <c r="Q588" s="211"/>
      <c r="R588" s="211"/>
      <c r="S588" s="211"/>
    </row>
    <row r="589" spans="1:19" ht="15.75" thickBot="1" x14ac:dyDescent="0.25">
      <c r="A589" s="390"/>
      <c r="B589" s="388"/>
      <c r="C589" s="388"/>
      <c r="D589" s="311" t="s">
        <v>1092</v>
      </c>
      <c r="G589" s="211"/>
      <c r="H589" s="244"/>
      <c r="I589" s="246" t="s">
        <v>1014</v>
      </c>
      <c r="J589" s="247"/>
      <c r="K589" s="370" t="s">
        <v>1297</v>
      </c>
      <c r="L589" s="371"/>
      <c r="M589" s="371"/>
      <c r="N589" s="247"/>
      <c r="O589" s="332" t="s">
        <v>1092</v>
      </c>
      <c r="P589" s="211"/>
      <c r="Q589" s="211"/>
      <c r="R589" s="211"/>
      <c r="S589" s="211"/>
    </row>
    <row r="590" spans="1:19" ht="15.75" thickTop="1" x14ac:dyDescent="0.2">
      <c r="A590" s="390">
        <v>64</v>
      </c>
      <c r="B590" s="388" t="s">
        <v>1564</v>
      </c>
      <c r="C590" s="388" t="s">
        <v>1298</v>
      </c>
      <c r="D590" s="311"/>
      <c r="G590" s="211"/>
      <c r="H590" s="251">
        <v>64</v>
      </c>
      <c r="I590" s="253"/>
      <c r="J590" s="264"/>
      <c r="K590" s="321" t="s">
        <v>1298</v>
      </c>
      <c r="L590" s="264"/>
      <c r="M590" s="264"/>
      <c r="N590" s="264"/>
      <c r="O590" s="275"/>
      <c r="P590" s="211"/>
      <c r="Q590" s="224">
        <f>H590</f>
        <v>64</v>
      </c>
      <c r="R590" s="216" t="str">
        <f>CONCATENATE("II-",TEXT(Q590,"0000"))</f>
        <v>II-0064</v>
      </c>
      <c r="S590" s="225" t="str">
        <f>K590</f>
        <v>PROTECCION DE DUCTOS</v>
      </c>
    </row>
    <row r="591" spans="1:19" ht="15.75" thickBot="1" x14ac:dyDescent="0.25">
      <c r="A591" s="390"/>
      <c r="B591" s="388"/>
      <c r="C591" s="388"/>
      <c r="D591" s="311" t="s">
        <v>1095</v>
      </c>
      <c r="G591" s="211"/>
      <c r="H591" s="226"/>
      <c r="I591" s="256" t="s">
        <v>1003</v>
      </c>
      <c r="J591" s="234"/>
      <c r="K591" s="235" t="s">
        <v>1299</v>
      </c>
      <c r="L591" s="235"/>
      <c r="M591" s="235"/>
      <c r="N591" s="234"/>
      <c r="O591" s="266" t="s">
        <v>1095</v>
      </c>
      <c r="P591" s="211"/>
      <c r="Q591" s="211"/>
      <c r="R591" s="211"/>
      <c r="S591" s="211"/>
    </row>
    <row r="592" spans="1:19" ht="15.75" thickTop="1" x14ac:dyDescent="0.2">
      <c r="A592" s="390">
        <v>65</v>
      </c>
      <c r="B592" s="388" t="s">
        <v>1565</v>
      </c>
      <c r="C592" s="388" t="s">
        <v>1300</v>
      </c>
      <c r="D592" s="311"/>
      <c r="G592" s="211"/>
      <c r="H592" s="301">
        <v>65</v>
      </c>
      <c r="I592" s="252"/>
      <c r="J592" s="312"/>
      <c r="K592" s="313" t="s">
        <v>1300</v>
      </c>
      <c r="L592" s="312"/>
      <c r="M592" s="312"/>
      <c r="N592" s="312"/>
      <c r="O592" s="254"/>
      <c r="P592" s="211"/>
      <c r="Q592" s="224">
        <f>H592</f>
        <v>65</v>
      </c>
      <c r="R592" s="216" t="str">
        <f>CONCATENATE("II-",TEXT(Q592,"0000"))</f>
        <v>II-0065</v>
      </c>
      <c r="S592" s="225" t="str">
        <f>K592</f>
        <v xml:space="preserve">PUENTE </v>
      </c>
    </row>
    <row r="593" spans="1:19" x14ac:dyDescent="0.2">
      <c r="A593" s="390"/>
      <c r="B593" s="388"/>
      <c r="C593" s="388"/>
      <c r="D593" s="311" t="s">
        <v>1044</v>
      </c>
      <c r="G593" s="211"/>
      <c r="H593" s="372"/>
      <c r="I593" s="358" t="s">
        <v>1003</v>
      </c>
      <c r="J593" s="234"/>
      <c r="K593" s="235" t="s">
        <v>1301</v>
      </c>
      <c r="L593" s="235"/>
      <c r="M593" s="235"/>
      <c r="N593" s="234"/>
      <c r="O593" s="266" t="s">
        <v>1044</v>
      </c>
      <c r="P593" s="211"/>
      <c r="Q593" s="211"/>
      <c r="R593" s="211"/>
      <c r="S593" s="211"/>
    </row>
    <row r="594" spans="1:19" x14ac:dyDescent="0.2">
      <c r="A594" s="390"/>
      <c r="B594" s="388"/>
      <c r="C594" s="388"/>
      <c r="D594" s="311" t="s">
        <v>1044</v>
      </c>
      <c r="G594" s="211"/>
      <c r="H594" s="372"/>
      <c r="I594" s="227" t="s">
        <v>1014</v>
      </c>
      <c r="J594" s="272"/>
      <c r="K594" s="293" t="s">
        <v>1043</v>
      </c>
      <c r="L594" s="293"/>
      <c r="M594" s="293"/>
      <c r="N594" s="272"/>
      <c r="O594" s="306" t="s">
        <v>1044</v>
      </c>
      <c r="P594" s="211"/>
      <c r="Q594" s="211"/>
      <c r="R594" s="211"/>
      <c r="S594" s="211"/>
    </row>
    <row r="595" spans="1:19" x14ac:dyDescent="0.2">
      <c r="A595" s="390"/>
      <c r="B595" s="388"/>
      <c r="C595" s="388"/>
      <c r="D595" s="311" t="s">
        <v>1006</v>
      </c>
      <c r="G595" s="211"/>
      <c r="H595" s="372"/>
      <c r="I595" s="227" t="s">
        <v>1016</v>
      </c>
      <c r="J595" s="272"/>
      <c r="K595" s="293" t="s">
        <v>1046</v>
      </c>
      <c r="L595" s="293"/>
      <c r="M595" s="293"/>
      <c r="N595" s="272"/>
      <c r="O595" s="306" t="s">
        <v>1006</v>
      </c>
      <c r="P595" s="211"/>
      <c r="Q595" s="211"/>
      <c r="R595" s="211"/>
      <c r="S595" s="211"/>
    </row>
    <row r="596" spans="1:19" x14ac:dyDescent="0.2">
      <c r="A596" s="390"/>
      <c r="B596" s="388"/>
      <c r="C596" s="388"/>
      <c r="D596" s="311"/>
      <c r="G596" s="211"/>
      <c r="H596" s="372"/>
      <c r="I596" s="227" t="s">
        <v>1023</v>
      </c>
      <c r="J596" s="230"/>
      <c r="K596" s="235" t="s">
        <v>1302</v>
      </c>
      <c r="L596" s="235"/>
      <c r="M596" s="235"/>
      <c r="N596" s="234"/>
      <c r="O596" s="266"/>
      <c r="P596" s="211"/>
      <c r="Q596" s="211"/>
      <c r="R596" s="211"/>
      <c r="S596" s="211"/>
    </row>
    <row r="597" spans="1:19" x14ac:dyDescent="0.2">
      <c r="A597" s="390"/>
      <c r="B597" s="388"/>
      <c r="C597" s="388"/>
      <c r="D597" s="311" t="s">
        <v>1077</v>
      </c>
      <c r="G597" s="211"/>
      <c r="H597" s="372"/>
      <c r="I597" s="232"/>
      <c r="J597" s="373">
        <v>1</v>
      </c>
      <c r="K597" s="235"/>
      <c r="L597" s="235" t="s">
        <v>1039</v>
      </c>
      <c r="M597" s="235"/>
      <c r="N597" s="234"/>
      <c r="O597" s="266" t="s">
        <v>1077</v>
      </c>
      <c r="P597" s="211"/>
      <c r="Q597" s="211"/>
      <c r="R597" s="211"/>
      <c r="S597" s="211"/>
    </row>
    <row r="598" spans="1:19" ht="15.75" thickBot="1" x14ac:dyDescent="0.25">
      <c r="A598" s="390"/>
      <c r="B598" s="388"/>
      <c r="C598" s="388"/>
      <c r="D598" s="311" t="s">
        <v>1304</v>
      </c>
      <c r="G598" s="211"/>
      <c r="H598" s="374"/>
      <c r="I598" s="245"/>
      <c r="J598" s="375">
        <v>2</v>
      </c>
      <c r="K598" s="248"/>
      <c r="L598" s="248" t="s">
        <v>1303</v>
      </c>
      <c r="M598" s="248"/>
      <c r="N598" s="247"/>
      <c r="O598" s="332" t="s">
        <v>1304</v>
      </c>
      <c r="P598" s="211"/>
      <c r="Q598" s="211"/>
      <c r="R598" s="211"/>
      <c r="S598" s="211"/>
    </row>
    <row r="599" spans="1:19" ht="15.75" thickTop="1" x14ac:dyDescent="0.2">
      <c r="A599" s="390">
        <v>66</v>
      </c>
      <c r="B599" s="388" t="s">
        <v>1566</v>
      </c>
      <c r="C599" s="388" t="s">
        <v>1305</v>
      </c>
      <c r="D599" s="311"/>
      <c r="G599" s="211"/>
      <c r="H599" s="251">
        <v>66</v>
      </c>
      <c r="I599" s="253"/>
      <c r="J599" s="264"/>
      <c r="K599" s="321" t="s">
        <v>1305</v>
      </c>
      <c r="L599" s="264"/>
      <c r="M599" s="264"/>
      <c r="N599" s="264"/>
      <c r="O599" s="275"/>
      <c r="P599" s="211"/>
      <c r="Q599" s="224">
        <f>H599</f>
        <v>66</v>
      </c>
      <c r="R599" s="216" t="str">
        <f>CONCATENATE("II-",TEXT(Q599,"0000"))</f>
        <v>II-0066</v>
      </c>
      <c r="S599" s="225" t="str">
        <f>K599</f>
        <v>PUENTE BAYLEY / FM</v>
      </c>
    </row>
    <row r="600" spans="1:19" x14ac:dyDescent="0.2">
      <c r="A600" s="390"/>
      <c r="B600" s="388"/>
      <c r="C600" s="388"/>
      <c r="D600" s="311" t="s">
        <v>1095</v>
      </c>
      <c r="G600" s="211"/>
      <c r="H600" s="226"/>
      <c r="I600" s="358" t="s">
        <v>1003</v>
      </c>
      <c r="J600" s="234"/>
      <c r="K600" s="235" t="s">
        <v>1306</v>
      </c>
      <c r="L600" s="234"/>
      <c r="M600" s="234"/>
      <c r="N600" s="234"/>
      <c r="O600" s="266" t="s">
        <v>1095</v>
      </c>
      <c r="P600" s="211"/>
      <c r="Q600" s="211"/>
      <c r="R600" s="211"/>
      <c r="S600" s="211"/>
    </row>
    <row r="601" spans="1:19" x14ac:dyDescent="0.2">
      <c r="A601" s="390"/>
      <c r="B601" s="388"/>
      <c r="C601" s="388"/>
      <c r="D601" s="311" t="s">
        <v>1095</v>
      </c>
      <c r="G601" s="211"/>
      <c r="H601" s="226"/>
      <c r="I601" s="227" t="s">
        <v>1014</v>
      </c>
      <c r="J601" s="272"/>
      <c r="K601" s="293" t="s">
        <v>1307</v>
      </c>
      <c r="L601" s="272"/>
      <c r="M601" s="272"/>
      <c r="N601" s="272"/>
      <c r="O601" s="306" t="s">
        <v>1095</v>
      </c>
      <c r="P601" s="211"/>
      <c r="Q601" s="211"/>
      <c r="R601" s="211"/>
      <c r="S601" s="211"/>
    </row>
    <row r="602" spans="1:19" x14ac:dyDescent="0.2">
      <c r="A602" s="390"/>
      <c r="B602" s="388"/>
      <c r="C602" s="388"/>
      <c r="D602" s="311" t="s">
        <v>1095</v>
      </c>
      <c r="G602" s="211"/>
      <c r="H602" s="226"/>
      <c r="I602" s="227" t="s">
        <v>1016</v>
      </c>
      <c r="J602" s="234"/>
      <c r="K602" s="293" t="s">
        <v>1046</v>
      </c>
      <c r="L602" s="272"/>
      <c r="M602" s="272"/>
      <c r="N602" s="272"/>
      <c r="O602" s="306" t="s">
        <v>1095</v>
      </c>
      <c r="P602" s="211"/>
      <c r="Q602" s="211"/>
      <c r="R602" s="211"/>
      <c r="S602" s="211"/>
    </row>
    <row r="603" spans="1:19" x14ac:dyDescent="0.2">
      <c r="A603" s="390"/>
      <c r="B603" s="388"/>
      <c r="C603" s="388"/>
      <c r="D603" s="311"/>
      <c r="G603" s="211"/>
      <c r="H603" s="226"/>
      <c r="I603" s="238" t="s">
        <v>1023</v>
      </c>
      <c r="J603" s="230"/>
      <c r="K603" s="235" t="s">
        <v>1302</v>
      </c>
      <c r="L603" s="235"/>
      <c r="M603" s="235"/>
      <c r="N603" s="234"/>
      <c r="O603" s="266"/>
      <c r="P603" s="211"/>
      <c r="Q603" s="211"/>
      <c r="R603" s="211"/>
      <c r="S603" s="211"/>
    </row>
    <row r="604" spans="1:19" ht="15.75" thickBot="1" x14ac:dyDescent="0.25">
      <c r="A604" s="390"/>
      <c r="B604" s="388"/>
      <c r="C604" s="388"/>
      <c r="D604" s="311" t="s">
        <v>1022</v>
      </c>
      <c r="G604" s="211"/>
      <c r="H604" s="226"/>
      <c r="I604" s="232"/>
      <c r="J604" s="373">
        <v>1</v>
      </c>
      <c r="K604" s="235"/>
      <c r="L604" s="235" t="s">
        <v>1039</v>
      </c>
      <c r="M604" s="235"/>
      <c r="N604" s="234"/>
      <c r="O604" s="266" t="s">
        <v>1022</v>
      </c>
      <c r="P604" s="211"/>
      <c r="Q604" s="211"/>
      <c r="R604" s="211"/>
      <c r="S604" s="211"/>
    </row>
    <row r="605" spans="1:19" ht="15.75" thickTop="1" x14ac:dyDescent="0.2">
      <c r="A605" s="390">
        <v>67</v>
      </c>
      <c r="B605" s="388" t="s">
        <v>1567</v>
      </c>
      <c r="C605" s="388" t="s">
        <v>1308</v>
      </c>
      <c r="D605" s="311"/>
      <c r="G605" s="211"/>
      <c r="H605" s="301">
        <v>67</v>
      </c>
      <c r="I605" s="252"/>
      <c r="J605" s="312"/>
      <c r="K605" s="313" t="s">
        <v>1308</v>
      </c>
      <c r="L605" s="312"/>
      <c r="M605" s="312"/>
      <c r="N605" s="312"/>
      <c r="O605" s="254"/>
      <c r="P605" s="211"/>
      <c r="Q605" s="224">
        <f>H605</f>
        <v>67</v>
      </c>
      <c r="R605" s="216" t="str">
        <f>CONCATENATE("II-",TEXT(Q605,"0000"))</f>
        <v>II-0067</v>
      </c>
      <c r="S605" s="225" t="str">
        <f>K605</f>
        <v>PUENTE CANAL</v>
      </c>
    </row>
    <row r="606" spans="1:19" ht="15.75" thickBot="1" x14ac:dyDescent="0.25">
      <c r="A606" s="390"/>
      <c r="B606" s="388"/>
      <c r="C606" s="388"/>
      <c r="D606" s="311" t="s">
        <v>1095</v>
      </c>
      <c r="G606" s="211"/>
      <c r="H606" s="255"/>
      <c r="I606" s="256" t="s">
        <v>1003</v>
      </c>
      <c r="J606" s="259"/>
      <c r="K606" s="295" t="s">
        <v>1309</v>
      </c>
      <c r="L606" s="259"/>
      <c r="M606" s="259"/>
      <c r="N606" s="259"/>
      <c r="O606" s="333" t="s">
        <v>1095</v>
      </c>
      <c r="P606" s="211"/>
      <c r="Q606" s="211"/>
      <c r="R606" s="211"/>
      <c r="S606" s="211"/>
    </row>
    <row r="607" spans="1:19" ht="15.75" thickTop="1" x14ac:dyDescent="0.2">
      <c r="A607" s="390">
        <v>68</v>
      </c>
      <c r="B607" s="388" t="s">
        <v>1568</v>
      </c>
      <c r="C607" s="388" t="s">
        <v>1310</v>
      </c>
      <c r="D607" s="311"/>
      <c r="G607" s="211"/>
      <c r="H607" s="251">
        <v>68</v>
      </c>
      <c r="I607" s="253"/>
      <c r="J607" s="264"/>
      <c r="K607" s="321" t="s">
        <v>1310</v>
      </c>
      <c r="L607" s="264"/>
      <c r="M607" s="264"/>
      <c r="N607" s="264"/>
      <c r="O607" s="275"/>
      <c r="P607" s="211"/>
      <c r="Q607" s="224">
        <f>H607</f>
        <v>68</v>
      </c>
      <c r="R607" s="216" t="str">
        <f>CONCATENATE("II-",TEXT(Q607,"0000"))</f>
        <v>II-0068</v>
      </c>
      <c r="S607" s="225" t="str">
        <f>K607</f>
        <v>REACONDICIONAMIENTO</v>
      </c>
    </row>
    <row r="608" spans="1:19" x14ac:dyDescent="0.2">
      <c r="A608" s="390"/>
      <c r="B608" s="388"/>
      <c r="C608" s="388"/>
      <c r="D608" s="311" t="s">
        <v>1095</v>
      </c>
      <c r="G608" s="211"/>
      <c r="H608" s="226"/>
      <c r="I608" s="358" t="s">
        <v>1003</v>
      </c>
      <c r="J608" s="234"/>
      <c r="K608" s="235" t="s">
        <v>1020</v>
      </c>
      <c r="L608" s="234"/>
      <c r="M608" s="234"/>
      <c r="N608" s="234"/>
      <c r="O608" s="266" t="s">
        <v>1095</v>
      </c>
      <c r="P608" s="211"/>
      <c r="Q608" s="211"/>
      <c r="R608" s="211"/>
      <c r="S608" s="211"/>
    </row>
    <row r="609" spans="1:19" x14ac:dyDescent="0.2">
      <c r="A609" s="390"/>
      <c r="B609" s="388"/>
      <c r="C609" s="388"/>
      <c r="D609" s="311" t="s">
        <v>1044</v>
      </c>
      <c r="G609" s="211"/>
      <c r="H609" s="226"/>
      <c r="I609" s="227" t="s">
        <v>1014</v>
      </c>
      <c r="J609" s="272"/>
      <c r="K609" s="293" t="s">
        <v>1311</v>
      </c>
      <c r="L609" s="272"/>
      <c r="M609" s="272"/>
      <c r="N609" s="272"/>
      <c r="O609" s="306" t="s">
        <v>1044</v>
      </c>
      <c r="P609" s="211"/>
      <c r="Q609" s="211"/>
      <c r="R609" s="211"/>
      <c r="S609" s="211"/>
    </row>
    <row r="610" spans="1:19" ht="15.75" thickBot="1" x14ac:dyDescent="0.25">
      <c r="A610" s="390"/>
      <c r="B610" s="388"/>
      <c r="C610" s="388"/>
      <c r="D610" s="311" t="s">
        <v>1095</v>
      </c>
      <c r="G610" s="211"/>
      <c r="H610" s="226"/>
      <c r="I610" s="246" t="s">
        <v>1016</v>
      </c>
      <c r="J610" s="234"/>
      <c r="K610" s="310" t="s">
        <v>1312</v>
      </c>
      <c r="L610" s="234"/>
      <c r="M610" s="234"/>
      <c r="N610" s="234"/>
      <c r="O610" s="266" t="s">
        <v>1095</v>
      </c>
      <c r="P610" s="211"/>
      <c r="Q610" s="211"/>
      <c r="R610" s="211"/>
      <c r="S610" s="211"/>
    </row>
    <row r="611" spans="1:19" ht="15.75" thickTop="1" x14ac:dyDescent="0.2">
      <c r="A611" s="390">
        <v>69</v>
      </c>
      <c r="B611" s="388" t="s">
        <v>1569</v>
      </c>
      <c r="C611" s="388" t="s">
        <v>1313</v>
      </c>
      <c r="D611" s="311"/>
      <c r="G611" s="211"/>
      <c r="H611" s="301">
        <v>69</v>
      </c>
      <c r="I611" s="252"/>
      <c r="J611" s="312"/>
      <c r="K611" s="313" t="s">
        <v>1313</v>
      </c>
      <c r="L611" s="312"/>
      <c r="M611" s="312"/>
      <c r="N611" s="312"/>
      <c r="O611" s="254"/>
      <c r="P611" s="211"/>
      <c r="Q611" s="224">
        <f>H611</f>
        <v>69</v>
      </c>
      <c r="R611" s="216" t="str">
        <f>CONCATENATE("II-",TEXT(Q611,"0000"))</f>
        <v>II-0069</v>
      </c>
      <c r="S611" s="225" t="str">
        <f>K611</f>
        <v>RECICLADO DE PAVIMENTO</v>
      </c>
    </row>
    <row r="612" spans="1:19" x14ac:dyDescent="0.2">
      <c r="A612" s="390"/>
      <c r="B612" s="388"/>
      <c r="C612" s="388"/>
      <c r="D612" s="311" t="s">
        <v>1044</v>
      </c>
      <c r="G612" s="309"/>
      <c r="H612" s="376"/>
      <c r="I612" s="238" t="s">
        <v>1003</v>
      </c>
      <c r="J612" s="272"/>
      <c r="K612" s="293" t="s">
        <v>1314</v>
      </c>
      <c r="L612" s="293"/>
      <c r="M612" s="293"/>
      <c r="N612" s="272"/>
      <c r="O612" s="306" t="s">
        <v>1044</v>
      </c>
      <c r="P612" s="309"/>
      <c r="Q612" s="309"/>
      <c r="R612" s="309"/>
      <c r="S612" s="309"/>
    </row>
    <row r="613" spans="1:19" x14ac:dyDescent="0.2">
      <c r="A613" s="390"/>
      <c r="B613" s="388"/>
      <c r="C613" s="388"/>
      <c r="D613" s="311"/>
      <c r="G613" s="309"/>
      <c r="H613" s="376"/>
      <c r="I613" s="227" t="s">
        <v>1014</v>
      </c>
      <c r="J613" s="232"/>
      <c r="K613" s="235" t="s">
        <v>1315</v>
      </c>
      <c r="L613" s="235"/>
      <c r="M613" s="235"/>
      <c r="N613" s="234"/>
      <c r="O613" s="266"/>
      <c r="P613" s="309"/>
      <c r="Q613" s="309"/>
      <c r="R613" s="309"/>
      <c r="S613" s="309"/>
    </row>
    <row r="614" spans="1:19" x14ac:dyDescent="0.2">
      <c r="A614" s="390"/>
      <c r="B614" s="388"/>
      <c r="C614" s="388"/>
      <c r="D614" s="311" t="s">
        <v>1044</v>
      </c>
      <c r="G614" s="309"/>
      <c r="H614" s="376"/>
      <c r="I614" s="311"/>
      <c r="J614" s="233">
        <v>1</v>
      </c>
      <c r="K614" s="235"/>
      <c r="L614" s="235" t="s">
        <v>1316</v>
      </c>
      <c r="M614" s="234"/>
      <c r="N614" s="234"/>
      <c r="O614" s="266" t="s">
        <v>1044</v>
      </c>
      <c r="P614" s="309"/>
      <c r="Q614" s="309"/>
      <c r="R614" s="309"/>
      <c r="S614" s="309"/>
    </row>
    <row r="615" spans="1:19" ht="15.75" thickBot="1" x14ac:dyDescent="0.25">
      <c r="A615" s="390"/>
      <c r="B615" s="388"/>
      <c r="C615" s="388"/>
      <c r="D615" s="311" t="s">
        <v>1044</v>
      </c>
      <c r="G615" s="309"/>
      <c r="H615" s="377"/>
      <c r="I615" s="328"/>
      <c r="J615" s="246">
        <v>2</v>
      </c>
      <c r="K615" s="248"/>
      <c r="L615" s="248" t="s">
        <v>1317</v>
      </c>
      <c r="M615" s="247"/>
      <c r="N615" s="247"/>
      <c r="O615" s="332" t="s">
        <v>1044</v>
      </c>
      <c r="P615" s="309"/>
      <c r="Q615" s="309"/>
      <c r="R615" s="309"/>
      <c r="S615" s="309"/>
    </row>
    <row r="616" spans="1:19" ht="16.5" thickTop="1" thickBot="1" x14ac:dyDescent="0.25">
      <c r="A616" s="390">
        <v>70</v>
      </c>
      <c r="B616" s="388" t="s">
        <v>1570</v>
      </c>
      <c r="C616" s="388" t="s">
        <v>1318</v>
      </c>
      <c r="D616" s="311" t="s">
        <v>1077</v>
      </c>
      <c r="G616" s="211"/>
      <c r="H616" s="251">
        <v>70</v>
      </c>
      <c r="I616" s="253"/>
      <c r="J616" s="264"/>
      <c r="K616" s="321" t="s">
        <v>1318</v>
      </c>
      <c r="L616" s="264"/>
      <c r="M616" s="264"/>
      <c r="N616" s="264"/>
      <c r="O616" s="275" t="s">
        <v>1077</v>
      </c>
      <c r="P616" s="211"/>
      <c r="Q616" s="224">
        <f t="shared" ref="Q616:Q617" si="60">H616</f>
        <v>70</v>
      </c>
      <c r="R616" s="216" t="str">
        <f t="shared" ref="R616:R617" si="61">CONCATENATE("II-",TEXT(Q616,"0000"))</f>
        <v>II-0070</v>
      </c>
      <c r="S616" s="225" t="str">
        <f t="shared" ref="S616:S617" si="62">K616</f>
        <v>RECLAMADO</v>
      </c>
    </row>
    <row r="617" spans="1:19" ht="15.75" thickTop="1" x14ac:dyDescent="0.2">
      <c r="A617" s="390">
        <v>71</v>
      </c>
      <c r="B617" s="388" t="s">
        <v>1571</v>
      </c>
      <c r="C617" s="388" t="s">
        <v>1319</v>
      </c>
      <c r="D617" s="311"/>
      <c r="G617" s="211"/>
      <c r="H617" s="301">
        <v>71</v>
      </c>
      <c r="I617" s="252"/>
      <c r="J617" s="312"/>
      <c r="K617" s="366" t="s">
        <v>1319</v>
      </c>
      <c r="L617" s="312"/>
      <c r="M617" s="312"/>
      <c r="N617" s="312"/>
      <c r="O617" s="254"/>
      <c r="P617" s="211"/>
      <c r="Q617" s="224">
        <f t="shared" si="60"/>
        <v>71</v>
      </c>
      <c r="R617" s="216" t="str">
        <f t="shared" si="61"/>
        <v>II-0071</v>
      </c>
      <c r="S617" s="225" t="str">
        <f t="shared" si="62"/>
        <v>RECUBRIMIENTO VEGETAL</v>
      </c>
    </row>
    <row r="618" spans="1:19" x14ac:dyDescent="0.2">
      <c r="A618" s="390"/>
      <c r="B618" s="388"/>
      <c r="C618" s="388"/>
      <c r="D618" s="311" t="s">
        <v>1077</v>
      </c>
      <c r="G618" s="211"/>
      <c r="H618" s="226"/>
      <c r="I618" s="227" t="s">
        <v>1003</v>
      </c>
      <c r="J618" s="272"/>
      <c r="K618" s="293" t="s">
        <v>1148</v>
      </c>
      <c r="L618" s="293"/>
      <c r="M618" s="293"/>
      <c r="N618" s="272"/>
      <c r="O618" s="306" t="s">
        <v>1077</v>
      </c>
      <c r="P618" s="211"/>
      <c r="Q618" s="211"/>
      <c r="R618" s="211"/>
      <c r="S618" s="211"/>
    </row>
    <row r="619" spans="1:19" ht="15.75" thickBot="1" x14ac:dyDescent="0.25">
      <c r="A619" s="390"/>
      <c r="B619" s="388"/>
      <c r="C619" s="388"/>
      <c r="D619" s="311" t="s">
        <v>1139</v>
      </c>
      <c r="G619" s="211"/>
      <c r="H619" s="226"/>
      <c r="I619" s="246" t="s">
        <v>1014</v>
      </c>
      <c r="J619" s="234"/>
      <c r="K619" s="248" t="s">
        <v>1150</v>
      </c>
      <c r="L619" s="235"/>
      <c r="M619" s="235"/>
      <c r="N619" s="234"/>
      <c r="O619" s="266" t="s">
        <v>1139</v>
      </c>
      <c r="P619" s="211"/>
      <c r="Q619" s="211"/>
      <c r="R619" s="211"/>
      <c r="S619" s="211"/>
    </row>
    <row r="620" spans="1:19" ht="16.5" thickTop="1" thickBot="1" x14ac:dyDescent="0.25">
      <c r="A620" s="390">
        <v>72</v>
      </c>
      <c r="B620" s="388" t="s">
        <v>1572</v>
      </c>
      <c r="C620" s="388" t="s">
        <v>1320</v>
      </c>
      <c r="D620" s="311" t="s">
        <v>6</v>
      </c>
      <c r="G620" s="211"/>
      <c r="H620" s="314">
        <v>72</v>
      </c>
      <c r="I620" s="315"/>
      <c r="J620" s="316"/>
      <c r="K620" s="317" t="s">
        <v>1320</v>
      </c>
      <c r="L620" s="316"/>
      <c r="M620" s="316"/>
      <c r="N620" s="316"/>
      <c r="O620" s="318" t="s">
        <v>6</v>
      </c>
      <c r="P620" s="211"/>
      <c r="Q620" s="224">
        <f>H620</f>
        <v>72</v>
      </c>
      <c r="R620" s="216" t="str">
        <f>CONCATENATE("II-",TEXT(Q620,"0000"))</f>
        <v>II-0072</v>
      </c>
      <c r="S620" s="225" t="str">
        <f>K620</f>
        <v>RESTITUCION DE GALIVO</v>
      </c>
    </row>
    <row r="621" spans="1:19" x14ac:dyDescent="0.2">
      <c r="A621" s="390"/>
      <c r="B621" s="388"/>
      <c r="C621" s="388"/>
      <c r="D621" s="311"/>
      <c r="G621" s="309"/>
      <c r="H621" s="319"/>
      <c r="I621" s="311"/>
      <c r="J621" s="309"/>
      <c r="K621" s="310"/>
      <c r="L621" s="309"/>
      <c r="M621" s="309"/>
      <c r="N621" s="309"/>
      <c r="O621" s="320"/>
      <c r="P621" s="309"/>
      <c r="Q621" s="309"/>
      <c r="R621" s="309"/>
      <c r="S621" s="309"/>
    </row>
    <row r="622" spans="1:19" x14ac:dyDescent="0.2">
      <c r="A622" s="390"/>
      <c r="B622" s="388"/>
      <c r="C622" s="388"/>
      <c r="D622" s="311"/>
      <c r="G622" s="309"/>
      <c r="H622" s="319"/>
      <c r="I622" s="311"/>
      <c r="J622" s="309"/>
      <c r="K622" s="310"/>
      <c r="L622" s="309"/>
      <c r="M622" s="309"/>
      <c r="N622" s="309"/>
      <c r="O622" s="320"/>
      <c r="P622" s="309"/>
      <c r="Q622" s="309"/>
      <c r="R622" s="309"/>
      <c r="S622" s="309"/>
    </row>
    <row r="623" spans="1:19" x14ac:dyDescent="0.2">
      <c r="A623" s="390"/>
      <c r="B623" s="388"/>
      <c r="C623" s="388"/>
      <c r="D623" s="311"/>
      <c r="G623" s="211"/>
      <c r="H623" s="251">
        <v>73</v>
      </c>
      <c r="I623" s="253"/>
      <c r="J623" s="264"/>
      <c r="K623" s="321" t="s">
        <v>1321</v>
      </c>
      <c r="L623" s="264"/>
      <c r="M623" s="264"/>
      <c r="N623" s="264"/>
      <c r="O623" s="275"/>
      <c r="P623" s="211"/>
      <c r="Q623" s="211"/>
      <c r="R623" s="211"/>
      <c r="S623" s="211"/>
    </row>
    <row r="624" spans="1:19" x14ac:dyDescent="0.2">
      <c r="A624" s="390"/>
      <c r="B624" s="388"/>
      <c r="C624" s="388"/>
      <c r="D624" s="311"/>
      <c r="G624" s="286"/>
      <c r="H624" s="376"/>
      <c r="I624" s="227" t="s">
        <v>1003</v>
      </c>
      <c r="J624" s="230"/>
      <c r="K624" s="235" t="s">
        <v>1288</v>
      </c>
      <c r="L624" s="235"/>
      <c r="M624" s="235"/>
      <c r="N624" s="234"/>
      <c r="O624" s="266"/>
      <c r="P624" s="286"/>
      <c r="Q624" s="286"/>
      <c r="R624" s="286"/>
      <c r="S624" s="286"/>
    </row>
    <row r="625" spans="1:19" x14ac:dyDescent="0.2">
      <c r="A625" s="390"/>
      <c r="B625" s="388"/>
      <c r="C625" s="388"/>
      <c r="D625" s="311" t="s">
        <v>1077</v>
      </c>
      <c r="G625" s="286"/>
      <c r="H625" s="376"/>
      <c r="I625" s="232"/>
      <c r="J625" s="233">
        <v>1</v>
      </c>
      <c r="K625" s="235"/>
      <c r="L625" s="235" t="s">
        <v>1152</v>
      </c>
      <c r="M625" s="235"/>
      <c r="N625" s="234"/>
      <c r="O625" s="266" t="s">
        <v>1077</v>
      </c>
      <c r="P625" s="286"/>
      <c r="Q625" s="286"/>
      <c r="R625" s="286"/>
      <c r="S625" s="286"/>
    </row>
    <row r="626" spans="1:19" x14ac:dyDescent="0.2">
      <c r="A626" s="390"/>
      <c r="B626" s="388"/>
      <c r="C626" s="388"/>
      <c r="D626" s="311" t="s">
        <v>1077</v>
      </c>
      <c r="G626" s="286"/>
      <c r="H626" s="376"/>
      <c r="I626" s="311"/>
      <c r="J626" s="233">
        <v>2</v>
      </c>
      <c r="K626" s="235"/>
      <c r="L626" s="235" t="s">
        <v>1322</v>
      </c>
      <c r="M626" s="234"/>
      <c r="N626" s="234"/>
      <c r="O626" s="266" t="s">
        <v>1077</v>
      </c>
      <c r="P626" s="286"/>
      <c r="Q626" s="286"/>
      <c r="R626" s="286"/>
      <c r="S626" s="286"/>
    </row>
    <row r="627" spans="1:19" x14ac:dyDescent="0.2">
      <c r="A627" s="390"/>
      <c r="B627" s="388"/>
      <c r="C627" s="388"/>
      <c r="D627" s="311" t="s">
        <v>1077</v>
      </c>
      <c r="G627" s="286"/>
      <c r="H627" s="376"/>
      <c r="I627" s="311"/>
      <c r="J627" s="233">
        <v>3</v>
      </c>
      <c r="K627" s="235"/>
      <c r="L627" s="235" t="s">
        <v>1323</v>
      </c>
      <c r="M627" s="234"/>
      <c r="N627" s="234"/>
      <c r="O627" s="266" t="s">
        <v>1077</v>
      </c>
      <c r="P627" s="286"/>
      <c r="Q627" s="286"/>
      <c r="R627" s="286"/>
      <c r="S627" s="286"/>
    </row>
    <row r="628" spans="1:19" x14ac:dyDescent="0.2">
      <c r="A628" s="390"/>
      <c r="B628" s="388"/>
      <c r="C628" s="388"/>
      <c r="D628" s="311" t="s">
        <v>1077</v>
      </c>
      <c r="G628" s="286"/>
      <c r="H628" s="376"/>
      <c r="I628" s="311"/>
      <c r="J628" s="322">
        <v>4</v>
      </c>
      <c r="K628" s="235"/>
      <c r="L628" s="235" t="s">
        <v>1324</v>
      </c>
      <c r="M628" s="234"/>
      <c r="N628" s="234"/>
      <c r="O628" s="266" t="s">
        <v>1077</v>
      </c>
      <c r="P628" s="286"/>
      <c r="Q628" s="286"/>
      <c r="R628" s="286"/>
      <c r="S628" s="286"/>
    </row>
    <row r="629" spans="1:19" x14ac:dyDescent="0.2">
      <c r="A629" s="390"/>
      <c r="B629" s="388"/>
      <c r="C629" s="388"/>
      <c r="D629" s="311" t="s">
        <v>1077</v>
      </c>
      <c r="G629" s="286"/>
      <c r="H629" s="376"/>
      <c r="I629" s="311"/>
      <c r="J629" s="322">
        <v>5</v>
      </c>
      <c r="K629" s="235"/>
      <c r="L629" s="235" t="s">
        <v>1325</v>
      </c>
      <c r="M629" s="234"/>
      <c r="N629" s="234"/>
      <c r="O629" s="266" t="s">
        <v>1077</v>
      </c>
      <c r="P629" s="286"/>
      <c r="Q629" s="286"/>
      <c r="R629" s="286"/>
      <c r="S629" s="286"/>
    </row>
    <row r="630" spans="1:19" x14ac:dyDescent="0.2">
      <c r="A630" s="390"/>
      <c r="B630" s="388"/>
      <c r="C630" s="388"/>
      <c r="D630" s="311" t="s">
        <v>1077</v>
      </c>
      <c r="G630" s="211"/>
      <c r="H630" s="372"/>
      <c r="I630" s="227" t="s">
        <v>1014</v>
      </c>
      <c r="J630" s="272"/>
      <c r="K630" s="293" t="s">
        <v>1147</v>
      </c>
      <c r="L630" s="272"/>
      <c r="M630" s="272"/>
      <c r="N630" s="272"/>
      <c r="O630" s="306" t="s">
        <v>1077</v>
      </c>
      <c r="P630" s="211"/>
      <c r="Q630" s="235"/>
      <c r="R630" s="211"/>
      <c r="S630" s="211"/>
    </row>
    <row r="631" spans="1:19" x14ac:dyDescent="0.2">
      <c r="A631" s="390"/>
      <c r="B631" s="388"/>
      <c r="C631" s="388"/>
      <c r="D631" s="311"/>
      <c r="G631" s="211"/>
      <c r="H631" s="372"/>
      <c r="I631" s="227" t="s">
        <v>1016</v>
      </c>
      <c r="J631" s="232"/>
      <c r="K631" s="235" t="s">
        <v>1164</v>
      </c>
      <c r="L631" s="235"/>
      <c r="M631" s="234"/>
      <c r="N631" s="234"/>
      <c r="O631" s="266"/>
      <c r="P631" s="211"/>
      <c r="Q631" s="211"/>
      <c r="R631" s="211"/>
      <c r="S631" s="211"/>
    </row>
    <row r="632" spans="1:19" x14ac:dyDescent="0.2">
      <c r="A632" s="390"/>
      <c r="B632" s="388"/>
      <c r="C632" s="388"/>
      <c r="D632" s="311" t="s">
        <v>1077</v>
      </c>
      <c r="G632" s="211"/>
      <c r="H632" s="372"/>
      <c r="I632" s="232"/>
      <c r="J632" s="233">
        <v>1</v>
      </c>
      <c r="K632" s="235"/>
      <c r="L632" s="235" t="s">
        <v>1152</v>
      </c>
      <c r="M632" s="234"/>
      <c r="N632" s="234"/>
      <c r="O632" s="266" t="s">
        <v>1077</v>
      </c>
      <c r="P632" s="211"/>
      <c r="Q632" s="211"/>
      <c r="R632" s="211"/>
      <c r="S632" s="211"/>
    </row>
    <row r="633" spans="1:19" x14ac:dyDescent="0.2">
      <c r="A633" s="390"/>
      <c r="B633" s="388"/>
      <c r="C633" s="388"/>
      <c r="D633" s="311" t="s">
        <v>1077</v>
      </c>
      <c r="G633" s="211"/>
      <c r="H633" s="372"/>
      <c r="I633" s="232"/>
      <c r="J633" s="233">
        <v>2</v>
      </c>
      <c r="K633" s="235"/>
      <c r="L633" s="235" t="s">
        <v>1322</v>
      </c>
      <c r="M633" s="234"/>
      <c r="N633" s="234"/>
      <c r="O633" s="266" t="s">
        <v>1077</v>
      </c>
      <c r="P633" s="211"/>
      <c r="Q633" s="211"/>
      <c r="R633" s="211"/>
      <c r="S633" s="211"/>
    </row>
    <row r="634" spans="1:19" x14ac:dyDescent="0.2">
      <c r="A634" s="390"/>
      <c r="B634" s="388"/>
      <c r="C634" s="388"/>
      <c r="D634" s="311" t="s">
        <v>1077</v>
      </c>
      <c r="G634" s="211"/>
      <c r="H634" s="372"/>
      <c r="I634" s="232"/>
      <c r="J634" s="233">
        <v>3</v>
      </c>
      <c r="K634" s="235"/>
      <c r="L634" s="235" t="s">
        <v>1323</v>
      </c>
      <c r="M634" s="234"/>
      <c r="N634" s="234"/>
      <c r="O634" s="266" t="s">
        <v>1077</v>
      </c>
      <c r="P634" s="211"/>
      <c r="Q634" s="211"/>
      <c r="R634" s="211"/>
      <c r="S634" s="211"/>
    </row>
    <row r="635" spans="1:19" x14ac:dyDescent="0.2">
      <c r="A635" s="390"/>
      <c r="B635" s="388"/>
      <c r="C635" s="388"/>
      <c r="D635" s="311" t="s">
        <v>1077</v>
      </c>
      <c r="G635" s="211"/>
      <c r="H635" s="372"/>
      <c r="I635" s="232"/>
      <c r="J635" s="322">
        <v>4</v>
      </c>
      <c r="K635" s="235"/>
      <c r="L635" s="235" t="s">
        <v>1324</v>
      </c>
      <c r="M635" s="234"/>
      <c r="N635" s="234"/>
      <c r="O635" s="266" t="s">
        <v>1077</v>
      </c>
      <c r="P635" s="211"/>
      <c r="Q635" s="211"/>
      <c r="R635" s="211"/>
      <c r="S635" s="211"/>
    </row>
    <row r="636" spans="1:19" x14ac:dyDescent="0.2">
      <c r="A636" s="390"/>
      <c r="B636" s="388"/>
      <c r="C636" s="388"/>
      <c r="D636" s="311" t="s">
        <v>1077</v>
      </c>
      <c r="G636" s="211"/>
      <c r="H636" s="372"/>
      <c r="I636" s="284"/>
      <c r="J636" s="323">
        <v>5</v>
      </c>
      <c r="K636" s="240"/>
      <c r="L636" s="240" t="s">
        <v>1325</v>
      </c>
      <c r="M636" s="239"/>
      <c r="N636" s="239"/>
      <c r="O636" s="285" t="s">
        <v>1077</v>
      </c>
      <c r="P636" s="211"/>
      <c r="Q636" s="211"/>
      <c r="R636" s="211"/>
      <c r="S636" s="211"/>
    </row>
    <row r="637" spans="1:19" ht="15.75" thickBot="1" x14ac:dyDescent="0.25">
      <c r="A637" s="390"/>
      <c r="B637" s="388"/>
      <c r="C637" s="388"/>
      <c r="D637" s="311" t="s">
        <v>1077</v>
      </c>
      <c r="G637" s="211"/>
      <c r="H637" s="372"/>
      <c r="I637" s="246" t="s">
        <v>1023</v>
      </c>
      <c r="J637" s="311"/>
      <c r="K637" s="235" t="s">
        <v>1150</v>
      </c>
      <c r="L637" s="235"/>
      <c r="M637" s="234"/>
      <c r="N637" s="234"/>
      <c r="O637" s="266" t="s">
        <v>1077</v>
      </c>
      <c r="P637" s="211"/>
      <c r="Q637" s="211"/>
      <c r="R637" s="211"/>
      <c r="S637" s="211"/>
    </row>
    <row r="638" spans="1:19" ht="15.75" thickTop="1" x14ac:dyDescent="0.2">
      <c r="A638" s="390">
        <v>74</v>
      </c>
      <c r="B638" s="388" t="s">
        <v>1573</v>
      </c>
      <c r="C638" s="388" t="s">
        <v>1326</v>
      </c>
      <c r="D638" s="311"/>
      <c r="G638" s="211"/>
      <c r="H638" s="301">
        <v>74</v>
      </c>
      <c r="I638" s="252"/>
      <c r="J638" s="312"/>
      <c r="K638" s="313" t="s">
        <v>1326</v>
      </c>
      <c r="L638" s="312"/>
      <c r="M638" s="312"/>
      <c r="N638" s="312"/>
      <c r="O638" s="254"/>
      <c r="P638" s="211"/>
      <c r="Q638" s="224">
        <f>H638</f>
        <v>74</v>
      </c>
      <c r="R638" s="216" t="str">
        <f>CONCATENATE("II-",TEXT(Q638,"0000"))</f>
        <v>II-0074</v>
      </c>
      <c r="S638" s="225" t="str">
        <f>K638</f>
        <v>RIEGO</v>
      </c>
    </row>
    <row r="639" spans="1:19" x14ac:dyDescent="0.2">
      <c r="A639" s="390"/>
      <c r="B639" s="388"/>
      <c r="C639" s="388"/>
      <c r="D639" s="311" t="s">
        <v>1077</v>
      </c>
      <c r="G639" s="211"/>
      <c r="H639" s="226"/>
      <c r="I639" s="227" t="s">
        <v>1003</v>
      </c>
      <c r="J639" s="272"/>
      <c r="K639" s="293" t="s">
        <v>1327</v>
      </c>
      <c r="L639" s="272"/>
      <c r="M639" s="272"/>
      <c r="N639" s="272"/>
      <c r="O639" s="306" t="s">
        <v>1077</v>
      </c>
      <c r="P639" s="211"/>
      <c r="Q639" s="211"/>
      <c r="R639" s="211"/>
      <c r="S639" s="211"/>
    </row>
    <row r="640" spans="1:19" ht="15.75" thickBot="1" x14ac:dyDescent="0.25">
      <c r="A640" s="390"/>
      <c r="B640" s="388"/>
      <c r="C640" s="388"/>
      <c r="D640" s="311" t="s">
        <v>1077</v>
      </c>
      <c r="G640" s="211"/>
      <c r="H640" s="244"/>
      <c r="I640" s="246" t="s">
        <v>1014</v>
      </c>
      <c r="J640" s="247"/>
      <c r="K640" s="248" t="s">
        <v>1328</v>
      </c>
      <c r="L640" s="247"/>
      <c r="M640" s="247"/>
      <c r="N640" s="247"/>
      <c r="O640" s="332" t="s">
        <v>1077</v>
      </c>
      <c r="P640" s="211"/>
      <c r="Q640" s="211"/>
      <c r="R640" s="211"/>
      <c r="S640" s="211"/>
    </row>
    <row r="641" spans="1:19" ht="15.75" thickTop="1" x14ac:dyDescent="0.2">
      <c r="A641" s="390">
        <v>75</v>
      </c>
      <c r="B641" s="388" t="s">
        <v>1574</v>
      </c>
      <c r="C641" s="388" t="s">
        <v>1329</v>
      </c>
      <c r="D641" s="311"/>
      <c r="G641" s="286"/>
      <c r="H641" s="251">
        <v>75</v>
      </c>
      <c r="I641" s="253"/>
      <c r="J641" s="264"/>
      <c r="K641" s="321" t="s">
        <v>1329</v>
      </c>
      <c r="L641" s="264"/>
      <c r="M641" s="264"/>
      <c r="N641" s="264"/>
      <c r="O641" s="275"/>
      <c r="P641" s="211"/>
      <c r="Q641" s="224">
        <f>H641</f>
        <v>75</v>
      </c>
      <c r="R641" s="216" t="str">
        <f>CONCATENATE("II-",TEXT(Q641,"0000"))</f>
        <v>II-0075</v>
      </c>
      <c r="S641" s="225" t="str">
        <f>K641</f>
        <v>SALTO</v>
      </c>
    </row>
    <row r="642" spans="1:19" x14ac:dyDescent="0.2">
      <c r="A642" s="390"/>
      <c r="B642" s="388"/>
      <c r="C642" s="388"/>
      <c r="D642" s="311" t="s">
        <v>1095</v>
      </c>
      <c r="G642" s="211"/>
      <c r="H642" s="226"/>
      <c r="I642" s="227" t="s">
        <v>1003</v>
      </c>
      <c r="J642" s="272"/>
      <c r="K642" s="293" t="s">
        <v>1330</v>
      </c>
      <c r="L642" s="272"/>
      <c r="M642" s="272"/>
      <c r="N642" s="272"/>
      <c r="O642" s="306" t="s">
        <v>1095</v>
      </c>
      <c r="P642" s="211"/>
      <c r="Q642" s="211"/>
      <c r="R642" s="211"/>
      <c r="S642" s="211"/>
    </row>
    <row r="643" spans="1:19" ht="15.75" thickBot="1" x14ac:dyDescent="0.25">
      <c r="A643" s="390"/>
      <c r="B643" s="388"/>
      <c r="C643" s="388"/>
      <c r="D643" s="311" t="s">
        <v>1095</v>
      </c>
      <c r="G643" s="211"/>
      <c r="H643" s="226"/>
      <c r="I643" s="246" t="s">
        <v>1014</v>
      </c>
      <c r="J643" s="234"/>
      <c r="K643" s="235" t="s">
        <v>1093</v>
      </c>
      <c r="L643" s="234"/>
      <c r="M643" s="234"/>
      <c r="N643" s="234"/>
      <c r="O643" s="266" t="s">
        <v>1095</v>
      </c>
      <c r="P643" s="211"/>
      <c r="Q643" s="211"/>
      <c r="R643" s="211"/>
      <c r="S643" s="211"/>
    </row>
    <row r="644" spans="1:19" ht="16.5" thickTop="1" thickBot="1" x14ac:dyDescent="0.25">
      <c r="A644" s="390">
        <v>76</v>
      </c>
      <c r="B644" s="388" t="s">
        <v>1575</v>
      </c>
      <c r="C644" s="388" t="s">
        <v>1331</v>
      </c>
      <c r="D644" s="311" t="s">
        <v>729</v>
      </c>
      <c r="G644" s="211"/>
      <c r="H644" s="301">
        <v>76</v>
      </c>
      <c r="I644" s="252"/>
      <c r="J644" s="312"/>
      <c r="K644" s="313" t="s">
        <v>1331</v>
      </c>
      <c r="L644" s="312"/>
      <c r="M644" s="312"/>
      <c r="N644" s="312"/>
      <c r="O644" s="254" t="s">
        <v>729</v>
      </c>
      <c r="P644" s="211"/>
      <c r="Q644" s="224">
        <f t="shared" ref="Q644:Q645" si="63">H644</f>
        <v>76</v>
      </c>
      <c r="R644" s="216" t="str">
        <f t="shared" ref="R644:R645" si="64">CONCATENATE("II-",TEXT(Q644,"0000"))</f>
        <v>II-0076</v>
      </c>
      <c r="S644" s="225" t="str">
        <f t="shared" ref="S644:S645" si="65">K644</f>
        <v>SELLADO DE FISURA</v>
      </c>
    </row>
    <row r="645" spans="1:19" ht="15.75" thickTop="1" x14ac:dyDescent="0.2">
      <c r="A645" s="390">
        <v>77</v>
      </c>
      <c r="B645" s="388" t="s">
        <v>1576</v>
      </c>
      <c r="C645" s="388" t="s">
        <v>1332</v>
      </c>
      <c r="D645" s="311"/>
      <c r="G645" s="211"/>
      <c r="H645" s="301">
        <v>77</v>
      </c>
      <c r="I645" s="252"/>
      <c r="J645" s="312"/>
      <c r="K645" s="313" t="s">
        <v>1332</v>
      </c>
      <c r="L645" s="312"/>
      <c r="M645" s="312"/>
      <c r="N645" s="312"/>
      <c r="O645" s="254"/>
      <c r="P645" s="211"/>
      <c r="Q645" s="224">
        <f t="shared" si="63"/>
        <v>77</v>
      </c>
      <c r="R645" s="216" t="str">
        <f t="shared" si="64"/>
        <v>II-0077</v>
      </c>
      <c r="S645" s="225" t="str">
        <f t="shared" si="65"/>
        <v>SIFON</v>
      </c>
    </row>
    <row r="646" spans="1:19" ht="15.75" thickBot="1" x14ac:dyDescent="0.25">
      <c r="A646" s="390"/>
      <c r="B646" s="388"/>
      <c r="C646" s="388"/>
      <c r="D646" s="311" t="s">
        <v>6</v>
      </c>
      <c r="G646" s="211"/>
      <c r="H646" s="226"/>
      <c r="I646" s="256" t="s">
        <v>1003</v>
      </c>
      <c r="J646" s="234"/>
      <c r="K646" s="235" t="s">
        <v>1333</v>
      </c>
      <c r="L646" s="234"/>
      <c r="M646" s="234"/>
      <c r="N646" s="234"/>
      <c r="O646" s="266" t="s">
        <v>6</v>
      </c>
      <c r="P646" s="211"/>
      <c r="Q646" s="211"/>
      <c r="R646" s="211"/>
      <c r="S646" s="211"/>
    </row>
    <row r="647" spans="1:19" ht="15.75" thickTop="1" x14ac:dyDescent="0.2">
      <c r="A647" s="390">
        <v>78</v>
      </c>
      <c r="B647" s="388" t="s">
        <v>1577</v>
      </c>
      <c r="C647" s="388" t="s">
        <v>1334</v>
      </c>
      <c r="D647" s="311"/>
      <c r="G647" s="286"/>
      <c r="H647" s="301">
        <v>78</v>
      </c>
      <c r="I647" s="252"/>
      <c r="J647" s="312"/>
      <c r="K647" s="313" t="s">
        <v>1334</v>
      </c>
      <c r="L647" s="312"/>
      <c r="M647" s="312"/>
      <c r="N647" s="312"/>
      <c r="O647" s="254"/>
      <c r="P647" s="211"/>
      <c r="Q647" s="224">
        <f>H647</f>
        <v>78</v>
      </c>
      <c r="R647" s="216" t="str">
        <f>CONCATENATE("II-",TEXT(Q647,"0000"))</f>
        <v>II-0078</v>
      </c>
      <c r="S647" s="225" t="str">
        <f>K647</f>
        <v>SUB BASE</v>
      </c>
    </row>
    <row r="648" spans="1:19" x14ac:dyDescent="0.2">
      <c r="A648" s="390"/>
      <c r="B648" s="388"/>
      <c r="C648" s="388"/>
      <c r="D648" s="311" t="s">
        <v>1044</v>
      </c>
      <c r="G648" s="286"/>
      <c r="H648" s="307"/>
      <c r="I648" s="378" t="s">
        <v>1003</v>
      </c>
      <c r="J648" s="309"/>
      <c r="K648" s="310" t="s">
        <v>1115</v>
      </c>
      <c r="L648" s="309"/>
      <c r="M648" s="309"/>
      <c r="N648" s="309"/>
      <c r="O648" s="297" t="s">
        <v>1044</v>
      </c>
      <c r="P648" s="286"/>
      <c r="Q648" s="286"/>
      <c r="R648" s="286"/>
      <c r="S648" s="286"/>
    </row>
    <row r="649" spans="1:19" x14ac:dyDescent="0.2">
      <c r="A649" s="390"/>
      <c r="B649" s="388"/>
      <c r="C649" s="388"/>
      <c r="D649" s="311" t="s">
        <v>1044</v>
      </c>
      <c r="G649" s="211"/>
      <c r="H649" s="226"/>
      <c r="I649" s="227" t="s">
        <v>1014</v>
      </c>
      <c r="J649" s="359"/>
      <c r="K649" s="293" t="s">
        <v>1200</v>
      </c>
      <c r="L649" s="293"/>
      <c r="M649" s="272"/>
      <c r="N649" s="272"/>
      <c r="O649" s="306" t="s">
        <v>1044</v>
      </c>
      <c r="P649" s="211"/>
      <c r="Q649" s="211"/>
      <c r="R649" s="211"/>
      <c r="S649" s="211"/>
    </row>
    <row r="650" spans="1:19" x14ac:dyDescent="0.2">
      <c r="A650" s="390"/>
      <c r="B650" s="388"/>
      <c r="C650" s="388"/>
      <c r="D650" s="311"/>
      <c r="G650" s="211"/>
      <c r="H650" s="226"/>
      <c r="I650" s="238" t="s">
        <v>1016</v>
      </c>
      <c r="J650" s="232"/>
      <c r="K650" s="235" t="s">
        <v>1112</v>
      </c>
      <c r="L650" s="235"/>
      <c r="M650" s="234"/>
      <c r="N650" s="234"/>
      <c r="O650" s="266"/>
      <c r="P650" s="211"/>
      <c r="Q650" s="211"/>
      <c r="R650" s="211"/>
      <c r="S650" s="211"/>
    </row>
    <row r="651" spans="1:19" x14ac:dyDescent="0.2">
      <c r="A651" s="390"/>
      <c r="B651" s="388"/>
      <c r="C651" s="388"/>
      <c r="D651" s="311" t="s">
        <v>1044</v>
      </c>
      <c r="G651" s="211"/>
      <c r="H651" s="226"/>
      <c r="I651" s="232"/>
      <c r="J651" s="233">
        <v>1</v>
      </c>
      <c r="K651" s="235"/>
      <c r="L651" s="235" t="s">
        <v>1335</v>
      </c>
      <c r="M651" s="234"/>
      <c r="N651" s="234"/>
      <c r="O651" s="266" t="s">
        <v>1044</v>
      </c>
      <c r="P651" s="211"/>
      <c r="Q651" s="211"/>
      <c r="R651" s="211"/>
      <c r="S651" s="211"/>
    </row>
    <row r="652" spans="1:19" x14ac:dyDescent="0.2">
      <c r="A652" s="390"/>
      <c r="B652" s="388"/>
      <c r="C652" s="388"/>
      <c r="D652" s="311" t="s">
        <v>1044</v>
      </c>
      <c r="G652" s="211"/>
      <c r="H652" s="226"/>
      <c r="I652" s="232"/>
      <c r="J652" s="233">
        <v>2</v>
      </c>
      <c r="K652" s="235"/>
      <c r="L652" s="235" t="s">
        <v>1336</v>
      </c>
      <c r="M652" s="234"/>
      <c r="N652" s="234"/>
      <c r="O652" s="266" t="s">
        <v>1044</v>
      </c>
      <c r="P652" s="211"/>
      <c r="Q652" s="211"/>
      <c r="R652" s="211"/>
      <c r="S652" s="211"/>
    </row>
    <row r="653" spans="1:19" x14ac:dyDescent="0.2">
      <c r="A653" s="390"/>
      <c r="B653" s="388"/>
      <c r="C653" s="388"/>
      <c r="D653" s="311" t="s">
        <v>1044</v>
      </c>
      <c r="G653" s="211"/>
      <c r="H653" s="226"/>
      <c r="I653" s="232"/>
      <c r="J653" s="238">
        <v>3</v>
      </c>
      <c r="K653" s="234"/>
      <c r="L653" s="235" t="s">
        <v>1112</v>
      </c>
      <c r="M653" s="234"/>
      <c r="N653" s="234"/>
      <c r="O653" s="266" t="s">
        <v>1044</v>
      </c>
      <c r="P653" s="211"/>
      <c r="Q653" s="211"/>
      <c r="R653" s="211"/>
      <c r="S653" s="211"/>
    </row>
    <row r="654" spans="1:19" x14ac:dyDescent="0.2">
      <c r="A654" s="390"/>
      <c r="B654" s="388"/>
      <c r="C654" s="388"/>
      <c r="D654" s="311" t="s">
        <v>1044</v>
      </c>
      <c r="G654" s="211"/>
      <c r="H654" s="226"/>
      <c r="I654" s="227" t="s">
        <v>1023</v>
      </c>
      <c r="J654" s="359"/>
      <c r="K654" s="293" t="s">
        <v>1076</v>
      </c>
      <c r="L654" s="293"/>
      <c r="M654" s="272"/>
      <c r="N654" s="272"/>
      <c r="O654" s="306" t="s">
        <v>1044</v>
      </c>
      <c r="P654" s="211"/>
      <c r="Q654" s="211"/>
      <c r="R654" s="211"/>
      <c r="S654" s="211"/>
    </row>
    <row r="655" spans="1:19" x14ac:dyDescent="0.2">
      <c r="A655" s="390"/>
      <c r="B655" s="388"/>
      <c r="C655" s="388"/>
      <c r="D655" s="311" t="s">
        <v>1044</v>
      </c>
      <c r="G655" s="211"/>
      <c r="H655" s="226"/>
      <c r="I655" s="233" t="s">
        <v>1038</v>
      </c>
      <c r="J655" s="232"/>
      <c r="K655" s="235" t="s">
        <v>1078</v>
      </c>
      <c r="L655" s="235"/>
      <c r="M655" s="234"/>
      <c r="N655" s="234"/>
      <c r="O655" s="266" t="s">
        <v>1044</v>
      </c>
      <c r="P655" s="211"/>
      <c r="Q655" s="211"/>
      <c r="R655" s="211"/>
      <c r="S655" s="211"/>
    </row>
    <row r="656" spans="1:19" x14ac:dyDescent="0.2">
      <c r="A656" s="390"/>
      <c r="B656" s="388"/>
      <c r="C656" s="388"/>
      <c r="D656" s="311" t="s">
        <v>1044</v>
      </c>
      <c r="G656" s="211"/>
      <c r="H656" s="226"/>
      <c r="I656" s="227" t="s">
        <v>1040</v>
      </c>
      <c r="J656" s="359"/>
      <c r="K656" s="339" t="s">
        <v>1116</v>
      </c>
      <c r="L656" s="293"/>
      <c r="M656" s="272"/>
      <c r="N656" s="272"/>
      <c r="O656" s="306" t="s">
        <v>1044</v>
      </c>
      <c r="P656" s="211"/>
      <c r="Q656" s="211"/>
      <c r="R656" s="211"/>
      <c r="S656" s="211"/>
    </row>
    <row r="657" spans="1:19" ht="15.75" thickBot="1" x14ac:dyDescent="0.25">
      <c r="A657" s="390"/>
      <c r="B657" s="388"/>
      <c r="C657" s="388"/>
      <c r="D657" s="311" t="s">
        <v>1044</v>
      </c>
      <c r="G657" s="211"/>
      <c r="H657" s="244"/>
      <c r="I657" s="246" t="s">
        <v>1042</v>
      </c>
      <c r="J657" s="245"/>
      <c r="K657" s="248" t="s">
        <v>1079</v>
      </c>
      <c r="L657" s="248"/>
      <c r="M657" s="247"/>
      <c r="N657" s="247"/>
      <c r="O657" s="332" t="s">
        <v>1044</v>
      </c>
      <c r="P657" s="211"/>
      <c r="Q657" s="211"/>
      <c r="R657" s="211"/>
      <c r="S657" s="211"/>
    </row>
    <row r="658" spans="1:19" ht="15.75" thickTop="1" x14ac:dyDescent="0.2">
      <c r="A658" s="390">
        <v>79</v>
      </c>
      <c r="B658" s="388" t="s">
        <v>1578</v>
      </c>
      <c r="C658" s="388" t="s">
        <v>1198</v>
      </c>
      <c r="D658" s="311"/>
      <c r="G658" s="211"/>
      <c r="H658" s="251">
        <v>79</v>
      </c>
      <c r="I658" s="253"/>
      <c r="J658" s="264"/>
      <c r="K658" s="304" t="s">
        <v>1198</v>
      </c>
      <c r="L658" s="264"/>
      <c r="M658" s="264"/>
      <c r="N658" s="264"/>
      <c r="O658" s="275"/>
      <c r="P658" s="211"/>
      <c r="Q658" s="224">
        <f>H658</f>
        <v>79</v>
      </c>
      <c r="R658" s="216" t="str">
        <f>CONCATENATE("II-",TEXT(Q658,"0000"))</f>
        <v>II-0079</v>
      </c>
      <c r="S658" s="225" t="str">
        <f>K658</f>
        <v>SUELO</v>
      </c>
    </row>
    <row r="659" spans="1:19" x14ac:dyDescent="0.2">
      <c r="A659" s="390"/>
      <c r="B659" s="388"/>
      <c r="C659" s="388"/>
      <c r="D659" s="311" t="s">
        <v>1044</v>
      </c>
      <c r="G659" s="211"/>
      <c r="H659" s="226"/>
      <c r="I659" s="358" t="s">
        <v>1003</v>
      </c>
      <c r="J659" s="234"/>
      <c r="K659" s="293" t="s">
        <v>1337</v>
      </c>
      <c r="L659" s="235"/>
      <c r="M659" s="235"/>
      <c r="N659" s="234"/>
      <c r="O659" s="266" t="s">
        <v>1044</v>
      </c>
      <c r="P659" s="211"/>
      <c r="Q659" s="211"/>
      <c r="R659" s="211"/>
      <c r="S659" s="211"/>
    </row>
    <row r="660" spans="1:19" x14ac:dyDescent="0.2">
      <c r="A660" s="390"/>
      <c r="B660" s="388"/>
      <c r="C660" s="388"/>
      <c r="D660" s="311" t="s">
        <v>1044</v>
      </c>
      <c r="G660" s="211"/>
      <c r="H660" s="226"/>
      <c r="I660" s="227" t="s">
        <v>1014</v>
      </c>
      <c r="J660" s="272"/>
      <c r="K660" s="235" t="s">
        <v>1338</v>
      </c>
      <c r="L660" s="293"/>
      <c r="M660" s="293"/>
      <c r="N660" s="272"/>
      <c r="O660" s="306" t="s">
        <v>1044</v>
      </c>
      <c r="P660" s="211"/>
      <c r="Q660" s="211"/>
      <c r="R660" s="211"/>
      <c r="S660" s="211"/>
    </row>
    <row r="661" spans="1:19" ht="15.75" thickBot="1" x14ac:dyDescent="0.25">
      <c r="A661" s="390"/>
      <c r="B661" s="388"/>
      <c r="C661" s="388"/>
      <c r="D661" s="311" t="s">
        <v>1044</v>
      </c>
      <c r="G661" s="211"/>
      <c r="H661" s="226"/>
      <c r="I661" s="246" t="s">
        <v>1016</v>
      </c>
      <c r="J661" s="234"/>
      <c r="K661" s="295" t="s">
        <v>1339</v>
      </c>
      <c r="L661" s="235"/>
      <c r="M661" s="235"/>
      <c r="N661" s="234"/>
      <c r="O661" s="266" t="s">
        <v>1044</v>
      </c>
      <c r="P661" s="211"/>
      <c r="Q661" s="211"/>
      <c r="R661" s="211"/>
      <c r="S661" s="211"/>
    </row>
    <row r="662" spans="1:19" ht="15.75" thickTop="1" x14ac:dyDescent="0.2">
      <c r="A662" s="390">
        <v>80</v>
      </c>
      <c r="B662" s="388" t="s">
        <v>1579</v>
      </c>
      <c r="C662" s="388" t="s">
        <v>1340</v>
      </c>
      <c r="D662" s="311"/>
      <c r="G662" s="211"/>
      <c r="H662" s="301">
        <v>80</v>
      </c>
      <c r="I662" s="252"/>
      <c r="J662" s="312"/>
      <c r="K662" s="321" t="s">
        <v>1340</v>
      </c>
      <c r="L662" s="312"/>
      <c r="M662" s="312"/>
      <c r="N662" s="312"/>
      <c r="O662" s="254"/>
      <c r="P662" s="211"/>
      <c r="Q662" s="224">
        <f>H662</f>
        <v>80</v>
      </c>
      <c r="R662" s="216" t="str">
        <f>CONCATENATE("II-",TEXT(Q662,"0000"))</f>
        <v>II-0080</v>
      </c>
      <c r="S662" s="225" t="str">
        <f>K662</f>
        <v>SUMIDEROS</v>
      </c>
    </row>
    <row r="663" spans="1:19" x14ac:dyDescent="0.2">
      <c r="A663" s="390"/>
      <c r="B663" s="388"/>
      <c r="C663" s="388"/>
      <c r="D663" s="311" t="s">
        <v>6</v>
      </c>
      <c r="G663" s="211"/>
      <c r="H663" s="226"/>
      <c r="I663" s="233" t="s">
        <v>1003</v>
      </c>
      <c r="J663" s="234"/>
      <c r="K663" s="235" t="s">
        <v>1341</v>
      </c>
      <c r="L663" s="235"/>
      <c r="M663" s="235"/>
      <c r="N663" s="234"/>
      <c r="O663" s="266" t="s">
        <v>6</v>
      </c>
      <c r="P663" s="211"/>
      <c r="Q663" s="211"/>
      <c r="R663" s="211"/>
      <c r="S663" s="211"/>
    </row>
    <row r="664" spans="1:19" x14ac:dyDescent="0.2">
      <c r="A664" s="390"/>
      <c r="B664" s="388"/>
      <c r="C664" s="388"/>
      <c r="D664" s="311" t="s">
        <v>6</v>
      </c>
      <c r="G664" s="211"/>
      <c r="H664" s="226"/>
      <c r="I664" s="227" t="s">
        <v>1014</v>
      </c>
      <c r="J664" s="272"/>
      <c r="K664" s="293" t="s">
        <v>1342</v>
      </c>
      <c r="L664" s="293"/>
      <c r="M664" s="293"/>
      <c r="N664" s="272"/>
      <c r="O664" s="306" t="s">
        <v>6</v>
      </c>
      <c r="P664" s="211"/>
      <c r="Q664" s="211"/>
      <c r="R664" s="211"/>
      <c r="S664" s="211"/>
    </row>
    <row r="665" spans="1:19" x14ac:dyDescent="0.2">
      <c r="A665" s="390"/>
      <c r="B665" s="388"/>
      <c r="C665" s="388"/>
      <c r="D665" s="311" t="s">
        <v>6</v>
      </c>
      <c r="G665" s="211"/>
      <c r="H665" s="226"/>
      <c r="I665" s="227" t="s">
        <v>1016</v>
      </c>
      <c r="J665" s="272"/>
      <c r="K665" s="293" t="s">
        <v>1343</v>
      </c>
      <c r="L665" s="293"/>
      <c r="M665" s="293"/>
      <c r="N665" s="272"/>
      <c r="O665" s="306" t="s">
        <v>6</v>
      </c>
      <c r="P665" s="211"/>
      <c r="Q665" s="211"/>
      <c r="R665" s="211"/>
      <c r="S665" s="211"/>
    </row>
    <row r="666" spans="1:19" ht="15.75" thickBot="1" x14ac:dyDescent="0.25">
      <c r="A666" s="390"/>
      <c r="B666" s="388"/>
      <c r="C666" s="388"/>
      <c r="D666" s="311" t="s">
        <v>6</v>
      </c>
      <c r="G666" s="211"/>
      <c r="H666" s="277"/>
      <c r="I666" s="279" t="s">
        <v>1023</v>
      </c>
      <c r="J666" s="280"/>
      <c r="K666" s="281" t="s">
        <v>1344</v>
      </c>
      <c r="L666" s="281"/>
      <c r="M666" s="281"/>
      <c r="N666" s="280"/>
      <c r="O666" s="335" t="s">
        <v>6</v>
      </c>
      <c r="P666" s="211"/>
      <c r="Q666" s="211"/>
      <c r="R666" s="211"/>
      <c r="S666" s="211"/>
    </row>
    <row r="667" spans="1:19" x14ac:dyDescent="0.2">
      <c r="A667" s="390"/>
      <c r="B667" s="388"/>
      <c r="C667" s="388"/>
      <c r="D667" s="311"/>
      <c r="G667" s="234"/>
      <c r="H667" s="283"/>
      <c r="I667" s="232"/>
      <c r="J667" s="234"/>
      <c r="K667" s="235"/>
      <c r="L667" s="235"/>
      <c r="M667" s="235"/>
      <c r="N667" s="234"/>
      <c r="O667" s="217"/>
      <c r="P667" s="234"/>
      <c r="Q667" s="234"/>
      <c r="R667" s="234"/>
      <c r="S667" s="234"/>
    </row>
    <row r="668" spans="1:19" x14ac:dyDescent="0.2">
      <c r="A668" s="390"/>
      <c r="B668" s="388"/>
      <c r="C668" s="388"/>
      <c r="D668" s="311"/>
      <c r="G668" s="234"/>
      <c r="H668" s="283"/>
      <c r="I668" s="232"/>
      <c r="J668" s="234"/>
      <c r="K668" s="235"/>
      <c r="L668" s="235"/>
      <c r="M668" s="235"/>
      <c r="N668" s="234"/>
      <c r="O668" s="217"/>
      <c r="P668" s="234"/>
      <c r="Q668" s="234"/>
      <c r="R668" s="234"/>
      <c r="S668" s="234"/>
    </row>
    <row r="669" spans="1:19" x14ac:dyDescent="0.2">
      <c r="A669" s="390"/>
      <c r="B669" s="388"/>
      <c r="C669" s="388"/>
      <c r="D669" s="311"/>
      <c r="G669" s="234"/>
      <c r="H669" s="283"/>
      <c r="I669" s="232"/>
      <c r="J669" s="234"/>
      <c r="K669" s="235"/>
      <c r="L669" s="235"/>
      <c r="M669" s="235"/>
      <c r="N669" s="234"/>
      <c r="O669" s="217"/>
      <c r="P669" s="234"/>
      <c r="Q669" s="234"/>
      <c r="R669" s="234"/>
      <c r="S669" s="234"/>
    </row>
    <row r="670" spans="1:19" x14ac:dyDescent="0.2">
      <c r="A670" s="390">
        <v>81</v>
      </c>
      <c r="B670" s="388" t="s">
        <v>1580</v>
      </c>
      <c r="C670" s="388" t="s">
        <v>1345</v>
      </c>
      <c r="D670" s="311"/>
      <c r="G670" s="379"/>
      <c r="H670" s="251">
        <v>81</v>
      </c>
      <c r="I670" s="253"/>
      <c r="J670" s="264"/>
      <c r="K670" s="321" t="s">
        <v>1345</v>
      </c>
      <c r="L670" s="264"/>
      <c r="M670" s="264"/>
      <c r="N670" s="264"/>
      <c r="O670" s="275"/>
      <c r="P670" s="211"/>
      <c r="Q670" s="224">
        <f>H670</f>
        <v>81</v>
      </c>
      <c r="R670" s="216" t="str">
        <f>CONCATENATE("II-",TEXT(Q670,"0000"))</f>
        <v>II-0081</v>
      </c>
      <c r="S670" s="225" t="str">
        <f>K670</f>
        <v>TERRAPLEN</v>
      </c>
    </row>
    <row r="671" spans="1:19" x14ac:dyDescent="0.2">
      <c r="A671" s="390"/>
      <c r="B671" s="388"/>
      <c r="C671" s="388"/>
      <c r="D671" s="311"/>
      <c r="G671" s="211"/>
      <c r="H671" s="226"/>
      <c r="I671" s="227" t="s">
        <v>1003</v>
      </c>
      <c r="J671" s="234"/>
      <c r="K671" s="235" t="s">
        <v>1346</v>
      </c>
      <c r="L671" s="234"/>
      <c r="M671" s="234"/>
      <c r="N671" s="234"/>
      <c r="O671" s="266"/>
      <c r="P671" s="211"/>
      <c r="Q671" s="211"/>
      <c r="R671" s="211"/>
      <c r="S671" s="211"/>
    </row>
    <row r="672" spans="1:19" x14ac:dyDescent="0.2">
      <c r="A672" s="390"/>
      <c r="B672" s="388"/>
      <c r="C672" s="388"/>
      <c r="D672" s="311" t="s">
        <v>1044</v>
      </c>
      <c r="G672" s="211"/>
      <c r="H672" s="226"/>
      <c r="I672" s="232"/>
      <c r="J672" s="233">
        <v>1</v>
      </c>
      <c r="K672" s="234"/>
      <c r="L672" s="235" t="s">
        <v>1347</v>
      </c>
      <c r="M672" s="234"/>
      <c r="N672" s="234"/>
      <c r="O672" s="266" t="s">
        <v>1044</v>
      </c>
      <c r="P672" s="211"/>
      <c r="Q672" s="211"/>
      <c r="R672" s="211"/>
      <c r="S672" s="211"/>
    </row>
    <row r="673" spans="1:19" x14ac:dyDescent="0.2">
      <c r="A673" s="390"/>
      <c r="B673" s="388"/>
      <c r="C673" s="388"/>
      <c r="D673" s="311" t="s">
        <v>1044</v>
      </c>
      <c r="G673" s="211"/>
      <c r="H673" s="226"/>
      <c r="I673" s="243"/>
      <c r="J673" s="238">
        <v>2</v>
      </c>
      <c r="K673" s="239"/>
      <c r="L673" s="240" t="s">
        <v>1348</v>
      </c>
      <c r="M673" s="239"/>
      <c r="N673" s="239"/>
      <c r="O673" s="285" t="s">
        <v>1044</v>
      </c>
      <c r="P673" s="211"/>
      <c r="Q673" s="211"/>
      <c r="R673" s="211"/>
      <c r="S673" s="211"/>
    </row>
    <row r="674" spans="1:19" x14ac:dyDescent="0.2">
      <c r="A674" s="390"/>
      <c r="B674" s="388"/>
      <c r="C674" s="388"/>
      <c r="D674" s="311"/>
      <c r="G674" s="211"/>
      <c r="H674" s="226"/>
      <c r="I674" s="227" t="s">
        <v>1014</v>
      </c>
      <c r="J674" s="234"/>
      <c r="K674" s="235" t="s">
        <v>1349</v>
      </c>
      <c r="L674" s="234"/>
      <c r="M674" s="234"/>
      <c r="N674" s="234"/>
      <c r="O674" s="266"/>
      <c r="P674" s="211"/>
      <c r="Q674" s="211"/>
      <c r="R674" s="211"/>
      <c r="S674" s="211"/>
    </row>
    <row r="675" spans="1:19" x14ac:dyDescent="0.2">
      <c r="A675" s="390"/>
      <c r="B675" s="388"/>
      <c r="C675" s="388"/>
      <c r="D675" s="311" t="s">
        <v>1044</v>
      </c>
      <c r="G675" s="211"/>
      <c r="H675" s="226"/>
      <c r="I675" s="232"/>
      <c r="J675" s="233">
        <v>1</v>
      </c>
      <c r="K675" s="234"/>
      <c r="L675" s="235" t="s">
        <v>1350</v>
      </c>
      <c r="M675" s="234"/>
      <c r="N675" s="234"/>
      <c r="O675" s="266" t="s">
        <v>1044</v>
      </c>
      <c r="P675" s="211"/>
      <c r="Q675" s="211"/>
      <c r="R675" s="211"/>
      <c r="S675" s="211"/>
    </row>
    <row r="676" spans="1:19" ht="15.75" thickBot="1" x14ac:dyDescent="0.25">
      <c r="A676" s="390"/>
      <c r="B676" s="388"/>
      <c r="C676" s="388"/>
      <c r="D676" s="311" t="s">
        <v>1044</v>
      </c>
      <c r="G676" s="211"/>
      <c r="H676" s="226"/>
      <c r="I676" s="232"/>
      <c r="J676" s="246">
        <v>2</v>
      </c>
      <c r="K676" s="234"/>
      <c r="L676" s="235" t="s">
        <v>1348</v>
      </c>
      <c r="M676" s="234"/>
      <c r="N676" s="234"/>
      <c r="O676" s="266" t="s">
        <v>1044</v>
      </c>
      <c r="P676" s="211"/>
      <c r="Q676" s="211"/>
      <c r="R676" s="211"/>
      <c r="S676" s="211"/>
    </row>
    <row r="677" spans="1:19" ht="16.5" thickTop="1" thickBot="1" x14ac:dyDescent="0.25">
      <c r="A677" s="390">
        <v>82</v>
      </c>
      <c r="B677" s="388" t="s">
        <v>1581</v>
      </c>
      <c r="C677" s="388" t="s">
        <v>1351</v>
      </c>
      <c r="D677" s="311" t="s">
        <v>1077</v>
      </c>
      <c r="G677" s="211"/>
      <c r="H677" s="347">
        <v>82</v>
      </c>
      <c r="I677" s="348"/>
      <c r="J677" s="349"/>
      <c r="K677" s="350" t="s">
        <v>1351</v>
      </c>
      <c r="L677" s="349"/>
      <c r="M677" s="349"/>
      <c r="N677" s="349"/>
      <c r="O677" s="351" t="s">
        <v>1077</v>
      </c>
      <c r="P677" s="211"/>
      <c r="Q677" s="224">
        <f t="shared" ref="Q677:Q678" si="66">H677</f>
        <v>82</v>
      </c>
      <c r="R677" s="216" t="str">
        <f t="shared" ref="R677:R678" si="67">CONCATENATE("II-",TEXT(Q677,"0000"))</f>
        <v>II-0082</v>
      </c>
      <c r="S677" s="225" t="str">
        <f t="shared" ref="S677:S678" si="68">K677</f>
        <v>TEXTURIZADO (SUPERFICIE DE RODAMIENTO)</v>
      </c>
    </row>
    <row r="678" spans="1:19" ht="15.75" thickTop="1" x14ac:dyDescent="0.2">
      <c r="A678" s="390">
        <v>83</v>
      </c>
      <c r="B678" s="388" t="s">
        <v>1582</v>
      </c>
      <c r="C678" s="388" t="s">
        <v>1352</v>
      </c>
      <c r="D678" s="311"/>
      <c r="G678" s="211"/>
      <c r="H678" s="251">
        <v>83</v>
      </c>
      <c r="I678" s="253"/>
      <c r="J678" s="253"/>
      <c r="K678" s="263" t="s">
        <v>1352</v>
      </c>
      <c r="L678" s="264"/>
      <c r="M678" s="264"/>
      <c r="N678" s="264"/>
      <c r="O678" s="275"/>
      <c r="P678" s="211"/>
      <c r="Q678" s="224">
        <f t="shared" si="66"/>
        <v>83</v>
      </c>
      <c r="R678" s="216" t="str">
        <f t="shared" si="67"/>
        <v>II-0083</v>
      </c>
      <c r="S678" s="225" t="str">
        <f t="shared" si="68"/>
        <v>TRABAJOS NO ESPECIFICADOS O DE EMERGENCIA</v>
      </c>
    </row>
    <row r="679" spans="1:19" x14ac:dyDescent="0.2">
      <c r="A679" s="390"/>
      <c r="B679" s="388"/>
      <c r="C679" s="388"/>
      <c r="D679" s="311" t="s">
        <v>1354</v>
      </c>
      <c r="G679" s="211"/>
      <c r="H679" s="226"/>
      <c r="I679" s="358" t="s">
        <v>1003</v>
      </c>
      <c r="J679" s="232"/>
      <c r="K679" s="380" t="s">
        <v>1353</v>
      </c>
      <c r="L679" s="234"/>
      <c r="M679" s="234"/>
      <c r="N679" s="234"/>
      <c r="O679" s="266" t="s">
        <v>1354</v>
      </c>
      <c r="P679" s="211"/>
      <c r="Q679" s="211"/>
      <c r="R679" s="211"/>
      <c r="S679" s="211"/>
    </row>
    <row r="680" spans="1:19" x14ac:dyDescent="0.2">
      <c r="A680" s="390"/>
      <c r="B680" s="388"/>
      <c r="C680" s="388"/>
      <c r="D680" s="311" t="s">
        <v>1354</v>
      </c>
      <c r="G680" s="211"/>
      <c r="H680" s="226"/>
      <c r="I680" s="227" t="s">
        <v>1014</v>
      </c>
      <c r="J680" s="359"/>
      <c r="K680" s="293" t="s">
        <v>1355</v>
      </c>
      <c r="L680" s="293"/>
      <c r="M680" s="272"/>
      <c r="N680" s="272"/>
      <c r="O680" s="306" t="s">
        <v>1354</v>
      </c>
      <c r="P680" s="211"/>
      <c r="Q680" s="211"/>
      <c r="R680" s="211"/>
      <c r="S680" s="211"/>
    </row>
    <row r="681" spans="1:19" x14ac:dyDescent="0.2">
      <c r="A681" s="390"/>
      <c r="B681" s="388"/>
      <c r="C681" s="388"/>
      <c r="D681" s="311" t="s">
        <v>1354</v>
      </c>
      <c r="G681" s="211"/>
      <c r="H681" s="226"/>
      <c r="I681" s="233" t="s">
        <v>1016</v>
      </c>
      <c r="J681" s="232"/>
      <c r="K681" s="380" t="s">
        <v>1356</v>
      </c>
      <c r="L681" s="235"/>
      <c r="M681" s="234"/>
      <c r="N681" s="234"/>
      <c r="O681" s="266" t="s">
        <v>1354</v>
      </c>
      <c r="P681" s="211"/>
      <c r="Q681" s="211"/>
      <c r="R681" s="211"/>
      <c r="S681" s="211"/>
    </row>
    <row r="682" spans="1:19" x14ac:dyDescent="0.2">
      <c r="A682" s="390"/>
      <c r="B682" s="388"/>
      <c r="C682" s="388"/>
      <c r="D682" s="311" t="s">
        <v>1354</v>
      </c>
      <c r="G682" s="211"/>
      <c r="H682" s="226"/>
      <c r="I682" s="227" t="s">
        <v>1023</v>
      </c>
      <c r="J682" s="359"/>
      <c r="K682" s="381" t="s">
        <v>1357</v>
      </c>
      <c r="L682" s="293"/>
      <c r="M682" s="272"/>
      <c r="N682" s="272"/>
      <c r="O682" s="306" t="s">
        <v>1354</v>
      </c>
      <c r="P682" s="211"/>
      <c r="Q682" s="211"/>
      <c r="R682" s="211"/>
      <c r="S682" s="211"/>
    </row>
    <row r="683" spans="1:19" x14ac:dyDescent="0.2">
      <c r="A683" s="390"/>
      <c r="B683" s="388"/>
      <c r="C683" s="388"/>
      <c r="D683" s="311" t="s">
        <v>1354</v>
      </c>
      <c r="G683" s="211"/>
      <c r="H683" s="226"/>
      <c r="I683" s="233" t="s">
        <v>1038</v>
      </c>
      <c r="J683" s="232"/>
      <c r="K683" s="380" t="s">
        <v>1358</v>
      </c>
      <c r="L683" s="310"/>
      <c r="M683" s="234"/>
      <c r="N683" s="234"/>
      <c r="O683" s="266" t="s">
        <v>1354</v>
      </c>
      <c r="P683" s="211"/>
      <c r="Q683" s="211"/>
      <c r="R683" s="211"/>
      <c r="S683" s="211"/>
    </row>
    <row r="684" spans="1:19" ht="15.75" thickBot="1" x14ac:dyDescent="0.25">
      <c r="A684" s="390"/>
      <c r="B684" s="388"/>
      <c r="C684" s="388"/>
      <c r="D684" s="311" t="s">
        <v>1354</v>
      </c>
      <c r="G684" s="211"/>
      <c r="H684" s="244"/>
      <c r="I684" s="256" t="s">
        <v>1040</v>
      </c>
      <c r="J684" s="257"/>
      <c r="K684" s="382" t="s">
        <v>1359</v>
      </c>
      <c r="L684" s="383"/>
      <c r="M684" s="259"/>
      <c r="N684" s="259"/>
      <c r="O684" s="333" t="s">
        <v>1354</v>
      </c>
      <c r="P684" s="211"/>
      <c r="Q684" s="211"/>
      <c r="R684" s="211"/>
      <c r="S684" s="211"/>
    </row>
    <row r="685" spans="1:19" ht="15.75" thickTop="1" x14ac:dyDescent="0.2">
      <c r="A685" s="390">
        <v>84</v>
      </c>
      <c r="B685" s="388" t="s">
        <v>1583</v>
      </c>
      <c r="C685" s="388" t="s">
        <v>1360</v>
      </c>
      <c r="D685" s="311"/>
      <c r="G685" s="211"/>
      <c r="H685" s="251">
        <v>84</v>
      </c>
      <c r="I685" s="253"/>
      <c r="J685" s="264"/>
      <c r="K685" s="321" t="s">
        <v>1360</v>
      </c>
      <c r="L685" s="264"/>
      <c r="M685" s="264"/>
      <c r="N685" s="264"/>
      <c r="O685" s="275"/>
      <c r="P685" s="211"/>
      <c r="Q685" s="224">
        <f>H685</f>
        <v>84</v>
      </c>
      <c r="R685" s="216" t="str">
        <f>CONCATENATE("II-",TEXT(Q685,"0000"))</f>
        <v>II-0084</v>
      </c>
      <c r="S685" s="225" t="str">
        <f>K685</f>
        <v xml:space="preserve">TRANSPORTE </v>
      </c>
    </row>
    <row r="686" spans="1:19" x14ac:dyDescent="0.2">
      <c r="A686" s="390"/>
      <c r="B686" s="388"/>
      <c r="C686" s="388"/>
      <c r="D686" s="311" t="s">
        <v>1361</v>
      </c>
      <c r="G686" s="211"/>
      <c r="H686" s="226"/>
      <c r="I686" s="227" t="s">
        <v>1003</v>
      </c>
      <c r="J686" s="359"/>
      <c r="K686" s="293" t="s">
        <v>1197</v>
      </c>
      <c r="L686" s="272"/>
      <c r="M686" s="272"/>
      <c r="N686" s="272"/>
      <c r="O686" s="306" t="s">
        <v>1361</v>
      </c>
      <c r="P686" s="211"/>
      <c r="Q686" s="211"/>
      <c r="R686" s="211"/>
      <c r="S686" s="211"/>
    </row>
    <row r="687" spans="1:19" ht="15.75" thickBot="1" x14ac:dyDescent="0.25">
      <c r="A687" s="390"/>
      <c r="B687" s="388"/>
      <c r="C687" s="388"/>
      <c r="D687" s="311" t="s">
        <v>1362</v>
      </c>
      <c r="G687" s="211"/>
      <c r="H687" s="226"/>
      <c r="I687" s="246" t="s">
        <v>1014</v>
      </c>
      <c r="J687" s="232"/>
      <c r="K687" s="235" t="s">
        <v>1198</v>
      </c>
      <c r="L687" s="234"/>
      <c r="M687" s="234"/>
      <c r="N687" s="234"/>
      <c r="O687" s="266" t="s">
        <v>1362</v>
      </c>
      <c r="P687" s="211"/>
      <c r="Q687" s="211"/>
      <c r="R687" s="211"/>
      <c r="S687" s="211"/>
    </row>
    <row r="688" spans="1:19" ht="15.75" thickTop="1" x14ac:dyDescent="0.2">
      <c r="A688" s="390">
        <v>85</v>
      </c>
      <c r="B688" s="388" t="s">
        <v>1584</v>
      </c>
      <c r="C688" s="388" t="s">
        <v>1363</v>
      </c>
      <c r="D688" s="311"/>
      <c r="G688" s="211"/>
      <c r="H688" s="301">
        <v>85</v>
      </c>
      <c r="I688" s="252"/>
      <c r="J688" s="312"/>
      <c r="K688" s="313" t="s">
        <v>1363</v>
      </c>
      <c r="L688" s="312"/>
      <c r="M688" s="312"/>
      <c r="N688" s="312"/>
      <c r="O688" s="254"/>
      <c r="P688" s="211"/>
      <c r="Q688" s="224">
        <f>H688</f>
        <v>85</v>
      </c>
      <c r="R688" s="216" t="str">
        <f>CONCATENATE("II-",TEXT(Q688,"0000"))</f>
        <v>II-0085</v>
      </c>
      <c r="S688" s="225" t="str">
        <f>K688</f>
        <v>TRANQUERA</v>
      </c>
    </row>
    <row r="689" spans="1:19" x14ac:dyDescent="0.2">
      <c r="A689" s="390">
        <v>1</v>
      </c>
      <c r="B689" s="237" t="str">
        <f>CONCATENATE($B$688,".",TEXT(A689,"0000"))</f>
        <v>II-0085.0001</v>
      </c>
      <c r="C689" s="388" t="s">
        <v>1591</v>
      </c>
      <c r="D689" s="311" t="s">
        <v>1092</v>
      </c>
      <c r="G689" s="211"/>
      <c r="H689" s="226"/>
      <c r="I689" s="227" t="s">
        <v>1003</v>
      </c>
      <c r="J689" s="272"/>
      <c r="K689" s="293" t="s">
        <v>1364</v>
      </c>
      <c r="L689" s="293"/>
      <c r="M689" s="293"/>
      <c r="N689" s="293"/>
      <c r="O689" s="306" t="s">
        <v>1092</v>
      </c>
      <c r="P689" s="211"/>
      <c r="Q689" s="211"/>
      <c r="R689" s="211"/>
      <c r="S689" s="211"/>
    </row>
    <row r="690" spans="1:19" ht="15.75" thickBot="1" x14ac:dyDescent="0.25">
      <c r="A690" s="390">
        <v>2</v>
      </c>
      <c r="B690" s="237" t="str">
        <f>CONCATENATE($B$688,".",TEXT(A690,"0000"))</f>
        <v>II-0085.0002</v>
      </c>
      <c r="C690" s="388" t="s">
        <v>1592</v>
      </c>
      <c r="D690" s="311" t="s">
        <v>1092</v>
      </c>
      <c r="G690" s="211"/>
      <c r="H690" s="244"/>
      <c r="I690" s="246" t="s">
        <v>1014</v>
      </c>
      <c r="J690" s="247"/>
      <c r="K690" s="248" t="s">
        <v>1365</v>
      </c>
      <c r="L690" s="248"/>
      <c r="M690" s="248"/>
      <c r="N690" s="248"/>
      <c r="O690" s="332" t="s">
        <v>1092</v>
      </c>
      <c r="P690" s="211"/>
      <c r="Q690" s="211"/>
      <c r="R690" s="211"/>
      <c r="S690" s="211"/>
    </row>
    <row r="691" spans="1:19" ht="15.75" thickTop="1" x14ac:dyDescent="0.2">
      <c r="A691" s="390">
        <v>86</v>
      </c>
      <c r="B691" s="388" t="s">
        <v>1585</v>
      </c>
      <c r="C691" s="388" t="s">
        <v>1366</v>
      </c>
      <c r="D691" s="311"/>
      <c r="G691" s="211"/>
      <c r="H691" s="301">
        <v>86</v>
      </c>
      <c r="I691" s="252"/>
      <c r="J691" s="312"/>
      <c r="K691" s="313" t="s">
        <v>1366</v>
      </c>
      <c r="L691" s="312"/>
      <c r="M691" s="312"/>
      <c r="N691" s="312"/>
      <c r="O691" s="254"/>
      <c r="P691" s="211"/>
      <c r="Q691" s="224">
        <f>H691</f>
        <v>86</v>
      </c>
      <c r="R691" s="216" t="str">
        <f>CONCATENATE("II-",TEXT(Q691,"0000"))</f>
        <v>II-0086</v>
      </c>
      <c r="S691" s="225" t="str">
        <f>K691</f>
        <v>TRATAMIENTO BITUMINOSO</v>
      </c>
    </row>
    <row r="692" spans="1:19" x14ac:dyDescent="0.2">
      <c r="A692" s="390"/>
      <c r="B692" s="388"/>
      <c r="C692" s="388"/>
      <c r="D692" s="311" t="s">
        <v>1077</v>
      </c>
      <c r="G692" s="211"/>
      <c r="H692" s="226"/>
      <c r="I692" s="227" t="s">
        <v>1003</v>
      </c>
      <c r="J692" s="272"/>
      <c r="K692" s="293" t="s">
        <v>1367</v>
      </c>
      <c r="L692" s="272"/>
      <c r="M692" s="272"/>
      <c r="N692" s="272"/>
      <c r="O692" s="306" t="s">
        <v>1077</v>
      </c>
      <c r="P692" s="211"/>
      <c r="Q692" s="211"/>
      <c r="R692" s="211"/>
      <c r="S692" s="211"/>
    </row>
    <row r="693" spans="1:19" x14ac:dyDescent="0.2">
      <c r="A693" s="390"/>
      <c r="B693" s="388"/>
      <c r="C693" s="388"/>
      <c r="D693" s="311" t="s">
        <v>1077</v>
      </c>
      <c r="G693" s="211"/>
      <c r="H693" s="226"/>
      <c r="I693" s="233" t="s">
        <v>1014</v>
      </c>
      <c r="J693" s="234"/>
      <c r="K693" s="235" t="s">
        <v>1368</v>
      </c>
      <c r="L693" s="234"/>
      <c r="M693" s="234"/>
      <c r="N693" s="234"/>
      <c r="O693" s="266" t="s">
        <v>1077</v>
      </c>
      <c r="P693" s="211"/>
      <c r="Q693" s="211"/>
      <c r="R693" s="211"/>
      <c r="S693" s="211"/>
    </row>
    <row r="694" spans="1:19" x14ac:dyDescent="0.2">
      <c r="A694" s="390"/>
      <c r="B694" s="388"/>
      <c r="C694" s="388"/>
      <c r="D694" s="311" t="s">
        <v>1077</v>
      </c>
      <c r="G694" s="211"/>
      <c r="H694" s="226"/>
      <c r="I694" s="227" t="s">
        <v>1016</v>
      </c>
      <c r="J694" s="272"/>
      <c r="K694" s="293" t="s">
        <v>1369</v>
      </c>
      <c r="L694" s="272"/>
      <c r="M694" s="272"/>
      <c r="N694" s="272"/>
      <c r="O694" s="306" t="s">
        <v>1077</v>
      </c>
      <c r="P694" s="211"/>
      <c r="Q694" s="211"/>
      <c r="R694" s="211"/>
      <c r="S694" s="211"/>
    </row>
    <row r="695" spans="1:19" x14ac:dyDescent="0.2">
      <c r="A695" s="390"/>
      <c r="B695" s="388"/>
      <c r="C695" s="388"/>
      <c r="D695" s="311" t="s">
        <v>1077</v>
      </c>
      <c r="G695" s="211"/>
      <c r="H695" s="226"/>
      <c r="I695" s="233" t="s">
        <v>1023</v>
      </c>
      <c r="J695" s="234"/>
      <c r="K695" s="235" t="s">
        <v>1143</v>
      </c>
      <c r="L695" s="234"/>
      <c r="M695" s="234"/>
      <c r="N695" s="234"/>
      <c r="O695" s="266" t="s">
        <v>1077</v>
      </c>
      <c r="P695" s="211"/>
      <c r="Q695" s="211"/>
      <c r="R695" s="211"/>
      <c r="S695" s="211"/>
    </row>
    <row r="696" spans="1:19" x14ac:dyDescent="0.2">
      <c r="A696" s="390"/>
      <c r="B696" s="388"/>
      <c r="C696" s="388"/>
      <c r="D696" s="311" t="s">
        <v>1077</v>
      </c>
      <c r="G696" s="211"/>
      <c r="H696" s="226"/>
      <c r="I696" s="227" t="s">
        <v>1038</v>
      </c>
      <c r="J696" s="272"/>
      <c r="K696" s="293" t="s">
        <v>1370</v>
      </c>
      <c r="L696" s="272"/>
      <c r="M696" s="272"/>
      <c r="N696" s="272"/>
      <c r="O696" s="306" t="s">
        <v>1077</v>
      </c>
      <c r="P696" s="211"/>
      <c r="Q696" s="211"/>
      <c r="R696" s="211"/>
      <c r="S696" s="211"/>
    </row>
    <row r="697" spans="1:19" x14ac:dyDescent="0.2">
      <c r="A697" s="390"/>
      <c r="B697" s="388"/>
      <c r="C697" s="388"/>
      <c r="D697" s="311" t="s">
        <v>1077</v>
      </c>
      <c r="G697" s="211"/>
      <c r="H697" s="226"/>
      <c r="I697" s="227" t="s">
        <v>1040</v>
      </c>
      <c r="J697" s="272"/>
      <c r="K697" s="293" t="s">
        <v>1371</v>
      </c>
      <c r="L697" s="272"/>
      <c r="M697" s="272"/>
      <c r="N697" s="272"/>
      <c r="O697" s="306" t="s">
        <v>1077</v>
      </c>
      <c r="P697" s="211"/>
      <c r="Q697" s="211"/>
      <c r="R697" s="211"/>
      <c r="S697" s="211"/>
    </row>
    <row r="698" spans="1:19" ht="15.75" thickBot="1" x14ac:dyDescent="0.25">
      <c r="A698" s="390"/>
      <c r="B698" s="388"/>
      <c r="C698" s="388"/>
      <c r="D698" s="311" t="s">
        <v>1077</v>
      </c>
      <c r="G698" s="211"/>
      <c r="H698" s="226"/>
      <c r="I698" s="246" t="s">
        <v>1042</v>
      </c>
      <c r="J698" s="234"/>
      <c r="K698" s="235" t="s">
        <v>1372</v>
      </c>
      <c r="L698" s="234"/>
      <c r="M698" s="234"/>
      <c r="N698" s="234"/>
      <c r="O698" s="266" t="s">
        <v>1077</v>
      </c>
      <c r="P698" s="211"/>
      <c r="Q698" s="211"/>
      <c r="R698" s="211"/>
      <c r="S698" s="211"/>
    </row>
    <row r="699" spans="1:19" ht="15.75" thickTop="1" x14ac:dyDescent="0.2">
      <c r="A699" s="390">
        <v>87</v>
      </c>
      <c r="B699" s="388" t="s">
        <v>1586</v>
      </c>
      <c r="C699" s="388" t="s">
        <v>1373</v>
      </c>
      <c r="D699" s="311"/>
      <c r="G699" s="211"/>
      <c r="H699" s="301">
        <v>87</v>
      </c>
      <c r="I699" s="302"/>
      <c r="J699" s="303"/>
      <c r="K699" s="366" t="s">
        <v>1373</v>
      </c>
      <c r="L699" s="303"/>
      <c r="M699" s="303"/>
      <c r="N699" s="303"/>
      <c r="O699" s="305"/>
      <c r="P699" s="211"/>
      <c r="Q699" s="224">
        <f>H699</f>
        <v>87</v>
      </c>
      <c r="R699" s="216" t="str">
        <f>CONCATENATE("II-",TEXT(Q699,"0000"))</f>
        <v>II-0087</v>
      </c>
      <c r="S699" s="225" t="str">
        <f>K699</f>
        <v>TOMA DE JUNTA</v>
      </c>
    </row>
    <row r="700" spans="1:19" x14ac:dyDescent="0.2">
      <c r="A700" s="390"/>
      <c r="B700" s="388"/>
      <c r="C700" s="388"/>
      <c r="D700" s="311" t="s">
        <v>1095</v>
      </c>
      <c r="G700" s="286"/>
      <c r="H700" s="226"/>
      <c r="I700" s="227" t="s">
        <v>1003</v>
      </c>
      <c r="J700" s="272"/>
      <c r="K700" s="293" t="s">
        <v>1374</v>
      </c>
      <c r="L700" s="293"/>
      <c r="M700" s="293"/>
      <c r="N700" s="293"/>
      <c r="O700" s="306" t="s">
        <v>1095</v>
      </c>
      <c r="P700" s="286"/>
      <c r="Q700" s="286"/>
      <c r="R700" s="286"/>
      <c r="S700" s="286"/>
    </row>
    <row r="701" spans="1:19" ht="15.75" thickBot="1" x14ac:dyDescent="0.25">
      <c r="A701" s="390"/>
      <c r="B701" s="388"/>
      <c r="C701" s="388"/>
      <c r="D701" s="311" t="s">
        <v>1095</v>
      </c>
      <c r="G701" s="286"/>
      <c r="H701" s="294"/>
      <c r="I701" s="246" t="s">
        <v>1014</v>
      </c>
      <c r="J701" s="247"/>
      <c r="K701" s="248" t="s">
        <v>1241</v>
      </c>
      <c r="L701" s="248"/>
      <c r="M701" s="248"/>
      <c r="N701" s="248"/>
      <c r="O701" s="332" t="s">
        <v>1095</v>
      </c>
      <c r="P701" s="286"/>
      <c r="Q701" s="286"/>
      <c r="R701" s="286"/>
      <c r="S701" s="286"/>
    </row>
    <row r="702" spans="1:19" ht="16.5" thickTop="1" thickBot="1" x14ac:dyDescent="0.25">
      <c r="A702" s="390">
        <v>88</v>
      </c>
      <c r="B702" s="388" t="s">
        <v>1587</v>
      </c>
      <c r="C702" s="388" t="s">
        <v>1375</v>
      </c>
      <c r="D702" s="311" t="s">
        <v>1044</v>
      </c>
      <c r="G702" s="211"/>
      <c r="H702" s="251">
        <v>88</v>
      </c>
      <c r="I702" s="253"/>
      <c r="J702" s="264"/>
      <c r="K702" s="321" t="s">
        <v>1375</v>
      </c>
      <c r="L702" s="264"/>
      <c r="M702" s="264"/>
      <c r="N702" s="264"/>
      <c r="O702" s="275" t="s">
        <v>1044</v>
      </c>
      <c r="P702" s="211"/>
      <c r="Q702" s="224">
        <f t="shared" ref="Q702:Q703" si="69">H702</f>
        <v>88</v>
      </c>
      <c r="R702" s="216" t="str">
        <f t="shared" ref="R702:R703" si="70">CONCATENATE("II-",TEXT(Q702,"0000"))</f>
        <v>II-0088</v>
      </c>
      <c r="S702" s="225" t="str">
        <f t="shared" ref="S702:S703" si="71">K702</f>
        <v>TOSCAPLEN</v>
      </c>
    </row>
    <row r="703" spans="1:19" ht="16.5" thickTop="1" thickBot="1" x14ac:dyDescent="0.25">
      <c r="A703" s="390">
        <v>89</v>
      </c>
      <c r="B703" s="388" t="s">
        <v>1588</v>
      </c>
      <c r="C703" s="388" t="s">
        <v>1376</v>
      </c>
      <c r="D703" s="311" t="s">
        <v>1272</v>
      </c>
      <c r="G703" s="211"/>
      <c r="H703" s="314">
        <v>89</v>
      </c>
      <c r="I703" s="315"/>
      <c r="J703" s="316"/>
      <c r="K703" s="317" t="s">
        <v>1376</v>
      </c>
      <c r="L703" s="316"/>
      <c r="M703" s="316"/>
      <c r="N703" s="316"/>
      <c r="O703" s="318" t="s">
        <v>1272</v>
      </c>
      <c r="P703" s="211"/>
      <c r="Q703" s="224">
        <f t="shared" si="69"/>
        <v>89</v>
      </c>
      <c r="R703" s="216" t="str">
        <f t="shared" si="70"/>
        <v>II-0089</v>
      </c>
      <c r="S703" s="225" t="str">
        <f t="shared" si="71"/>
        <v>VIVENDA PERSONAL DE SUPERVICION</v>
      </c>
    </row>
    <row r="704" spans="1:19" x14ac:dyDescent="0.2">
      <c r="A704" s="390"/>
      <c r="B704" s="388"/>
      <c r="C704" s="388"/>
      <c r="D704" s="311"/>
      <c r="G704" s="211"/>
      <c r="H704" s="384"/>
      <c r="I704" s="216"/>
      <c r="J704" s="211"/>
      <c r="K704" s="211"/>
      <c r="L704" s="211"/>
      <c r="M704" s="211"/>
      <c r="N704" s="211"/>
      <c r="O704" s="214"/>
      <c r="P704" s="211"/>
      <c r="Q704" s="211"/>
      <c r="R704" s="211"/>
      <c r="S704" s="211"/>
    </row>
    <row r="705" spans="1:19" x14ac:dyDescent="0.2">
      <c r="A705" s="390"/>
      <c r="B705" s="388"/>
      <c r="C705" s="388"/>
      <c r="D705" s="311"/>
      <c r="G705" s="211"/>
      <c r="H705" s="384"/>
      <c r="I705" s="216"/>
      <c r="J705" s="211"/>
      <c r="K705" s="211"/>
      <c r="L705" s="211"/>
      <c r="M705" s="211"/>
      <c r="N705" s="211"/>
      <c r="O705" s="214"/>
      <c r="P705" s="211"/>
      <c r="Q705" s="211"/>
      <c r="R705" s="211"/>
      <c r="S705" s="211"/>
    </row>
    <row r="706" spans="1:19" x14ac:dyDescent="0.2">
      <c r="A706" s="390"/>
      <c r="B706" s="388"/>
      <c r="C706" s="388"/>
      <c r="D706" s="311"/>
      <c r="G706" s="211"/>
      <c r="H706" s="384"/>
      <c r="I706" s="216"/>
      <c r="J706" s="211"/>
      <c r="K706" s="211"/>
      <c r="L706" s="211"/>
      <c r="M706" s="211"/>
      <c r="N706" s="211"/>
      <c r="O706" s="214"/>
      <c r="P706" s="211"/>
      <c r="Q706" s="211"/>
      <c r="R706" s="211"/>
      <c r="S706" s="211"/>
    </row>
    <row r="707" spans="1:19" x14ac:dyDescent="0.2">
      <c r="A707" s="390"/>
      <c r="B707" s="388"/>
      <c r="C707" s="388"/>
      <c r="D707" s="311"/>
      <c r="G707" s="211"/>
      <c r="H707" s="384"/>
      <c r="I707" s="216"/>
      <c r="J707" s="211"/>
      <c r="K707" s="211"/>
      <c r="L707" s="211"/>
      <c r="M707" s="211"/>
      <c r="N707" s="211"/>
      <c r="O707" s="214"/>
      <c r="P707" s="211"/>
      <c r="Q707" s="211"/>
      <c r="R707" s="211"/>
      <c r="S707" s="211"/>
    </row>
    <row r="708" spans="1:19" x14ac:dyDescent="0.2">
      <c r="A708" s="390"/>
      <c r="B708" s="388"/>
      <c r="C708" s="388"/>
      <c r="D708" s="311"/>
      <c r="G708" s="211"/>
      <c r="H708" s="384"/>
      <c r="I708" s="216"/>
      <c r="J708" s="211"/>
      <c r="K708" s="211"/>
      <c r="L708" s="211"/>
      <c r="M708" s="211"/>
      <c r="N708" s="211"/>
      <c r="O708" s="214"/>
      <c r="P708" s="211"/>
      <c r="Q708" s="211"/>
      <c r="R708" s="211"/>
      <c r="S708" s="211"/>
    </row>
    <row r="709" spans="1:19" x14ac:dyDescent="0.2">
      <c r="A709" s="390"/>
      <c r="B709" s="388"/>
      <c r="C709" s="388"/>
      <c r="D709" s="311"/>
      <c r="G709" s="211"/>
      <c r="H709" s="384"/>
      <c r="I709" s="216"/>
      <c r="J709" s="211"/>
      <c r="K709" s="211"/>
      <c r="L709" s="211"/>
      <c r="M709" s="211"/>
      <c r="N709" s="211"/>
      <c r="O709" s="214"/>
      <c r="P709" s="211"/>
      <c r="Q709" s="211"/>
      <c r="R709" s="211"/>
      <c r="S709" s="211"/>
    </row>
    <row r="710" spans="1:19" x14ac:dyDescent="0.2">
      <c r="A710" s="390"/>
      <c r="B710" s="388"/>
      <c r="C710" s="388"/>
      <c r="D710" s="311"/>
      <c r="G710" s="211"/>
      <c r="H710" s="384"/>
      <c r="I710" s="216"/>
      <c r="J710" s="211"/>
      <c r="K710" s="211"/>
      <c r="L710" s="211"/>
      <c r="M710" s="211"/>
      <c r="N710" s="211"/>
      <c r="O710" s="214"/>
      <c r="P710" s="211"/>
      <c r="Q710" s="211"/>
      <c r="R710" s="211"/>
      <c r="S710" s="211"/>
    </row>
    <row r="711" spans="1:19" x14ac:dyDescent="0.2">
      <c r="A711" s="390"/>
      <c r="B711" s="388"/>
      <c r="C711" s="388"/>
      <c r="D711" s="311"/>
      <c r="G711" s="211"/>
      <c r="H711" s="384"/>
      <c r="I711" s="216"/>
      <c r="J711" s="211"/>
      <c r="K711" s="211"/>
      <c r="L711" s="211"/>
      <c r="M711" s="211"/>
      <c r="N711" s="211"/>
      <c r="O711" s="214"/>
      <c r="P711" s="211"/>
      <c r="Q711" s="211"/>
      <c r="R711" s="211"/>
      <c r="S711" s="211"/>
    </row>
    <row r="712" spans="1:19" x14ac:dyDescent="0.2">
      <c r="A712" s="390"/>
      <c r="B712" s="388"/>
      <c r="C712" s="388"/>
      <c r="D712" s="311"/>
      <c r="G712" s="211"/>
      <c r="H712" s="384"/>
      <c r="I712" s="216"/>
      <c r="J712" s="211"/>
      <c r="K712" s="211"/>
      <c r="L712" s="211"/>
      <c r="M712" s="211"/>
      <c r="N712" s="211"/>
      <c r="O712" s="214"/>
      <c r="P712" s="211"/>
      <c r="Q712" s="211"/>
      <c r="R712" s="211"/>
      <c r="S712" s="211"/>
    </row>
    <row r="713" spans="1:19" x14ac:dyDescent="0.2">
      <c r="A713" s="390"/>
      <c r="B713" s="388"/>
      <c r="C713" s="388"/>
      <c r="D713" s="311"/>
      <c r="G713" s="211"/>
      <c r="H713" s="384"/>
      <c r="I713" s="216"/>
      <c r="J713" s="211"/>
      <c r="K713" s="211"/>
      <c r="L713" s="211"/>
      <c r="M713" s="211"/>
      <c r="N713" s="211"/>
      <c r="O713" s="214"/>
      <c r="P713" s="211"/>
      <c r="Q713" s="211"/>
      <c r="R713" s="211"/>
      <c r="S713" s="211"/>
    </row>
    <row r="714" spans="1:19" x14ac:dyDescent="0.2">
      <c r="A714" s="390"/>
      <c r="B714" s="388"/>
      <c r="C714" s="388"/>
      <c r="D714" s="311"/>
      <c r="G714" s="211"/>
      <c r="H714" s="384"/>
      <c r="I714" s="216"/>
      <c r="J714" s="211"/>
      <c r="K714" s="211"/>
      <c r="L714" s="211"/>
      <c r="M714" s="211"/>
      <c r="N714" s="211"/>
      <c r="O714" s="214"/>
      <c r="P714" s="211"/>
      <c r="Q714" s="211"/>
      <c r="R714" s="211"/>
      <c r="S714" s="211"/>
    </row>
    <row r="715" spans="1:19" x14ac:dyDescent="0.2">
      <c r="A715" s="390"/>
      <c r="B715" s="388"/>
      <c r="C715" s="388"/>
      <c r="D715" s="311"/>
      <c r="G715" s="211"/>
      <c r="H715" s="384"/>
      <c r="I715" s="216"/>
      <c r="J715" s="211"/>
      <c r="K715" s="211"/>
      <c r="L715" s="211"/>
      <c r="M715" s="211"/>
      <c r="N715" s="211"/>
      <c r="O715" s="214"/>
      <c r="P715" s="211"/>
      <c r="Q715" s="211"/>
      <c r="R715" s="211"/>
      <c r="S715" s="211"/>
    </row>
    <row r="716" spans="1:19" x14ac:dyDescent="0.2">
      <c r="A716" s="390"/>
      <c r="B716" s="388"/>
      <c r="C716" s="388"/>
      <c r="D716" s="311"/>
      <c r="G716" s="211"/>
      <c r="H716" s="384"/>
      <c r="I716" s="216"/>
      <c r="J716" s="211"/>
      <c r="K716" s="211"/>
      <c r="L716" s="211"/>
      <c r="M716" s="211"/>
      <c r="N716" s="211"/>
      <c r="O716" s="214"/>
      <c r="P716" s="211"/>
      <c r="Q716" s="211"/>
      <c r="R716" s="211"/>
      <c r="S716" s="211"/>
    </row>
    <row r="717" spans="1:19" x14ac:dyDescent="0.2">
      <c r="A717" s="390"/>
      <c r="B717" s="388"/>
      <c r="C717" s="388"/>
      <c r="D717" s="311"/>
      <c r="G717" s="211"/>
      <c r="H717" s="384"/>
      <c r="I717" s="216"/>
      <c r="J717" s="211"/>
      <c r="K717" s="211"/>
      <c r="L717" s="211"/>
      <c r="M717" s="211"/>
      <c r="N717" s="211"/>
      <c r="O717" s="214"/>
      <c r="P717" s="211"/>
      <c r="Q717" s="211"/>
      <c r="R717" s="211"/>
      <c r="S717" s="211"/>
    </row>
    <row r="718" spans="1:19" x14ac:dyDescent="0.2">
      <c r="A718" s="390"/>
      <c r="B718" s="388"/>
      <c r="C718" s="388"/>
      <c r="D718" s="311"/>
      <c r="G718" s="211"/>
      <c r="H718" s="384"/>
      <c r="I718" s="216"/>
      <c r="J718" s="211"/>
      <c r="K718" s="211"/>
      <c r="L718" s="211"/>
      <c r="M718" s="211"/>
      <c r="N718" s="211"/>
      <c r="O718" s="214"/>
      <c r="P718" s="211"/>
      <c r="Q718" s="211"/>
      <c r="R718" s="211"/>
      <c r="S718" s="211"/>
    </row>
    <row r="719" spans="1:19" x14ac:dyDescent="0.2">
      <c r="A719" s="390"/>
      <c r="B719" s="388"/>
      <c r="C719" s="388"/>
      <c r="D719" s="311"/>
      <c r="G719" s="211"/>
      <c r="H719" s="384"/>
      <c r="I719" s="216"/>
      <c r="J719" s="211"/>
      <c r="K719" s="211"/>
      <c r="L719" s="211"/>
      <c r="M719" s="211"/>
      <c r="N719" s="211"/>
      <c r="O719" s="214"/>
      <c r="P719" s="211"/>
      <c r="Q719" s="211"/>
      <c r="R719" s="211"/>
      <c r="S719" s="211"/>
    </row>
    <row r="720" spans="1:19" x14ac:dyDescent="0.2">
      <c r="A720" s="390"/>
      <c r="B720" s="388"/>
      <c r="C720" s="388"/>
      <c r="D720" s="311"/>
      <c r="G720" s="211"/>
      <c r="H720" s="384"/>
      <c r="I720" s="216"/>
      <c r="J720" s="211"/>
      <c r="K720" s="211"/>
      <c r="L720" s="211"/>
      <c r="M720" s="211"/>
      <c r="N720" s="211"/>
      <c r="O720" s="214"/>
      <c r="P720" s="211"/>
      <c r="Q720" s="211"/>
      <c r="R720" s="211"/>
      <c r="S720" s="211"/>
    </row>
    <row r="721" spans="1:19" x14ac:dyDescent="0.2">
      <c r="A721" s="390"/>
      <c r="B721" s="388"/>
      <c r="C721" s="388"/>
      <c r="D721" s="311"/>
      <c r="G721" s="211"/>
      <c r="H721" s="384"/>
      <c r="I721" s="216"/>
      <c r="J721" s="211"/>
      <c r="K721" s="211"/>
      <c r="L721" s="211"/>
      <c r="M721" s="211"/>
      <c r="N721" s="211"/>
      <c r="O721" s="214"/>
      <c r="P721" s="211"/>
      <c r="Q721" s="211"/>
      <c r="R721" s="211"/>
      <c r="S721" s="211"/>
    </row>
    <row r="722" spans="1:19" x14ac:dyDescent="0.2">
      <c r="A722" s="390"/>
      <c r="B722" s="388"/>
      <c r="C722" s="388"/>
      <c r="D722" s="311"/>
      <c r="G722" s="211"/>
      <c r="H722" s="384"/>
      <c r="I722" s="216"/>
      <c r="J722" s="211"/>
      <c r="K722" s="211"/>
      <c r="L722" s="211"/>
      <c r="M722" s="211"/>
      <c r="N722" s="211"/>
      <c r="O722" s="214"/>
      <c r="P722" s="211"/>
      <c r="Q722" s="211"/>
      <c r="R722" s="211"/>
      <c r="S722" s="211"/>
    </row>
    <row r="723" spans="1:19" x14ac:dyDescent="0.2">
      <c r="A723" s="390"/>
      <c r="B723" s="388"/>
      <c r="C723" s="388"/>
      <c r="D723" s="311"/>
      <c r="G723" s="211"/>
      <c r="H723" s="384"/>
      <c r="I723" s="216"/>
      <c r="J723" s="211"/>
      <c r="K723" s="211"/>
      <c r="L723" s="211"/>
      <c r="M723" s="211"/>
      <c r="N723" s="211"/>
      <c r="O723" s="214"/>
      <c r="P723" s="211"/>
      <c r="Q723" s="211"/>
      <c r="R723" s="211"/>
      <c r="S723" s="211"/>
    </row>
    <row r="724" spans="1:19" x14ac:dyDescent="0.2">
      <c r="A724" s="390"/>
      <c r="B724" s="388"/>
      <c r="C724" s="388"/>
      <c r="D724" s="311"/>
      <c r="G724" s="211"/>
      <c r="H724" s="384"/>
      <c r="I724" s="216"/>
      <c r="J724" s="211"/>
      <c r="K724" s="211"/>
      <c r="L724" s="211"/>
      <c r="M724" s="211"/>
      <c r="N724" s="211"/>
      <c r="O724" s="214"/>
      <c r="P724" s="211"/>
      <c r="Q724" s="211"/>
      <c r="R724" s="211"/>
      <c r="S724" s="211"/>
    </row>
    <row r="725" spans="1:19" x14ac:dyDescent="0.2">
      <c r="A725" s="390"/>
      <c r="B725" s="388"/>
      <c r="C725" s="388"/>
      <c r="D725" s="311"/>
      <c r="G725" s="211"/>
      <c r="H725" s="384"/>
      <c r="I725" s="216"/>
      <c r="J725" s="211"/>
      <c r="K725" s="211"/>
      <c r="L725" s="211"/>
      <c r="M725" s="211"/>
      <c r="N725" s="211"/>
      <c r="O725" s="214"/>
      <c r="P725" s="211"/>
      <c r="Q725" s="211"/>
      <c r="R725" s="211"/>
      <c r="S725" s="211"/>
    </row>
    <row r="726" spans="1:19" x14ac:dyDescent="0.2">
      <c r="A726" s="390"/>
      <c r="B726" s="388"/>
      <c r="C726" s="388"/>
      <c r="D726" s="311"/>
      <c r="G726" s="211"/>
      <c r="H726" s="384"/>
      <c r="I726" s="216"/>
      <c r="J726" s="211"/>
      <c r="K726" s="211"/>
      <c r="L726" s="211"/>
      <c r="M726" s="211"/>
      <c r="N726" s="211"/>
      <c r="O726" s="214"/>
      <c r="P726" s="211"/>
      <c r="Q726" s="211"/>
      <c r="R726" s="211"/>
      <c r="S726" s="211"/>
    </row>
    <row r="727" spans="1:19" x14ac:dyDescent="0.2">
      <c r="A727" s="390"/>
      <c r="B727" s="388"/>
      <c r="C727" s="388"/>
      <c r="D727" s="311"/>
      <c r="G727" s="211"/>
      <c r="H727" s="384"/>
      <c r="I727" s="216"/>
      <c r="J727" s="211"/>
      <c r="K727" s="211"/>
      <c r="L727" s="211"/>
      <c r="M727" s="211"/>
      <c r="N727" s="211"/>
      <c r="O727" s="214"/>
      <c r="P727" s="211"/>
      <c r="Q727" s="211"/>
      <c r="R727" s="211"/>
      <c r="S727" s="211"/>
    </row>
    <row r="728" spans="1:19" x14ac:dyDescent="0.2">
      <c r="A728" s="390"/>
      <c r="B728" s="388"/>
      <c r="C728" s="388"/>
      <c r="D728" s="311"/>
      <c r="G728" s="211"/>
      <c r="H728" s="384"/>
      <c r="I728" s="216"/>
      <c r="J728" s="211"/>
      <c r="K728" s="211"/>
      <c r="L728" s="211"/>
      <c r="M728" s="211"/>
      <c r="N728" s="211"/>
      <c r="O728" s="214"/>
      <c r="P728" s="211"/>
      <c r="Q728" s="211"/>
      <c r="R728" s="211"/>
      <c r="S728" s="211"/>
    </row>
    <row r="729" spans="1:19" x14ac:dyDescent="0.2">
      <c r="A729" s="390"/>
      <c r="B729" s="388"/>
      <c r="C729" s="388"/>
      <c r="D729" s="311"/>
      <c r="G729" s="211"/>
      <c r="H729" s="384"/>
      <c r="I729" s="216"/>
      <c r="J729" s="211"/>
      <c r="K729" s="211"/>
      <c r="L729" s="211"/>
      <c r="M729" s="211"/>
      <c r="N729" s="211"/>
      <c r="O729" s="214"/>
      <c r="P729" s="211"/>
      <c r="Q729" s="211"/>
      <c r="R729" s="211"/>
      <c r="S729" s="211"/>
    </row>
    <row r="730" spans="1:19" x14ac:dyDescent="0.2">
      <c r="A730" s="390"/>
      <c r="B730" s="388"/>
      <c r="C730" s="388"/>
      <c r="D730" s="311"/>
      <c r="G730" s="211"/>
      <c r="H730" s="384"/>
      <c r="I730" s="216"/>
      <c r="J730" s="211"/>
      <c r="K730" s="211"/>
      <c r="L730" s="211"/>
      <c r="M730" s="211"/>
      <c r="N730" s="211"/>
      <c r="O730" s="214"/>
      <c r="P730" s="211"/>
      <c r="Q730" s="211"/>
      <c r="R730" s="211"/>
      <c r="S730" s="211"/>
    </row>
    <row r="731" spans="1:19" x14ac:dyDescent="0.2">
      <c r="A731" s="390"/>
      <c r="B731" s="388"/>
      <c r="C731" s="388"/>
      <c r="D731" s="311"/>
      <c r="G731" s="211"/>
      <c r="H731" s="384"/>
      <c r="I731" s="216"/>
      <c r="J731" s="211"/>
      <c r="K731" s="211"/>
      <c r="L731" s="211"/>
      <c r="M731" s="211"/>
      <c r="N731" s="211"/>
      <c r="O731" s="214"/>
      <c r="P731" s="211"/>
      <c r="Q731" s="211"/>
      <c r="R731" s="211"/>
      <c r="S731" s="211"/>
    </row>
    <row r="732" spans="1:19" x14ac:dyDescent="0.2">
      <c r="A732" s="390"/>
      <c r="B732" s="388"/>
      <c r="C732" s="388"/>
      <c r="D732" s="311"/>
      <c r="G732" s="211"/>
      <c r="H732" s="384"/>
      <c r="I732" s="216"/>
      <c r="J732" s="211"/>
      <c r="K732" s="211"/>
      <c r="L732" s="211"/>
      <c r="M732" s="211"/>
      <c r="N732" s="211"/>
      <c r="O732" s="214"/>
      <c r="P732" s="211"/>
      <c r="Q732" s="211"/>
      <c r="R732" s="211"/>
      <c r="S732" s="211"/>
    </row>
    <row r="733" spans="1:19" x14ac:dyDescent="0.2">
      <c r="A733" s="390"/>
      <c r="B733" s="388"/>
      <c r="C733" s="388"/>
      <c r="D733" s="311"/>
      <c r="G733" s="211"/>
      <c r="H733" s="384"/>
      <c r="I733" s="216"/>
      <c r="J733" s="211"/>
      <c r="K733" s="211"/>
      <c r="L733" s="211"/>
      <c r="M733" s="211"/>
      <c r="N733" s="211"/>
      <c r="O733" s="214"/>
      <c r="P733" s="211"/>
      <c r="Q733" s="211"/>
      <c r="R733" s="211"/>
      <c r="S733" s="211"/>
    </row>
    <row r="734" spans="1:19" x14ac:dyDescent="0.2">
      <c r="A734" s="390"/>
      <c r="B734" s="388"/>
      <c r="C734" s="388"/>
      <c r="D734" s="311"/>
      <c r="G734" s="211"/>
      <c r="H734" s="384"/>
      <c r="I734" s="216"/>
      <c r="J734" s="211"/>
      <c r="K734" s="211"/>
      <c r="L734" s="211"/>
      <c r="M734" s="211"/>
      <c r="N734" s="211"/>
      <c r="O734" s="214"/>
      <c r="P734" s="211"/>
      <c r="Q734" s="211"/>
      <c r="R734" s="211"/>
      <c r="S734" s="211"/>
    </row>
    <row r="735" spans="1:19" x14ac:dyDescent="0.2">
      <c r="A735" s="390"/>
      <c r="B735" s="388"/>
      <c r="C735" s="388"/>
      <c r="D735" s="311"/>
      <c r="G735" s="211"/>
      <c r="H735" s="384"/>
      <c r="I735" s="216"/>
      <c r="J735" s="211"/>
      <c r="K735" s="211"/>
      <c r="L735" s="211"/>
      <c r="M735" s="211"/>
      <c r="N735" s="211"/>
      <c r="O735" s="214"/>
      <c r="P735" s="211"/>
      <c r="Q735" s="211"/>
      <c r="R735" s="211"/>
      <c r="S735" s="211"/>
    </row>
    <row r="736" spans="1:19" x14ac:dyDescent="0.2">
      <c r="A736" s="390"/>
      <c r="B736" s="388"/>
      <c r="C736" s="388"/>
      <c r="D736" s="311"/>
      <c r="G736" s="211"/>
      <c r="H736" s="384"/>
      <c r="I736" s="216"/>
      <c r="J736" s="211"/>
      <c r="K736" s="211"/>
      <c r="L736" s="211"/>
      <c r="M736" s="211"/>
      <c r="N736" s="211"/>
      <c r="O736" s="214"/>
      <c r="P736" s="211"/>
      <c r="Q736" s="211"/>
      <c r="R736" s="211"/>
      <c r="S736" s="211"/>
    </row>
    <row r="737" spans="1:19" x14ac:dyDescent="0.2">
      <c r="A737" s="390"/>
      <c r="B737" s="388"/>
      <c r="C737" s="388"/>
      <c r="D737" s="311"/>
      <c r="G737" s="211"/>
      <c r="H737" s="384"/>
      <c r="I737" s="216"/>
      <c r="J737" s="211"/>
      <c r="K737" s="211"/>
      <c r="L737" s="211"/>
      <c r="M737" s="211"/>
      <c r="N737" s="211"/>
      <c r="O737" s="214"/>
      <c r="P737" s="211"/>
      <c r="Q737" s="211"/>
      <c r="R737" s="211"/>
      <c r="S737" s="211"/>
    </row>
    <row r="738" spans="1:19" x14ac:dyDescent="0.2">
      <c r="A738" s="390"/>
      <c r="B738" s="388"/>
      <c r="C738" s="388"/>
      <c r="D738" s="311"/>
      <c r="G738" s="211"/>
      <c r="H738" s="384"/>
      <c r="I738" s="216"/>
      <c r="J738" s="211"/>
      <c r="K738" s="211"/>
      <c r="L738" s="211"/>
      <c r="M738" s="211"/>
      <c r="N738" s="211"/>
      <c r="O738" s="214"/>
      <c r="P738" s="211"/>
      <c r="Q738" s="211"/>
      <c r="R738" s="211"/>
      <c r="S738" s="211"/>
    </row>
    <row r="739" spans="1:19" x14ac:dyDescent="0.2">
      <c r="A739" s="390"/>
      <c r="B739" s="388"/>
      <c r="C739" s="388"/>
      <c r="D739" s="311"/>
      <c r="G739" s="211"/>
      <c r="H739" s="384"/>
      <c r="I739" s="216"/>
      <c r="J739" s="211"/>
      <c r="K739" s="211"/>
      <c r="L739" s="211"/>
      <c r="M739" s="211"/>
      <c r="N739" s="211"/>
      <c r="O739" s="214"/>
      <c r="P739" s="211"/>
      <c r="Q739" s="211"/>
      <c r="R739" s="211"/>
      <c r="S739" s="211"/>
    </row>
    <row r="740" spans="1:19" x14ac:dyDescent="0.2">
      <c r="A740" s="390"/>
      <c r="B740" s="388"/>
      <c r="C740" s="388"/>
      <c r="D740" s="311"/>
      <c r="G740" s="211"/>
      <c r="H740" s="384"/>
      <c r="I740" s="216"/>
      <c r="J740" s="211"/>
      <c r="K740" s="211"/>
      <c r="L740" s="211"/>
      <c r="M740" s="211"/>
      <c r="N740" s="211"/>
      <c r="O740" s="214"/>
      <c r="P740" s="211"/>
      <c r="Q740" s="211"/>
      <c r="R740" s="211"/>
      <c r="S740" s="211"/>
    </row>
    <row r="741" spans="1:19" x14ac:dyDescent="0.2">
      <c r="A741" s="390"/>
      <c r="B741" s="388"/>
      <c r="C741" s="388"/>
      <c r="D741" s="311"/>
      <c r="G741" s="211"/>
      <c r="H741" s="384"/>
      <c r="I741" s="216"/>
      <c r="J741" s="211"/>
      <c r="K741" s="211"/>
      <c r="L741" s="211"/>
      <c r="M741" s="211"/>
      <c r="N741" s="211"/>
      <c r="O741" s="214"/>
      <c r="P741" s="211"/>
      <c r="Q741" s="211"/>
      <c r="R741" s="211"/>
      <c r="S741" s="211"/>
    </row>
    <row r="742" spans="1:19" x14ac:dyDescent="0.2">
      <c r="A742" s="390"/>
      <c r="B742" s="388"/>
      <c r="C742" s="388"/>
      <c r="D742" s="311"/>
      <c r="G742" s="211"/>
      <c r="H742" s="384"/>
      <c r="I742" s="216"/>
      <c r="J742" s="211"/>
      <c r="K742" s="211"/>
      <c r="L742" s="211"/>
      <c r="M742" s="211"/>
      <c r="N742" s="211"/>
      <c r="O742" s="214"/>
      <c r="P742" s="211"/>
      <c r="Q742" s="211"/>
      <c r="R742" s="211"/>
      <c r="S742" s="211"/>
    </row>
    <row r="743" spans="1:19" x14ac:dyDescent="0.2">
      <c r="A743" s="390"/>
      <c r="B743" s="388"/>
      <c r="C743" s="388"/>
      <c r="D743" s="311"/>
      <c r="G743" s="211"/>
      <c r="H743" s="384"/>
      <c r="I743" s="216"/>
      <c r="J743" s="211"/>
      <c r="K743" s="211"/>
      <c r="L743" s="211"/>
      <c r="M743" s="211"/>
      <c r="N743" s="211"/>
      <c r="O743" s="214"/>
      <c r="P743" s="211"/>
      <c r="Q743" s="211"/>
      <c r="R743" s="211"/>
      <c r="S743" s="211"/>
    </row>
    <row r="744" spans="1:19" x14ac:dyDescent="0.2">
      <c r="A744" s="390"/>
      <c r="B744" s="388"/>
      <c r="C744" s="388"/>
      <c r="D744" s="311"/>
      <c r="G744" s="211"/>
      <c r="H744" s="384"/>
      <c r="I744" s="216"/>
      <c r="J744" s="211"/>
      <c r="K744" s="211"/>
      <c r="L744" s="211"/>
      <c r="M744" s="211"/>
      <c r="N744" s="211"/>
      <c r="O744" s="214"/>
      <c r="P744" s="211"/>
      <c r="Q744" s="211"/>
      <c r="R744" s="211"/>
      <c r="S744" s="211"/>
    </row>
    <row r="745" spans="1:19" x14ac:dyDescent="0.2">
      <c r="A745" s="390"/>
      <c r="B745" s="388"/>
      <c r="C745" s="388"/>
      <c r="D745" s="311"/>
      <c r="G745" s="211"/>
      <c r="H745" s="384"/>
      <c r="I745" s="216"/>
      <c r="J745" s="211"/>
      <c r="K745" s="211"/>
      <c r="L745" s="211"/>
      <c r="M745" s="211"/>
      <c r="N745" s="211"/>
      <c r="O745" s="214"/>
      <c r="P745" s="211"/>
      <c r="Q745" s="211"/>
      <c r="R745" s="211"/>
      <c r="S745" s="211"/>
    </row>
    <row r="746" spans="1:19" x14ac:dyDescent="0.2">
      <c r="A746" s="390"/>
      <c r="B746" s="388"/>
      <c r="C746" s="388"/>
      <c r="D746" s="311"/>
      <c r="G746" s="211"/>
      <c r="H746" s="384"/>
      <c r="I746" s="216"/>
      <c r="J746" s="211"/>
      <c r="K746" s="211"/>
      <c r="L746" s="211"/>
      <c r="M746" s="211"/>
      <c r="N746" s="211"/>
      <c r="O746" s="214"/>
      <c r="P746" s="211"/>
      <c r="Q746" s="211"/>
      <c r="R746" s="211"/>
      <c r="S746" s="211"/>
    </row>
    <row r="747" spans="1:19" x14ac:dyDescent="0.2">
      <c r="A747" s="390"/>
      <c r="B747" s="388"/>
      <c r="C747" s="388"/>
      <c r="D747" s="311"/>
      <c r="G747" s="211"/>
      <c r="H747" s="384"/>
      <c r="I747" s="216"/>
      <c r="J747" s="211"/>
      <c r="K747" s="211"/>
      <c r="L747" s="211"/>
      <c r="M747" s="211"/>
      <c r="N747" s="211"/>
      <c r="O747" s="214"/>
      <c r="P747" s="211"/>
      <c r="Q747" s="211"/>
      <c r="R747" s="211"/>
      <c r="S747" s="211"/>
    </row>
    <row r="748" spans="1:19" x14ac:dyDescent="0.2">
      <c r="A748" s="390"/>
      <c r="B748" s="388"/>
      <c r="C748" s="388"/>
      <c r="D748" s="311"/>
      <c r="G748" s="211"/>
      <c r="H748" s="384"/>
      <c r="I748" s="216"/>
      <c r="J748" s="211"/>
      <c r="K748" s="211"/>
      <c r="L748" s="211"/>
      <c r="M748" s="211"/>
      <c r="N748" s="211"/>
      <c r="O748" s="214"/>
      <c r="P748" s="211"/>
      <c r="Q748" s="211"/>
      <c r="R748" s="211"/>
      <c r="S748" s="211"/>
    </row>
    <row r="749" spans="1:19" x14ac:dyDescent="0.2">
      <c r="A749" s="390"/>
      <c r="B749" s="388"/>
      <c r="C749" s="388"/>
      <c r="D749" s="311"/>
      <c r="G749" s="211"/>
      <c r="H749" s="384"/>
      <c r="I749" s="216"/>
      <c r="J749" s="211"/>
      <c r="K749" s="211"/>
      <c r="L749" s="211"/>
      <c r="M749" s="211"/>
      <c r="N749" s="211"/>
      <c r="O749" s="214"/>
      <c r="P749" s="211"/>
      <c r="Q749" s="211"/>
      <c r="R749" s="211"/>
      <c r="S749" s="211"/>
    </row>
    <row r="750" spans="1:19" x14ac:dyDescent="0.2">
      <c r="A750" s="390"/>
      <c r="B750" s="388"/>
      <c r="C750" s="388"/>
      <c r="D750" s="311"/>
      <c r="G750" s="211"/>
      <c r="H750" s="384"/>
      <c r="I750" s="216"/>
      <c r="J750" s="211"/>
      <c r="K750" s="211"/>
      <c r="L750" s="211"/>
      <c r="M750" s="211"/>
      <c r="N750" s="211"/>
      <c r="O750" s="214"/>
      <c r="P750" s="211"/>
      <c r="Q750" s="211"/>
      <c r="R750" s="211"/>
      <c r="S750" s="211"/>
    </row>
    <row r="751" spans="1:19" x14ac:dyDescent="0.2">
      <c r="A751" s="390"/>
      <c r="B751" s="388"/>
      <c r="C751" s="388"/>
      <c r="D751" s="311"/>
      <c r="G751" s="211"/>
      <c r="H751" s="384"/>
      <c r="I751" s="216"/>
      <c r="J751" s="211"/>
      <c r="K751" s="211"/>
      <c r="L751" s="211"/>
      <c r="M751" s="211"/>
      <c r="N751" s="211"/>
      <c r="O751" s="214"/>
      <c r="P751" s="211"/>
      <c r="Q751" s="211"/>
      <c r="R751" s="211"/>
      <c r="S751" s="211"/>
    </row>
    <row r="752" spans="1:19" x14ac:dyDescent="0.2">
      <c r="A752" s="390"/>
      <c r="B752" s="388"/>
      <c r="C752" s="388"/>
      <c r="D752" s="311"/>
      <c r="G752" s="211"/>
      <c r="H752" s="384"/>
      <c r="I752" s="216"/>
      <c r="J752" s="211"/>
      <c r="K752" s="211"/>
      <c r="L752" s="211"/>
      <c r="M752" s="211"/>
      <c r="N752" s="211"/>
      <c r="O752" s="214"/>
      <c r="P752" s="211"/>
      <c r="Q752" s="211"/>
      <c r="R752" s="211"/>
      <c r="S752" s="211"/>
    </row>
    <row r="753" spans="1:19" x14ac:dyDescent="0.2">
      <c r="A753" s="390"/>
      <c r="B753" s="388"/>
      <c r="C753" s="388"/>
      <c r="D753" s="311"/>
      <c r="G753" s="211"/>
      <c r="H753" s="384"/>
      <c r="I753" s="216"/>
      <c r="J753" s="211"/>
      <c r="K753" s="211"/>
      <c r="L753" s="211"/>
      <c r="M753" s="211"/>
      <c r="N753" s="211"/>
      <c r="O753" s="214"/>
      <c r="P753" s="211"/>
      <c r="Q753" s="211"/>
      <c r="R753" s="211"/>
      <c r="S753" s="211"/>
    </row>
    <row r="754" spans="1:19" x14ac:dyDescent="0.2">
      <c r="A754" s="390"/>
      <c r="B754" s="388"/>
      <c r="C754" s="388"/>
      <c r="D754" s="311"/>
      <c r="G754" s="211"/>
      <c r="H754" s="384"/>
      <c r="I754" s="216"/>
      <c r="J754" s="211"/>
      <c r="K754" s="211"/>
      <c r="L754" s="211"/>
      <c r="M754" s="211"/>
      <c r="N754" s="211"/>
      <c r="O754" s="214"/>
      <c r="P754" s="211"/>
      <c r="Q754" s="211"/>
      <c r="R754" s="211"/>
      <c r="S754" s="211"/>
    </row>
    <row r="755" spans="1:19" x14ac:dyDescent="0.2">
      <c r="A755" s="390"/>
      <c r="B755" s="388"/>
      <c r="C755" s="388"/>
      <c r="D755" s="311"/>
      <c r="G755" s="211"/>
      <c r="H755" s="384"/>
      <c r="I755" s="216"/>
      <c r="J755" s="211"/>
      <c r="K755" s="211"/>
      <c r="L755" s="211"/>
      <c r="M755" s="211"/>
      <c r="N755" s="211"/>
      <c r="O755" s="214"/>
      <c r="P755" s="211"/>
      <c r="Q755" s="211"/>
      <c r="R755" s="211"/>
      <c r="S755" s="211"/>
    </row>
    <row r="756" spans="1:19" x14ac:dyDescent="0.2">
      <c r="A756" s="390"/>
      <c r="B756" s="388"/>
      <c r="C756" s="388"/>
      <c r="D756" s="311"/>
      <c r="G756" s="211"/>
      <c r="H756" s="384"/>
      <c r="I756" s="216"/>
      <c r="J756" s="211"/>
      <c r="K756" s="211"/>
      <c r="L756" s="211"/>
      <c r="M756" s="211"/>
      <c r="N756" s="211"/>
      <c r="O756" s="214"/>
      <c r="P756" s="211"/>
      <c r="Q756" s="211"/>
      <c r="R756" s="211"/>
      <c r="S756" s="211"/>
    </row>
    <row r="757" spans="1:19" x14ac:dyDescent="0.2">
      <c r="A757" s="390"/>
      <c r="B757" s="388"/>
      <c r="C757" s="388"/>
      <c r="D757" s="311"/>
      <c r="G757" s="211"/>
      <c r="H757" s="384"/>
      <c r="I757" s="216"/>
      <c r="J757" s="211"/>
      <c r="K757" s="211"/>
      <c r="L757" s="211"/>
      <c r="M757" s="211"/>
      <c r="N757" s="211"/>
      <c r="O757" s="214"/>
      <c r="P757" s="211"/>
      <c r="Q757" s="211"/>
      <c r="R757" s="211"/>
      <c r="S757" s="211"/>
    </row>
    <row r="758" spans="1:19" x14ac:dyDescent="0.2">
      <c r="A758" s="390"/>
      <c r="B758" s="388"/>
      <c r="C758" s="388"/>
      <c r="D758" s="311"/>
      <c r="G758" s="211"/>
      <c r="H758" s="384"/>
      <c r="I758" s="216"/>
      <c r="J758" s="211"/>
      <c r="K758" s="211"/>
      <c r="L758" s="211"/>
      <c r="M758" s="211"/>
      <c r="N758" s="211"/>
      <c r="O758" s="214"/>
      <c r="P758" s="211"/>
      <c r="Q758" s="211"/>
      <c r="R758" s="211"/>
      <c r="S758" s="211"/>
    </row>
    <row r="759" spans="1:19" x14ac:dyDescent="0.2">
      <c r="A759" s="390"/>
      <c r="B759" s="388"/>
      <c r="C759" s="388"/>
      <c r="D759" s="311"/>
      <c r="G759" s="211"/>
      <c r="H759" s="384"/>
      <c r="I759" s="216"/>
      <c r="J759" s="211"/>
      <c r="K759" s="211"/>
      <c r="L759" s="211"/>
      <c r="M759" s="211"/>
      <c r="N759" s="211"/>
      <c r="O759" s="214"/>
      <c r="P759" s="211"/>
      <c r="Q759" s="211"/>
      <c r="R759" s="211"/>
      <c r="S759" s="211"/>
    </row>
    <row r="760" spans="1:19" x14ac:dyDescent="0.2">
      <c r="A760" s="390"/>
      <c r="B760" s="388"/>
      <c r="C760" s="388"/>
      <c r="D760" s="311"/>
      <c r="G760" s="211"/>
      <c r="H760" s="384"/>
      <c r="I760" s="216"/>
      <c r="J760" s="211"/>
      <c r="K760" s="211"/>
      <c r="L760" s="211"/>
      <c r="M760" s="211"/>
      <c r="N760" s="211"/>
      <c r="O760" s="214"/>
      <c r="P760" s="211"/>
      <c r="Q760" s="211"/>
      <c r="R760" s="211"/>
      <c r="S760" s="211"/>
    </row>
    <row r="761" spans="1:19" x14ac:dyDescent="0.2">
      <c r="A761" s="390"/>
      <c r="B761" s="388"/>
      <c r="C761" s="388"/>
      <c r="D761" s="311"/>
      <c r="G761" s="211"/>
      <c r="H761" s="384"/>
      <c r="I761" s="216"/>
      <c r="J761" s="211"/>
      <c r="K761" s="211"/>
      <c r="L761" s="211"/>
      <c r="M761" s="211"/>
      <c r="N761" s="211"/>
      <c r="O761" s="214"/>
      <c r="P761" s="211"/>
      <c r="Q761" s="211"/>
      <c r="R761" s="211"/>
      <c r="S761" s="211"/>
    </row>
    <row r="762" spans="1:19" x14ac:dyDescent="0.2">
      <c r="A762" s="390"/>
      <c r="B762" s="388"/>
      <c r="C762" s="388"/>
      <c r="D762" s="311"/>
      <c r="G762" s="211"/>
      <c r="H762" s="384"/>
      <c r="I762" s="216"/>
      <c r="J762" s="211"/>
      <c r="K762" s="211"/>
      <c r="L762" s="211"/>
      <c r="M762" s="211"/>
      <c r="N762" s="211"/>
      <c r="O762" s="214"/>
      <c r="P762" s="211"/>
      <c r="Q762" s="211"/>
      <c r="R762" s="211"/>
      <c r="S762" s="211"/>
    </row>
    <row r="763" spans="1:19" x14ac:dyDescent="0.2">
      <c r="A763" s="390"/>
      <c r="B763" s="388"/>
      <c r="C763" s="388"/>
      <c r="D763" s="311"/>
      <c r="G763" s="211"/>
      <c r="H763" s="384"/>
      <c r="I763" s="216"/>
      <c r="J763" s="211"/>
      <c r="K763" s="211"/>
      <c r="L763" s="211"/>
      <c r="M763" s="211"/>
      <c r="N763" s="211"/>
      <c r="O763" s="214"/>
      <c r="P763" s="211"/>
      <c r="Q763" s="211"/>
      <c r="R763" s="211"/>
      <c r="S763" s="211"/>
    </row>
    <row r="764" spans="1:19" x14ac:dyDescent="0.2">
      <c r="A764" s="390"/>
      <c r="B764" s="388"/>
      <c r="C764" s="388"/>
      <c r="D764" s="311"/>
      <c r="G764" s="211"/>
      <c r="H764" s="384"/>
      <c r="I764" s="216"/>
      <c r="J764" s="211"/>
      <c r="K764" s="211"/>
      <c r="L764" s="211"/>
      <c r="M764" s="211"/>
      <c r="N764" s="211"/>
      <c r="O764" s="214"/>
      <c r="P764" s="211"/>
      <c r="Q764" s="211"/>
      <c r="R764" s="211"/>
      <c r="S764" s="211"/>
    </row>
    <row r="765" spans="1:19" x14ac:dyDescent="0.2">
      <c r="A765" s="390"/>
      <c r="B765" s="388"/>
      <c r="C765" s="388"/>
      <c r="D765" s="311"/>
      <c r="G765" s="211"/>
      <c r="H765" s="215"/>
      <c r="I765" s="216"/>
      <c r="J765" s="211"/>
      <c r="K765" s="211"/>
      <c r="L765" s="211"/>
      <c r="M765" s="211"/>
      <c r="N765" s="211"/>
      <c r="O765" s="214"/>
      <c r="P765" s="211"/>
      <c r="Q765" s="211"/>
      <c r="R765" s="211"/>
      <c r="S765" s="211"/>
    </row>
    <row r="766" spans="1:19" x14ac:dyDescent="0.2">
      <c r="A766" s="390"/>
      <c r="B766" s="388"/>
      <c r="C766" s="388"/>
      <c r="D766" s="311"/>
      <c r="G766" s="211"/>
      <c r="H766" s="215"/>
      <c r="I766" s="216"/>
      <c r="J766" s="211"/>
      <c r="K766" s="211"/>
      <c r="L766" s="211"/>
      <c r="M766" s="211"/>
      <c r="N766" s="211"/>
      <c r="O766" s="214"/>
      <c r="P766" s="211"/>
      <c r="Q766" s="211"/>
      <c r="R766" s="211"/>
      <c r="S766" s="211"/>
    </row>
    <row r="767" spans="1:19" x14ac:dyDescent="0.2">
      <c r="A767" s="390"/>
      <c r="B767" s="388"/>
      <c r="C767" s="388"/>
      <c r="D767" s="311"/>
      <c r="G767" s="211"/>
      <c r="H767" s="215"/>
      <c r="I767" s="216"/>
      <c r="J767" s="211"/>
      <c r="K767" s="211"/>
      <c r="L767" s="211"/>
      <c r="M767" s="211"/>
      <c r="N767" s="211"/>
      <c r="O767" s="214"/>
      <c r="P767" s="211"/>
      <c r="Q767" s="211"/>
      <c r="R767" s="211"/>
      <c r="S767" s="211"/>
    </row>
    <row r="768" spans="1:19" x14ac:dyDescent="0.2">
      <c r="A768" s="390"/>
      <c r="B768" s="388"/>
      <c r="C768" s="388"/>
      <c r="D768" s="311"/>
      <c r="G768" s="211"/>
      <c r="H768" s="215"/>
      <c r="I768" s="216"/>
      <c r="J768" s="211"/>
      <c r="K768" s="211"/>
      <c r="L768" s="211"/>
      <c r="M768" s="211"/>
      <c r="N768" s="211"/>
      <c r="O768" s="214"/>
      <c r="P768" s="211"/>
      <c r="Q768" s="211"/>
      <c r="R768" s="211"/>
      <c r="S768" s="211"/>
    </row>
    <row r="769" spans="1:19" x14ac:dyDescent="0.2">
      <c r="A769" s="390"/>
      <c r="B769" s="388"/>
      <c r="C769" s="388"/>
      <c r="D769" s="311"/>
      <c r="G769" s="211"/>
      <c r="H769" s="215"/>
      <c r="I769" s="216"/>
      <c r="J769" s="211"/>
      <c r="K769" s="211"/>
      <c r="L769" s="211"/>
      <c r="M769" s="211"/>
      <c r="N769" s="211"/>
      <c r="O769" s="214"/>
      <c r="P769" s="211"/>
      <c r="Q769" s="211"/>
      <c r="R769" s="211"/>
      <c r="S769" s="211"/>
    </row>
    <row r="770" spans="1:19" x14ac:dyDescent="0.2">
      <c r="A770" s="390"/>
      <c r="B770" s="388"/>
      <c r="C770" s="388"/>
      <c r="D770" s="311"/>
      <c r="G770" s="211"/>
      <c r="H770" s="215"/>
      <c r="I770" s="216"/>
      <c r="J770" s="211"/>
      <c r="K770" s="211"/>
      <c r="L770" s="211"/>
      <c r="M770" s="211"/>
      <c r="N770" s="211"/>
      <c r="O770" s="214"/>
      <c r="P770" s="211"/>
      <c r="Q770" s="211"/>
      <c r="R770" s="211"/>
      <c r="S770" s="211"/>
    </row>
    <row r="771" spans="1:19" x14ac:dyDescent="0.2">
      <c r="A771" s="390"/>
      <c r="B771" s="388"/>
      <c r="C771" s="388"/>
      <c r="D771" s="311"/>
      <c r="G771" s="211"/>
      <c r="H771" s="215"/>
      <c r="I771" s="216"/>
      <c r="J771" s="211"/>
      <c r="K771" s="211"/>
      <c r="L771" s="211"/>
      <c r="M771" s="211"/>
      <c r="N771" s="211"/>
      <c r="O771" s="214"/>
      <c r="P771" s="211"/>
      <c r="Q771" s="211"/>
      <c r="R771" s="211"/>
      <c r="S771" s="211"/>
    </row>
    <row r="772" spans="1:19" x14ac:dyDescent="0.2">
      <c r="A772" s="390"/>
      <c r="B772" s="388"/>
      <c r="C772" s="388"/>
      <c r="D772" s="311"/>
      <c r="G772" s="211"/>
      <c r="H772" s="215"/>
      <c r="I772" s="216"/>
      <c r="J772" s="211"/>
      <c r="K772" s="211"/>
      <c r="L772" s="211"/>
      <c r="M772" s="211"/>
      <c r="N772" s="211"/>
      <c r="O772" s="214"/>
      <c r="P772" s="211"/>
      <c r="Q772" s="211"/>
      <c r="R772" s="211"/>
      <c r="S772" s="211"/>
    </row>
    <row r="773" spans="1:19" x14ac:dyDescent="0.2">
      <c r="A773" s="390"/>
      <c r="B773" s="388"/>
      <c r="C773" s="388"/>
      <c r="D773" s="311"/>
      <c r="G773" s="211"/>
      <c r="H773" s="215"/>
      <c r="I773" s="216"/>
      <c r="J773" s="211"/>
      <c r="K773" s="211"/>
      <c r="L773" s="211"/>
      <c r="M773" s="211"/>
      <c r="N773" s="211"/>
      <c r="O773" s="214"/>
      <c r="P773" s="211"/>
      <c r="Q773" s="211"/>
      <c r="R773" s="211"/>
      <c r="S773" s="211"/>
    </row>
    <row r="774" spans="1:19" x14ac:dyDescent="0.2">
      <c r="A774" s="390"/>
      <c r="B774" s="388"/>
      <c r="C774" s="388"/>
      <c r="D774" s="311"/>
      <c r="G774" s="211"/>
      <c r="H774" s="215"/>
      <c r="I774" s="216"/>
      <c r="J774" s="211"/>
      <c r="K774" s="211"/>
      <c r="L774" s="211"/>
      <c r="M774" s="211"/>
      <c r="N774" s="211"/>
      <c r="O774" s="214"/>
      <c r="P774" s="211"/>
      <c r="Q774" s="211"/>
      <c r="R774" s="211"/>
      <c r="S774" s="211"/>
    </row>
    <row r="775" spans="1:19" x14ac:dyDescent="0.2">
      <c r="A775" s="390"/>
      <c r="B775" s="388"/>
      <c r="C775" s="388"/>
      <c r="D775" s="311"/>
      <c r="G775" s="211"/>
      <c r="H775" s="215"/>
      <c r="I775" s="216"/>
      <c r="J775" s="211"/>
      <c r="K775" s="211"/>
      <c r="L775" s="211"/>
      <c r="M775" s="211"/>
      <c r="N775" s="211"/>
      <c r="O775" s="214"/>
      <c r="P775" s="211"/>
      <c r="Q775" s="211"/>
      <c r="R775" s="211"/>
      <c r="S775" s="211"/>
    </row>
    <row r="776" spans="1:19" x14ac:dyDescent="0.2">
      <c r="A776" s="390"/>
      <c r="B776" s="388"/>
      <c r="C776" s="388"/>
      <c r="D776" s="311"/>
      <c r="G776" s="211"/>
      <c r="H776" s="215"/>
      <c r="I776" s="216"/>
      <c r="J776" s="211"/>
      <c r="K776" s="211"/>
      <c r="L776" s="211"/>
      <c r="M776" s="211"/>
      <c r="N776" s="211"/>
      <c r="O776" s="214"/>
      <c r="P776" s="211"/>
      <c r="Q776" s="211"/>
      <c r="R776" s="211"/>
      <c r="S776" s="211"/>
    </row>
    <row r="777" spans="1:19" x14ac:dyDescent="0.2">
      <c r="A777" s="390"/>
      <c r="B777" s="388"/>
      <c r="C777" s="388"/>
      <c r="D777" s="311"/>
      <c r="G777" s="211"/>
      <c r="H777" s="215"/>
      <c r="I777" s="216"/>
      <c r="J777" s="211"/>
      <c r="K777" s="211"/>
      <c r="L777" s="211"/>
      <c r="M777" s="211"/>
      <c r="N777" s="211"/>
      <c r="O777" s="214"/>
      <c r="P777" s="211"/>
      <c r="Q777" s="211"/>
      <c r="R777" s="211"/>
      <c r="S777" s="211"/>
    </row>
    <row r="778" spans="1:19" x14ac:dyDescent="0.2">
      <c r="A778" s="390"/>
      <c r="B778" s="388"/>
      <c r="C778" s="388"/>
      <c r="D778" s="311"/>
      <c r="G778" s="211"/>
      <c r="H778" s="215"/>
      <c r="I778" s="216"/>
      <c r="J778" s="211"/>
      <c r="K778" s="211"/>
      <c r="L778" s="211"/>
      <c r="M778" s="211"/>
      <c r="N778" s="211"/>
      <c r="O778" s="214"/>
      <c r="P778" s="211"/>
      <c r="Q778" s="211"/>
      <c r="R778" s="211"/>
      <c r="S778" s="211"/>
    </row>
    <row r="779" spans="1:19" x14ac:dyDescent="0.2">
      <c r="A779" s="390"/>
      <c r="B779" s="388"/>
      <c r="C779" s="388"/>
      <c r="D779" s="311"/>
      <c r="G779" s="211"/>
      <c r="H779" s="215"/>
      <c r="I779" s="216"/>
      <c r="J779" s="211"/>
      <c r="K779" s="211"/>
      <c r="L779" s="211"/>
      <c r="M779" s="211"/>
      <c r="N779" s="211"/>
      <c r="O779" s="214"/>
      <c r="P779" s="211"/>
      <c r="Q779" s="211"/>
      <c r="R779" s="211"/>
      <c r="S779" s="211"/>
    </row>
    <row r="780" spans="1:19" x14ac:dyDescent="0.2">
      <c r="A780" s="390"/>
      <c r="B780" s="388"/>
      <c r="C780" s="388"/>
      <c r="D780" s="311"/>
      <c r="G780" s="211"/>
      <c r="H780" s="215"/>
      <c r="I780" s="216"/>
      <c r="J780" s="211"/>
      <c r="K780" s="211"/>
      <c r="L780" s="211"/>
      <c r="M780" s="211"/>
      <c r="N780" s="211"/>
      <c r="O780" s="214"/>
      <c r="P780" s="211"/>
      <c r="Q780" s="211"/>
      <c r="R780" s="211"/>
      <c r="S780" s="211"/>
    </row>
    <row r="781" spans="1:19" x14ac:dyDescent="0.2">
      <c r="A781" s="390"/>
      <c r="B781" s="388"/>
      <c r="C781" s="388"/>
      <c r="D781" s="311"/>
      <c r="G781" s="211"/>
      <c r="H781" s="215"/>
      <c r="I781" s="216"/>
      <c r="J781" s="211"/>
      <c r="K781" s="211"/>
      <c r="L781" s="211"/>
      <c r="M781" s="211"/>
      <c r="N781" s="211"/>
      <c r="O781" s="214"/>
      <c r="P781" s="211"/>
      <c r="Q781" s="211"/>
      <c r="R781" s="211"/>
      <c r="S781" s="211"/>
    </row>
    <row r="782" spans="1:19" x14ac:dyDescent="0.2">
      <c r="A782" s="390"/>
      <c r="B782" s="388"/>
      <c r="C782" s="388"/>
      <c r="D782" s="311"/>
      <c r="G782" s="211"/>
      <c r="H782" s="215"/>
      <c r="I782" s="216"/>
      <c r="J782" s="211"/>
      <c r="K782" s="211"/>
      <c r="L782" s="211"/>
      <c r="M782" s="211"/>
      <c r="N782" s="211"/>
      <c r="O782" s="214"/>
      <c r="P782" s="211"/>
      <c r="Q782" s="211"/>
      <c r="R782" s="211"/>
      <c r="S782" s="211"/>
    </row>
    <row r="783" spans="1:19" x14ac:dyDescent="0.2">
      <c r="A783" s="390"/>
      <c r="B783" s="388"/>
      <c r="C783" s="388"/>
      <c r="D783" s="311"/>
      <c r="G783" s="211"/>
      <c r="H783" s="215"/>
      <c r="I783" s="216"/>
      <c r="J783" s="211"/>
      <c r="K783" s="211"/>
      <c r="L783" s="211"/>
      <c r="M783" s="211"/>
      <c r="N783" s="211"/>
      <c r="O783" s="214"/>
      <c r="P783" s="211"/>
      <c r="Q783" s="211"/>
      <c r="R783" s="211"/>
      <c r="S783" s="211"/>
    </row>
    <row r="784" spans="1:19" x14ac:dyDescent="0.2">
      <c r="A784" s="390"/>
      <c r="B784" s="388"/>
      <c r="C784" s="388"/>
      <c r="D784" s="311"/>
      <c r="G784" s="211"/>
      <c r="H784" s="215"/>
      <c r="I784" s="216"/>
      <c r="J784" s="211"/>
      <c r="K784" s="211"/>
      <c r="L784" s="211"/>
      <c r="M784" s="211"/>
      <c r="N784" s="211"/>
      <c r="O784" s="214"/>
      <c r="P784" s="211"/>
      <c r="Q784" s="211"/>
      <c r="R784" s="211"/>
      <c r="S784" s="211"/>
    </row>
    <row r="785" spans="1:19" x14ac:dyDescent="0.2">
      <c r="A785" s="390"/>
      <c r="B785" s="388"/>
      <c r="C785" s="388"/>
      <c r="D785" s="311"/>
      <c r="G785" s="211"/>
      <c r="H785" s="215"/>
      <c r="I785" s="216"/>
      <c r="J785" s="211"/>
      <c r="K785" s="211"/>
      <c r="L785" s="211"/>
      <c r="M785" s="211"/>
      <c r="N785" s="211"/>
      <c r="O785" s="214"/>
      <c r="P785" s="211"/>
      <c r="Q785" s="211"/>
      <c r="R785" s="211"/>
      <c r="S785" s="211"/>
    </row>
    <row r="786" spans="1:19" x14ac:dyDescent="0.2">
      <c r="A786" s="390"/>
      <c r="B786" s="388"/>
      <c r="C786" s="388"/>
      <c r="D786" s="311"/>
      <c r="G786" s="211"/>
      <c r="H786" s="215"/>
      <c r="I786" s="216"/>
      <c r="J786" s="211"/>
      <c r="K786" s="211"/>
      <c r="L786" s="211"/>
      <c r="M786" s="211"/>
      <c r="N786" s="211"/>
      <c r="O786" s="214"/>
      <c r="P786" s="211"/>
      <c r="Q786" s="211"/>
      <c r="R786" s="211"/>
      <c r="S786" s="211"/>
    </row>
    <row r="787" spans="1:19" x14ac:dyDescent="0.2">
      <c r="A787" s="390"/>
      <c r="B787" s="388"/>
      <c r="C787" s="388"/>
      <c r="D787" s="311"/>
      <c r="G787" s="211"/>
      <c r="H787" s="215"/>
      <c r="I787" s="216"/>
      <c r="J787" s="211"/>
      <c r="K787" s="211"/>
      <c r="L787" s="211"/>
      <c r="M787" s="211"/>
      <c r="N787" s="211"/>
      <c r="O787" s="214"/>
      <c r="P787" s="211"/>
      <c r="Q787" s="211"/>
      <c r="R787" s="211"/>
      <c r="S787" s="211"/>
    </row>
    <row r="788" spans="1:19" x14ac:dyDescent="0.2">
      <c r="A788" s="390"/>
      <c r="B788" s="388"/>
      <c r="C788" s="388"/>
      <c r="D788" s="311"/>
      <c r="G788" s="211"/>
      <c r="H788" s="215"/>
      <c r="I788" s="216"/>
      <c r="J788" s="211"/>
      <c r="K788" s="211"/>
      <c r="L788" s="211"/>
      <c r="M788" s="211"/>
      <c r="N788" s="211"/>
      <c r="O788" s="214"/>
      <c r="P788" s="211"/>
      <c r="Q788" s="211"/>
      <c r="R788" s="211"/>
      <c r="S788" s="211"/>
    </row>
    <row r="789" spans="1:19" x14ac:dyDescent="0.2">
      <c r="A789" s="390"/>
      <c r="B789" s="388"/>
      <c r="C789" s="388"/>
      <c r="D789" s="311"/>
      <c r="G789" s="211"/>
      <c r="H789" s="215"/>
      <c r="I789" s="216"/>
      <c r="J789" s="211"/>
      <c r="K789" s="211"/>
      <c r="L789" s="211"/>
      <c r="M789" s="211"/>
      <c r="N789" s="211"/>
      <c r="O789" s="214"/>
      <c r="P789" s="211"/>
      <c r="Q789" s="211"/>
      <c r="R789" s="211"/>
      <c r="S789" s="211"/>
    </row>
    <row r="790" spans="1:19" x14ac:dyDescent="0.2">
      <c r="A790" s="390"/>
      <c r="B790" s="388"/>
      <c r="C790" s="388"/>
      <c r="D790" s="311"/>
      <c r="G790" s="211"/>
      <c r="H790" s="215"/>
      <c r="I790" s="216"/>
      <c r="J790" s="211"/>
      <c r="K790" s="211"/>
      <c r="L790" s="211"/>
      <c r="M790" s="211"/>
      <c r="N790" s="211"/>
      <c r="O790" s="214"/>
      <c r="P790" s="211"/>
      <c r="Q790" s="211"/>
      <c r="R790" s="211"/>
      <c r="S790" s="211"/>
    </row>
    <row r="791" spans="1:19" x14ac:dyDescent="0.2">
      <c r="A791" s="390"/>
      <c r="B791" s="388"/>
      <c r="C791" s="388"/>
      <c r="D791" s="311"/>
      <c r="G791" s="211"/>
      <c r="H791" s="215"/>
      <c r="I791" s="216"/>
      <c r="J791" s="211"/>
      <c r="K791" s="211"/>
      <c r="L791" s="211"/>
      <c r="M791" s="211"/>
      <c r="N791" s="211"/>
      <c r="O791" s="214"/>
      <c r="P791" s="211"/>
      <c r="Q791" s="211"/>
      <c r="R791" s="211"/>
      <c r="S791" s="211"/>
    </row>
    <row r="792" spans="1:19" x14ac:dyDescent="0.2">
      <c r="A792" s="390"/>
      <c r="B792" s="388"/>
      <c r="C792" s="388"/>
      <c r="D792" s="311"/>
      <c r="G792" s="211"/>
      <c r="H792" s="215"/>
      <c r="I792" s="216"/>
      <c r="J792" s="211"/>
      <c r="K792" s="211"/>
      <c r="L792" s="211"/>
      <c r="M792" s="211"/>
      <c r="N792" s="211"/>
      <c r="O792" s="214"/>
      <c r="P792" s="211"/>
      <c r="Q792" s="211"/>
      <c r="R792" s="211"/>
      <c r="S792" s="211"/>
    </row>
    <row r="793" spans="1:19" x14ac:dyDescent="0.2">
      <c r="A793" s="390"/>
      <c r="B793" s="388"/>
      <c r="C793" s="388"/>
      <c r="D793" s="311"/>
      <c r="G793" s="211"/>
      <c r="H793" s="215"/>
      <c r="I793" s="216"/>
      <c r="J793" s="211"/>
      <c r="K793" s="211"/>
      <c r="L793" s="211"/>
      <c r="M793" s="211"/>
      <c r="N793" s="211"/>
      <c r="O793" s="214"/>
      <c r="P793" s="211"/>
      <c r="Q793" s="211"/>
      <c r="R793" s="211"/>
      <c r="S793" s="211"/>
    </row>
    <row r="794" spans="1:19" x14ac:dyDescent="0.2">
      <c r="A794" s="390"/>
      <c r="B794" s="388"/>
      <c r="C794" s="388"/>
      <c r="D794" s="311"/>
      <c r="G794" s="211"/>
      <c r="H794" s="215"/>
      <c r="I794" s="216"/>
      <c r="J794" s="211"/>
      <c r="K794" s="211"/>
      <c r="L794" s="211"/>
      <c r="M794" s="211"/>
      <c r="N794" s="211"/>
      <c r="O794" s="214"/>
      <c r="P794" s="211"/>
      <c r="Q794" s="211"/>
      <c r="R794" s="211"/>
      <c r="S794" s="211"/>
    </row>
    <row r="795" spans="1:19" x14ac:dyDescent="0.2">
      <c r="A795" s="390"/>
      <c r="B795" s="388"/>
      <c r="C795" s="388"/>
      <c r="D795" s="311"/>
      <c r="G795" s="211"/>
      <c r="H795" s="215"/>
      <c r="I795" s="216"/>
      <c r="J795" s="211"/>
      <c r="K795" s="211"/>
      <c r="L795" s="211"/>
      <c r="M795" s="211"/>
      <c r="N795" s="211"/>
      <c r="O795" s="214"/>
      <c r="P795" s="211"/>
      <c r="Q795" s="211"/>
      <c r="R795" s="211"/>
      <c r="S795" s="211"/>
    </row>
    <row r="796" spans="1:19" x14ac:dyDescent="0.2">
      <c r="A796" s="390"/>
      <c r="B796" s="388"/>
      <c r="C796" s="388"/>
      <c r="D796" s="311"/>
      <c r="G796" s="211"/>
      <c r="H796" s="215"/>
      <c r="I796" s="216"/>
      <c r="J796" s="211"/>
      <c r="K796" s="211"/>
      <c r="L796" s="211"/>
      <c r="M796" s="211"/>
      <c r="N796" s="211"/>
      <c r="O796" s="214"/>
      <c r="P796" s="211"/>
      <c r="Q796" s="211"/>
      <c r="R796" s="211"/>
      <c r="S796" s="211"/>
    </row>
    <row r="797" spans="1:19" x14ac:dyDescent="0.2">
      <c r="A797" s="390"/>
      <c r="B797" s="388"/>
      <c r="C797" s="388"/>
      <c r="D797" s="311"/>
      <c r="G797" s="211"/>
      <c r="H797" s="215"/>
      <c r="I797" s="216"/>
      <c r="J797" s="211"/>
      <c r="K797" s="211"/>
      <c r="L797" s="211"/>
      <c r="M797" s="211"/>
      <c r="N797" s="211"/>
      <c r="O797" s="214"/>
      <c r="P797" s="211"/>
      <c r="Q797" s="211"/>
      <c r="R797" s="211"/>
      <c r="S797" s="211"/>
    </row>
    <row r="798" spans="1:19" x14ac:dyDescent="0.2">
      <c r="A798" s="390"/>
      <c r="B798" s="388"/>
      <c r="C798" s="388"/>
      <c r="D798" s="311"/>
      <c r="G798" s="211"/>
      <c r="H798" s="215"/>
      <c r="I798" s="216"/>
      <c r="J798" s="211"/>
      <c r="K798" s="211"/>
      <c r="L798" s="211"/>
      <c r="M798" s="211"/>
      <c r="N798" s="211"/>
      <c r="O798" s="214"/>
      <c r="P798" s="211"/>
      <c r="Q798" s="211"/>
      <c r="R798" s="211"/>
      <c r="S798" s="211"/>
    </row>
    <row r="799" spans="1:19" x14ac:dyDescent="0.2">
      <c r="A799" s="390"/>
      <c r="B799" s="388"/>
      <c r="C799" s="388"/>
      <c r="D799" s="311"/>
      <c r="G799" s="211"/>
      <c r="H799" s="215"/>
      <c r="I799" s="216"/>
      <c r="J799" s="211"/>
      <c r="K799" s="211"/>
      <c r="L799" s="211"/>
      <c r="M799" s="211"/>
      <c r="N799" s="211"/>
      <c r="O799" s="214"/>
      <c r="P799" s="211"/>
      <c r="Q799" s="211"/>
      <c r="R799" s="211"/>
      <c r="S799" s="211"/>
    </row>
    <row r="800" spans="1:19" x14ac:dyDescent="0.2">
      <c r="A800" s="390"/>
      <c r="B800" s="388"/>
      <c r="C800" s="388"/>
      <c r="D800" s="311"/>
      <c r="G800" s="211"/>
      <c r="H800" s="215"/>
      <c r="I800" s="216"/>
      <c r="J800" s="211"/>
      <c r="K800" s="211"/>
      <c r="L800" s="211"/>
      <c r="M800" s="211"/>
      <c r="N800" s="211"/>
      <c r="O800" s="214"/>
      <c r="P800" s="211"/>
      <c r="Q800" s="211"/>
      <c r="R800" s="211"/>
      <c r="S800" s="211"/>
    </row>
    <row r="801" spans="1:19" x14ac:dyDescent="0.2">
      <c r="A801" s="390"/>
      <c r="B801" s="388"/>
      <c r="C801" s="388"/>
      <c r="D801" s="311"/>
      <c r="G801" s="211"/>
      <c r="H801" s="215"/>
      <c r="I801" s="216"/>
      <c r="J801" s="211"/>
      <c r="K801" s="211"/>
      <c r="L801" s="211"/>
      <c r="M801" s="211"/>
      <c r="N801" s="211"/>
      <c r="O801" s="214"/>
      <c r="P801" s="211"/>
      <c r="Q801" s="211"/>
      <c r="R801" s="211"/>
      <c r="S801" s="211"/>
    </row>
    <row r="802" spans="1:19" x14ac:dyDescent="0.2">
      <c r="A802" s="390"/>
      <c r="B802" s="388"/>
      <c r="C802" s="388"/>
      <c r="D802" s="311"/>
      <c r="G802" s="211"/>
      <c r="H802" s="215"/>
      <c r="I802" s="216"/>
      <c r="J802" s="211"/>
      <c r="K802" s="211"/>
      <c r="L802" s="211"/>
      <c r="M802" s="211"/>
      <c r="N802" s="211"/>
      <c r="O802" s="214"/>
      <c r="P802" s="211"/>
      <c r="Q802" s="211"/>
      <c r="R802" s="211"/>
      <c r="S802" s="211"/>
    </row>
    <row r="803" spans="1:19" x14ac:dyDescent="0.2">
      <c r="A803" s="390"/>
      <c r="B803" s="388"/>
      <c r="C803" s="388"/>
      <c r="D803" s="311"/>
      <c r="G803" s="211"/>
      <c r="H803" s="215"/>
      <c r="I803" s="216"/>
      <c r="J803" s="211"/>
      <c r="K803" s="211"/>
      <c r="L803" s="211"/>
      <c r="M803" s="211"/>
      <c r="N803" s="211"/>
      <c r="O803" s="214"/>
      <c r="P803" s="211"/>
      <c r="Q803" s="211"/>
      <c r="R803" s="211"/>
      <c r="S803" s="211"/>
    </row>
    <row r="804" spans="1:19" x14ac:dyDescent="0.2">
      <c r="A804" s="390"/>
      <c r="B804" s="388"/>
      <c r="C804" s="388"/>
      <c r="D804" s="311"/>
      <c r="G804" s="211"/>
      <c r="H804" s="215"/>
      <c r="I804" s="216"/>
      <c r="J804" s="211"/>
      <c r="K804" s="211"/>
      <c r="L804" s="211"/>
      <c r="M804" s="211"/>
      <c r="N804" s="211"/>
      <c r="O804" s="214"/>
      <c r="P804" s="211"/>
      <c r="Q804" s="211"/>
      <c r="R804" s="211"/>
      <c r="S804" s="211"/>
    </row>
    <row r="805" spans="1:19" x14ac:dyDescent="0.2">
      <c r="A805" s="390"/>
      <c r="B805" s="388"/>
      <c r="C805" s="388"/>
      <c r="D805" s="311"/>
      <c r="G805" s="211"/>
      <c r="H805" s="215"/>
      <c r="I805" s="216"/>
      <c r="J805" s="211"/>
      <c r="K805" s="211"/>
      <c r="L805" s="211"/>
      <c r="M805" s="211"/>
      <c r="N805" s="211"/>
      <c r="O805" s="214"/>
      <c r="P805" s="211"/>
      <c r="Q805" s="211"/>
      <c r="R805" s="211"/>
      <c r="S805" s="211"/>
    </row>
    <row r="806" spans="1:19" x14ac:dyDescent="0.2">
      <c r="A806" s="390"/>
      <c r="B806" s="388"/>
      <c r="C806" s="388"/>
      <c r="D806" s="311"/>
      <c r="G806" s="211"/>
      <c r="H806" s="215"/>
      <c r="I806" s="216"/>
      <c r="J806" s="211"/>
      <c r="K806" s="211"/>
      <c r="L806" s="211"/>
      <c r="M806" s="211"/>
      <c r="N806" s="211"/>
      <c r="O806" s="214"/>
      <c r="P806" s="211"/>
      <c r="Q806" s="211"/>
      <c r="R806" s="211"/>
      <c r="S806" s="211"/>
    </row>
    <row r="807" spans="1:19" x14ac:dyDescent="0.2">
      <c r="A807" s="390"/>
      <c r="B807" s="388"/>
      <c r="C807" s="388"/>
      <c r="D807" s="311"/>
      <c r="G807" s="211"/>
      <c r="H807" s="215"/>
      <c r="I807" s="216"/>
      <c r="J807" s="211"/>
      <c r="K807" s="211"/>
      <c r="L807" s="211"/>
      <c r="M807" s="211"/>
      <c r="N807" s="211"/>
      <c r="O807" s="214"/>
      <c r="P807" s="211"/>
      <c r="Q807" s="211"/>
      <c r="R807" s="211"/>
      <c r="S807" s="211"/>
    </row>
    <row r="808" spans="1:19" x14ac:dyDescent="0.2">
      <c r="A808" s="390"/>
      <c r="B808" s="388"/>
      <c r="C808" s="388"/>
      <c r="D808" s="388"/>
      <c r="G808" s="211"/>
      <c r="H808" s="215"/>
      <c r="I808" s="216"/>
      <c r="J808" s="211"/>
      <c r="K808" s="211"/>
      <c r="L808" s="211"/>
      <c r="M808" s="211"/>
      <c r="N808" s="211"/>
      <c r="O808" s="214"/>
      <c r="P808" s="211"/>
      <c r="Q808" s="211"/>
      <c r="R808" s="211"/>
      <c r="S808" s="211"/>
    </row>
    <row r="809" spans="1:19" x14ac:dyDescent="0.2">
      <c r="A809" s="390"/>
      <c r="B809" s="388"/>
      <c r="C809" s="388"/>
      <c r="D809" s="388"/>
      <c r="G809" s="211"/>
      <c r="H809" s="215"/>
      <c r="I809" s="216"/>
      <c r="J809" s="211"/>
      <c r="K809" s="211"/>
      <c r="L809" s="211"/>
      <c r="M809" s="211"/>
      <c r="N809" s="211"/>
      <c r="O809" s="214"/>
      <c r="P809" s="211"/>
      <c r="Q809" s="211"/>
      <c r="R809" s="211"/>
      <c r="S809" s="211"/>
    </row>
    <row r="810" spans="1:19" x14ac:dyDescent="0.2">
      <c r="A810" s="390"/>
      <c r="B810" s="388"/>
      <c r="C810" s="388"/>
      <c r="D810" s="388"/>
      <c r="G810" s="211"/>
      <c r="H810" s="215"/>
      <c r="I810" s="216"/>
      <c r="J810" s="211"/>
      <c r="K810" s="211"/>
      <c r="L810" s="211"/>
      <c r="M810" s="211"/>
      <c r="N810" s="211"/>
      <c r="O810" s="214"/>
      <c r="P810" s="211"/>
      <c r="Q810" s="211"/>
      <c r="R810" s="211"/>
      <c r="S810" s="211"/>
    </row>
    <row r="811" spans="1:19" x14ac:dyDescent="0.2">
      <c r="A811" s="390"/>
      <c r="B811" s="388"/>
      <c r="C811" s="388"/>
      <c r="D811" s="388"/>
      <c r="G811" s="211"/>
      <c r="H811" s="215"/>
      <c r="I811" s="216"/>
      <c r="J811" s="211"/>
      <c r="K811" s="211"/>
      <c r="L811" s="211"/>
      <c r="M811" s="211"/>
      <c r="N811" s="211"/>
      <c r="O811" s="214"/>
      <c r="P811" s="211"/>
      <c r="Q811" s="211"/>
      <c r="R811" s="211"/>
      <c r="S811" s="211"/>
    </row>
    <row r="812" spans="1:19" x14ac:dyDescent="0.2">
      <c r="A812" s="390"/>
      <c r="B812" s="388"/>
      <c r="C812" s="388"/>
      <c r="D812" s="388"/>
      <c r="G812" s="211"/>
      <c r="H812" s="215"/>
      <c r="I812" s="216"/>
      <c r="J812" s="211"/>
      <c r="K812" s="211"/>
      <c r="L812" s="211"/>
      <c r="M812" s="211"/>
      <c r="N812" s="211"/>
      <c r="O812" s="214"/>
      <c r="P812" s="211"/>
      <c r="Q812" s="211"/>
      <c r="R812" s="211"/>
      <c r="S812" s="211"/>
    </row>
    <row r="813" spans="1:19" x14ac:dyDescent="0.2">
      <c r="A813" s="390"/>
      <c r="B813" s="388"/>
      <c r="C813" s="388"/>
      <c r="D813" s="388"/>
      <c r="G813" s="211"/>
      <c r="H813" s="215"/>
      <c r="I813" s="216"/>
      <c r="J813" s="211"/>
      <c r="K813" s="211"/>
      <c r="L813" s="211"/>
      <c r="M813" s="211"/>
      <c r="N813" s="211"/>
      <c r="O813" s="214"/>
      <c r="P813" s="211"/>
      <c r="Q813" s="211"/>
      <c r="R813" s="211"/>
      <c r="S813" s="211"/>
    </row>
    <row r="814" spans="1:19" x14ac:dyDescent="0.2">
      <c r="A814" s="390"/>
      <c r="B814" s="388"/>
      <c r="C814" s="388"/>
      <c r="D814" s="388"/>
      <c r="G814" s="211"/>
      <c r="H814" s="215"/>
      <c r="I814" s="216"/>
      <c r="J814" s="211"/>
      <c r="K814" s="211"/>
      <c r="L814" s="211"/>
      <c r="M814" s="211"/>
      <c r="N814" s="211"/>
      <c r="O814" s="214"/>
      <c r="P814" s="211"/>
      <c r="Q814" s="211"/>
      <c r="R814" s="211"/>
      <c r="S814" s="211"/>
    </row>
    <row r="815" spans="1:19" x14ac:dyDescent="0.2">
      <c r="A815" s="390"/>
      <c r="B815" s="388"/>
      <c r="C815" s="388"/>
      <c r="D815" s="388"/>
      <c r="G815" s="211"/>
      <c r="H815" s="215"/>
      <c r="I815" s="216"/>
      <c r="J815" s="211"/>
      <c r="K815" s="211"/>
      <c r="L815" s="211"/>
      <c r="M815" s="211"/>
      <c r="N815" s="211"/>
      <c r="O815" s="214"/>
      <c r="P815" s="211"/>
      <c r="Q815" s="211"/>
      <c r="R815" s="211"/>
      <c r="S815" s="211"/>
    </row>
    <row r="816" spans="1:19" x14ac:dyDescent="0.2">
      <c r="A816" s="390"/>
      <c r="B816" s="388"/>
      <c r="C816" s="388"/>
      <c r="D816" s="388"/>
      <c r="G816" s="211"/>
      <c r="H816" s="215"/>
      <c r="I816" s="216"/>
      <c r="J816" s="211"/>
      <c r="K816" s="211"/>
      <c r="L816" s="211"/>
      <c r="M816" s="211"/>
      <c r="N816" s="211"/>
      <c r="O816" s="214"/>
      <c r="P816" s="211"/>
      <c r="Q816" s="211"/>
      <c r="R816" s="211"/>
      <c r="S816" s="211"/>
    </row>
    <row r="817" spans="1:19" x14ac:dyDescent="0.2">
      <c r="A817" s="390"/>
      <c r="B817" s="388"/>
      <c r="C817" s="388"/>
      <c r="D817" s="388"/>
      <c r="G817" s="211"/>
      <c r="H817" s="215"/>
      <c r="I817" s="216"/>
      <c r="J817" s="211"/>
      <c r="K817" s="211"/>
      <c r="L817" s="211"/>
      <c r="M817" s="211"/>
      <c r="N817" s="211"/>
      <c r="O817" s="214"/>
      <c r="P817" s="211"/>
      <c r="Q817" s="211"/>
      <c r="R817" s="211"/>
      <c r="S817" s="211"/>
    </row>
    <row r="818" spans="1:19" x14ac:dyDescent="0.2">
      <c r="A818" s="388"/>
      <c r="B818" s="388"/>
      <c r="C818" s="388"/>
      <c r="D818" s="388"/>
      <c r="G818" s="211"/>
      <c r="H818" s="215"/>
      <c r="I818" s="216"/>
      <c r="J818" s="211"/>
      <c r="K818" s="211"/>
      <c r="L818" s="211"/>
      <c r="M818" s="211"/>
      <c r="N818" s="211"/>
      <c r="O818" s="214"/>
      <c r="P818" s="211"/>
      <c r="Q818" s="211"/>
      <c r="R818" s="211"/>
      <c r="S818" s="211"/>
    </row>
    <row r="819" spans="1:19" x14ac:dyDescent="0.2">
      <c r="A819" s="388"/>
      <c r="B819" s="388"/>
      <c r="C819" s="388"/>
      <c r="D819" s="388"/>
      <c r="G819" s="211"/>
      <c r="H819" s="215"/>
      <c r="I819" s="216"/>
      <c r="J819" s="211"/>
      <c r="K819" s="211"/>
      <c r="L819" s="211"/>
      <c r="M819" s="211"/>
      <c r="N819" s="211"/>
      <c r="O819" s="214"/>
      <c r="P819" s="211"/>
      <c r="Q819" s="211"/>
      <c r="R819" s="211"/>
      <c r="S819" s="211"/>
    </row>
    <row r="820" spans="1:19" x14ac:dyDescent="0.2">
      <c r="A820" s="388"/>
      <c r="B820" s="388"/>
      <c r="C820" s="388"/>
      <c r="D820" s="388"/>
      <c r="G820" s="211"/>
      <c r="H820" s="215"/>
      <c r="I820" s="216"/>
      <c r="J820" s="211"/>
      <c r="K820" s="211"/>
      <c r="L820" s="211"/>
      <c r="M820" s="211"/>
      <c r="N820" s="211"/>
      <c r="O820" s="214"/>
      <c r="P820" s="211"/>
      <c r="Q820" s="211"/>
      <c r="R820" s="211"/>
      <c r="S820" s="211"/>
    </row>
    <row r="821" spans="1:19" x14ac:dyDescent="0.2">
      <c r="A821" s="388"/>
      <c r="B821" s="388"/>
      <c r="C821" s="388"/>
      <c r="D821" s="388"/>
      <c r="G821" s="211"/>
      <c r="H821" s="215"/>
      <c r="I821" s="216"/>
      <c r="J821" s="211"/>
      <c r="K821" s="211"/>
      <c r="L821" s="211"/>
      <c r="M821" s="211"/>
      <c r="N821" s="211"/>
      <c r="O821" s="214"/>
      <c r="P821" s="211"/>
      <c r="Q821" s="211"/>
      <c r="R821" s="211"/>
      <c r="S821" s="211"/>
    </row>
    <row r="822" spans="1:19" x14ac:dyDescent="0.2">
      <c r="A822" s="388"/>
      <c r="B822" s="388"/>
      <c r="C822" s="388"/>
      <c r="D822" s="388"/>
      <c r="G822" s="211"/>
      <c r="H822" s="215"/>
      <c r="I822" s="216"/>
      <c r="J822" s="211"/>
      <c r="K822" s="211"/>
      <c r="L822" s="211"/>
      <c r="M822" s="211"/>
      <c r="N822" s="211"/>
      <c r="O822" s="214"/>
      <c r="P822" s="211"/>
      <c r="Q822" s="211"/>
      <c r="R822" s="211"/>
      <c r="S822" s="211"/>
    </row>
    <row r="823" spans="1:19" x14ac:dyDescent="0.2">
      <c r="A823" s="388"/>
      <c r="B823" s="388"/>
      <c r="C823" s="388"/>
      <c r="D823" s="388"/>
      <c r="G823" s="211"/>
      <c r="H823" s="215"/>
      <c r="I823" s="216"/>
      <c r="J823" s="211"/>
      <c r="K823" s="211"/>
      <c r="L823" s="211"/>
      <c r="M823" s="211"/>
      <c r="N823" s="211"/>
      <c r="O823" s="214"/>
      <c r="P823" s="211"/>
      <c r="Q823" s="211"/>
      <c r="R823" s="211"/>
      <c r="S823" s="211"/>
    </row>
    <row r="824" spans="1:19" x14ac:dyDescent="0.2">
      <c r="A824" s="388"/>
      <c r="B824" s="388"/>
      <c r="C824" s="388"/>
      <c r="D824" s="388"/>
      <c r="G824" s="211"/>
      <c r="H824" s="215"/>
      <c r="I824" s="216"/>
      <c r="J824" s="211"/>
      <c r="K824" s="211"/>
      <c r="L824" s="211"/>
      <c r="M824" s="211"/>
      <c r="N824" s="211"/>
      <c r="O824" s="214"/>
      <c r="P824" s="211"/>
      <c r="Q824" s="211"/>
      <c r="R824" s="211"/>
      <c r="S824" s="211"/>
    </row>
    <row r="825" spans="1:19" x14ac:dyDescent="0.2">
      <c r="A825" s="388"/>
      <c r="B825" s="388"/>
      <c r="C825" s="388"/>
      <c r="D825" s="388"/>
      <c r="G825" s="211"/>
      <c r="H825" s="215"/>
      <c r="I825" s="216"/>
      <c r="J825" s="211"/>
      <c r="K825" s="211"/>
      <c r="L825" s="211"/>
      <c r="M825" s="211"/>
      <c r="N825" s="211"/>
      <c r="O825" s="214"/>
      <c r="P825" s="211"/>
      <c r="Q825" s="211"/>
      <c r="R825" s="211"/>
      <c r="S825" s="211"/>
    </row>
    <row r="826" spans="1:19" x14ac:dyDescent="0.2">
      <c r="A826" s="388"/>
      <c r="B826" s="388"/>
      <c r="C826" s="388"/>
      <c r="D826" s="388"/>
      <c r="G826" s="211"/>
      <c r="H826" s="215"/>
      <c r="I826" s="216"/>
      <c r="J826" s="211"/>
      <c r="K826" s="211"/>
      <c r="L826" s="211"/>
      <c r="M826" s="211"/>
      <c r="N826" s="211"/>
      <c r="O826" s="214"/>
      <c r="P826" s="211"/>
      <c r="Q826" s="211"/>
      <c r="R826" s="211"/>
      <c r="S826" s="211"/>
    </row>
    <row r="827" spans="1:19" x14ac:dyDescent="0.2">
      <c r="A827" s="388"/>
      <c r="B827" s="388"/>
      <c r="C827" s="388"/>
      <c r="D827" s="388"/>
    </row>
  </sheetData>
  <mergeCells count="5">
    <mergeCell ref="K32:N32"/>
    <mergeCell ref="K44:N44"/>
    <mergeCell ref="K54:N54"/>
    <mergeCell ref="K62:L62"/>
    <mergeCell ref="K63:L63"/>
  </mergeCells>
  <conditionalFormatting sqref="C14">
    <cfRule type="expression" dxfId="62" priority="73" stopIfTrue="1">
      <formula>#REF!&gt;0</formula>
    </cfRule>
    <cfRule type="expression" dxfId="61" priority="74" stopIfTrue="1">
      <formula>#REF!&gt;0</formula>
    </cfRule>
    <cfRule type="expression" dxfId="60" priority="75" stopIfTrue="1">
      <formula>#REF!&gt;0</formula>
    </cfRule>
  </conditionalFormatting>
  <conditionalFormatting sqref="C21">
    <cfRule type="expression" dxfId="59" priority="70" stopIfTrue="1">
      <formula>#REF!&gt;0</formula>
    </cfRule>
    <cfRule type="expression" dxfId="58" priority="71" stopIfTrue="1">
      <formula>#REF!&gt;0</formula>
    </cfRule>
    <cfRule type="expression" dxfId="57" priority="72" stopIfTrue="1">
      <formula>#REF!&gt;0</formula>
    </cfRule>
  </conditionalFormatting>
  <conditionalFormatting sqref="C96">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04">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13">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29">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49">
    <cfRule type="expression" dxfId="44" priority="49" stopIfTrue="1">
      <formula>#REF!&gt;0</formula>
    </cfRule>
    <cfRule type="expression" dxfId="43" priority="50" stopIfTrue="1">
      <formula>#REF!&gt;0</formula>
    </cfRule>
    <cfRule type="expression" dxfId="42" priority="51" stopIfTrue="1">
      <formula>#REF!&gt;0</formula>
    </cfRule>
  </conditionalFormatting>
  <conditionalFormatting sqref="C217">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181">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210">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2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8">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3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4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74">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67">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8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86">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B5" sqref="B5:B6"/>
    </sheetView>
  </sheetViews>
  <sheetFormatPr baseColWidth="10" defaultColWidth="11.42578125" defaultRowHeight="12.75" x14ac:dyDescent="0.2"/>
  <cols>
    <col min="1" max="1" width="8.28515625" style="583" customWidth="1"/>
    <col min="2" max="2" width="22.42578125" style="583" customWidth="1"/>
    <col min="3" max="3" width="15.85546875" style="583" customWidth="1"/>
    <col min="4" max="9" width="13.85546875" style="583" customWidth="1"/>
    <col min="10" max="10" width="16.7109375" style="583" customWidth="1"/>
    <col min="11" max="11" width="13.85546875" style="583" customWidth="1"/>
    <col min="12" max="12" width="15.140625" style="583" customWidth="1"/>
    <col min="13" max="16384" width="11.42578125" style="583"/>
  </cols>
  <sheetData>
    <row r="1" spans="1:12" x14ac:dyDescent="0.2">
      <c r="A1" s="593" t="s">
        <v>1818</v>
      </c>
    </row>
    <row r="3" spans="1:12" s="584" customFormat="1" ht="38.25" x14ac:dyDescent="0.2">
      <c r="A3" s="589" t="s">
        <v>1821</v>
      </c>
      <c r="B3" s="589" t="s">
        <v>1822</v>
      </c>
      <c r="C3" s="589" t="s">
        <v>1819</v>
      </c>
      <c r="D3" s="589" t="s">
        <v>1820</v>
      </c>
      <c r="E3" s="589" t="s">
        <v>1823</v>
      </c>
      <c r="F3" s="589" t="s">
        <v>1824</v>
      </c>
      <c r="G3" s="589" t="s">
        <v>1825</v>
      </c>
      <c r="H3" s="589" t="s">
        <v>1826</v>
      </c>
      <c r="I3" s="589" t="s">
        <v>1827</v>
      </c>
      <c r="J3" s="589" t="s">
        <v>1828</v>
      </c>
      <c r="K3" s="589" t="s">
        <v>1829</v>
      </c>
      <c r="L3" s="589" t="s">
        <v>1837</v>
      </c>
    </row>
    <row r="4" spans="1:12" x14ac:dyDescent="0.2">
      <c r="A4" s="590"/>
      <c r="B4" s="590" t="s">
        <v>1839</v>
      </c>
      <c r="C4" s="590" t="s">
        <v>1834</v>
      </c>
      <c r="D4" s="591" t="s">
        <v>1835</v>
      </c>
      <c r="E4" s="588">
        <v>167</v>
      </c>
      <c r="F4" s="590"/>
      <c r="G4" s="590"/>
      <c r="H4" s="590"/>
      <c r="I4" s="590"/>
      <c r="J4" s="590"/>
      <c r="K4" s="590"/>
      <c r="L4" s="592">
        <v>2472000</v>
      </c>
    </row>
    <row r="5" spans="1:12" x14ac:dyDescent="0.2">
      <c r="A5" s="590"/>
      <c r="B5" s="590" t="s">
        <v>1840</v>
      </c>
      <c r="C5" s="590" t="s">
        <v>1834</v>
      </c>
      <c r="D5" s="591">
        <v>670</v>
      </c>
      <c r="E5" s="588">
        <v>181</v>
      </c>
      <c r="F5" s="590"/>
      <c r="G5" s="590"/>
      <c r="H5" s="590"/>
      <c r="I5" s="590"/>
      <c r="J5" s="590"/>
      <c r="K5" s="590"/>
      <c r="L5" s="592">
        <v>3708000</v>
      </c>
    </row>
    <row r="6" spans="1:12" x14ac:dyDescent="0.2">
      <c r="A6" s="590"/>
      <c r="B6" s="590" t="s">
        <v>372</v>
      </c>
      <c r="C6" s="590" t="s">
        <v>1836</v>
      </c>
      <c r="D6" s="591" t="s">
        <v>1831</v>
      </c>
      <c r="E6" s="588">
        <v>380</v>
      </c>
      <c r="F6" s="590"/>
      <c r="G6" s="590"/>
      <c r="H6" s="590"/>
      <c r="I6" s="590"/>
      <c r="J6" s="590"/>
      <c r="K6" s="590"/>
      <c r="L6" s="592">
        <v>2560000</v>
      </c>
    </row>
    <row r="11" spans="1:12" x14ac:dyDescent="0.2">
      <c r="A11" s="593" t="s">
        <v>1838</v>
      </c>
    </row>
    <row r="13" spans="1:12" ht="38.25" x14ac:dyDescent="0.2">
      <c r="A13" s="589" t="s">
        <v>1821</v>
      </c>
      <c r="B13" s="589" t="s">
        <v>1822</v>
      </c>
      <c r="C13" s="589" t="s">
        <v>1819</v>
      </c>
      <c r="D13" s="589" t="s">
        <v>1820</v>
      </c>
      <c r="E13" s="589" t="s">
        <v>1823</v>
      </c>
      <c r="F13" s="589" t="s">
        <v>1824</v>
      </c>
      <c r="G13" s="589" t="s">
        <v>1825</v>
      </c>
      <c r="H13" s="589" t="s">
        <v>1826</v>
      </c>
      <c r="I13" s="589" t="s">
        <v>1827</v>
      </c>
      <c r="J13" s="589" t="s">
        <v>1828</v>
      </c>
      <c r="K13" s="589" t="s">
        <v>1829</v>
      </c>
      <c r="L13" s="589" t="s">
        <v>1837</v>
      </c>
    </row>
    <row r="14" spans="1:12" x14ac:dyDescent="0.2">
      <c r="A14" s="590"/>
      <c r="B14" s="590" t="s">
        <v>1833</v>
      </c>
      <c r="C14" s="590" t="s">
        <v>1834</v>
      </c>
      <c r="D14" s="591" t="s">
        <v>1835</v>
      </c>
      <c r="E14" s="588">
        <v>167</v>
      </c>
      <c r="F14" s="590"/>
      <c r="G14" s="590"/>
      <c r="H14" s="590"/>
      <c r="I14" s="590"/>
      <c r="J14" s="590"/>
      <c r="K14" s="590"/>
      <c r="L14" s="592">
        <v>2472000</v>
      </c>
    </row>
    <row r="15" spans="1:12" x14ac:dyDescent="0.2">
      <c r="A15" s="590"/>
      <c r="B15" s="590" t="s">
        <v>1832</v>
      </c>
      <c r="C15" s="590" t="s">
        <v>1834</v>
      </c>
      <c r="D15" s="591">
        <v>670</v>
      </c>
      <c r="E15" s="588">
        <v>181</v>
      </c>
      <c r="F15" s="590"/>
      <c r="G15" s="590"/>
      <c r="H15" s="590"/>
      <c r="I15" s="590"/>
      <c r="J15" s="590"/>
      <c r="K15" s="590"/>
      <c r="L15" s="592">
        <v>3708000</v>
      </c>
    </row>
    <row r="16" spans="1:12" x14ac:dyDescent="0.2">
      <c r="A16" s="590"/>
      <c r="B16" s="590" t="s">
        <v>1830</v>
      </c>
      <c r="C16" s="590" t="s">
        <v>1836</v>
      </c>
      <c r="D16" s="591" t="s">
        <v>1831</v>
      </c>
      <c r="E16" s="588">
        <v>380</v>
      </c>
      <c r="F16" s="590"/>
      <c r="G16" s="590"/>
      <c r="H16" s="590"/>
      <c r="I16" s="590"/>
      <c r="J16" s="590"/>
      <c r="K16" s="590"/>
      <c r="L16" s="592">
        <v>2560000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2089"/>
  <sheetViews>
    <sheetView showZeros="0" tabSelected="1" view="pageBreakPreview" topLeftCell="A13" zoomScale="70" zoomScaleNormal="90" zoomScaleSheetLayoutView="70" workbookViewId="0">
      <selection activeCell="C24" sqref="C24"/>
    </sheetView>
  </sheetViews>
  <sheetFormatPr baseColWidth="10" defaultColWidth="11.42578125" defaultRowHeight="12.75" x14ac:dyDescent="0.2"/>
  <cols>
    <col min="1" max="1" width="37" style="2" customWidth="1"/>
    <col min="2" max="2" width="11.5703125" style="2" customWidth="1"/>
    <col min="3" max="3" width="73.85546875" style="2" customWidth="1"/>
    <col min="4" max="4" width="10.140625" style="2" customWidth="1"/>
    <col min="5" max="5" width="14" style="2" customWidth="1"/>
    <col min="6" max="6" width="19.140625" style="645" customWidth="1"/>
    <col min="7" max="7" width="55.85546875" style="645" customWidth="1"/>
    <col min="8" max="8" width="22" style="645" customWidth="1"/>
    <col min="9" max="10" width="11.42578125" style="645"/>
    <col min="11" max="11" width="42.42578125" style="645" bestFit="1" customWidth="1"/>
    <col min="12" max="16384" width="11.42578125" style="645"/>
  </cols>
  <sheetData>
    <row r="1" spans="1:5" x14ac:dyDescent="0.2">
      <c r="A1" s="714" t="s">
        <v>1719</v>
      </c>
      <c r="B1" s="715"/>
      <c r="C1" s="715"/>
      <c r="D1" s="715"/>
      <c r="E1" s="716"/>
    </row>
    <row r="2" spans="1:5" s="646" customFormat="1" ht="20.100000000000001" customHeight="1" x14ac:dyDescent="0.2">
      <c r="A2" s="36" t="s">
        <v>9</v>
      </c>
      <c r="B2" s="627"/>
      <c r="C2" s="36" t="s">
        <v>999</v>
      </c>
      <c r="D2" s="36"/>
      <c r="E2" s="36"/>
    </row>
    <row r="3" spans="1:5" s="647" customFormat="1" ht="20.100000000000001" customHeight="1" x14ac:dyDescent="0.2">
      <c r="A3" s="626" t="s">
        <v>10</v>
      </c>
      <c r="B3" s="123"/>
      <c r="C3" s="628" t="s">
        <v>1873</v>
      </c>
      <c r="D3" s="629"/>
      <c r="E3" s="629"/>
    </row>
    <row r="4" spans="1:5" s="647" customFormat="1" ht="19.5" customHeight="1" x14ac:dyDescent="0.2">
      <c r="A4" s="626" t="s">
        <v>913</v>
      </c>
      <c r="B4" s="626"/>
      <c r="C4" s="628"/>
      <c r="D4" s="123"/>
      <c r="E4" s="123"/>
    </row>
    <row r="5" spans="1:5" s="647" customFormat="1" ht="19.5" customHeight="1" x14ac:dyDescent="0.2">
      <c r="A5" s="626" t="s">
        <v>1864</v>
      </c>
      <c r="B5" s="626"/>
      <c r="C5" s="628"/>
      <c r="D5" s="123"/>
      <c r="E5" s="123"/>
    </row>
    <row r="6" spans="1:5" s="647" customFormat="1" ht="19.5" customHeight="1" x14ac:dyDescent="0.2">
      <c r="A6" s="626" t="s">
        <v>1637</v>
      </c>
      <c r="B6" s="626"/>
      <c r="C6" s="628"/>
      <c r="D6" s="123"/>
      <c r="E6" s="123"/>
    </row>
    <row r="7" spans="1:5" s="647" customFormat="1" ht="19.5" customHeight="1" x14ac:dyDescent="0.2">
      <c r="A7" s="626" t="s">
        <v>1865</v>
      </c>
      <c r="B7" s="626"/>
      <c r="C7" s="628"/>
      <c r="D7" s="123"/>
      <c r="E7" s="123"/>
    </row>
    <row r="8" spans="1:5" s="647" customFormat="1" ht="20.100000000000001" customHeight="1" x14ac:dyDescent="0.2">
      <c r="A8" s="626" t="s">
        <v>18</v>
      </c>
      <c r="B8" s="123"/>
      <c r="C8" s="630" t="s">
        <v>1869</v>
      </c>
      <c r="D8" s="629"/>
      <c r="E8" s="629"/>
    </row>
    <row r="9" spans="1:5" s="647" customFormat="1" ht="20.100000000000001" customHeight="1" x14ac:dyDescent="0.2">
      <c r="A9" s="626" t="s">
        <v>17</v>
      </c>
      <c r="B9" s="123"/>
      <c r="C9" s="701" t="s">
        <v>1886</v>
      </c>
      <c r="D9" s="123"/>
      <c r="E9" s="123"/>
    </row>
    <row r="10" spans="1:5" s="647" customFormat="1" ht="20.100000000000001" customHeight="1" x14ac:dyDescent="0.2">
      <c r="A10" s="626" t="s">
        <v>38</v>
      </c>
      <c r="B10" s="123"/>
      <c r="C10" s="702" t="s">
        <v>1887</v>
      </c>
      <c r="D10" s="123"/>
      <c r="E10" s="123"/>
    </row>
    <row r="11" spans="1:5" s="647" customFormat="1" ht="20.100000000000001" customHeight="1" x14ac:dyDescent="0.2">
      <c r="A11" s="626" t="s">
        <v>20</v>
      </c>
      <c r="B11" s="123"/>
      <c r="C11" s="631">
        <v>27310000</v>
      </c>
      <c r="D11" s="123"/>
      <c r="E11" s="123"/>
    </row>
    <row r="12" spans="1:5" s="647" customFormat="1" ht="20.100000000000001" customHeight="1" x14ac:dyDescent="0.2">
      <c r="A12" s="626" t="s">
        <v>912</v>
      </c>
      <c r="B12" s="123"/>
      <c r="C12" s="703">
        <v>0.1</v>
      </c>
      <c r="D12" s="123"/>
      <c r="E12" s="123"/>
    </row>
    <row r="13" spans="1:5" s="647" customFormat="1" ht="20.100000000000001" customHeight="1" x14ac:dyDescent="0.2">
      <c r="A13" s="626" t="s">
        <v>910</v>
      </c>
      <c r="B13" s="123"/>
      <c r="C13" s="704">
        <v>43145</v>
      </c>
      <c r="D13" s="123"/>
      <c r="E13" s="123"/>
    </row>
    <row r="14" spans="1:5" s="647" customFormat="1" ht="20.100000000000001" customHeight="1" x14ac:dyDescent="0.2">
      <c r="A14" s="626" t="s">
        <v>19</v>
      </c>
      <c r="B14" s="123"/>
      <c r="C14" s="705">
        <v>180</v>
      </c>
      <c r="D14" s="123"/>
      <c r="E14" s="123"/>
    </row>
    <row r="15" spans="1:5" s="647" customFormat="1" ht="20.100000000000001" customHeight="1" x14ac:dyDescent="0.2">
      <c r="A15" s="626"/>
      <c r="B15" s="123"/>
      <c r="C15" s="632"/>
      <c r="D15" s="123"/>
      <c r="E15" s="123"/>
    </row>
    <row r="16" spans="1:5" x14ac:dyDescent="0.2">
      <c r="A16" s="714" t="s">
        <v>1720</v>
      </c>
      <c r="B16" s="715"/>
      <c r="C16" s="715"/>
      <c r="D16" s="715"/>
      <c r="E16" s="716"/>
    </row>
    <row r="17" spans="1:9" s="647" customFormat="1" ht="20.100000000000001" customHeight="1" x14ac:dyDescent="0.2">
      <c r="A17" s="626" t="s">
        <v>11</v>
      </c>
      <c r="B17" s="123"/>
      <c r="C17" s="643"/>
      <c r="D17" s="123"/>
      <c r="E17" s="123"/>
    </row>
    <row r="18" spans="1:9" s="647" customFormat="1" ht="20.100000000000001" customHeight="1" x14ac:dyDescent="0.2">
      <c r="A18" s="626" t="s">
        <v>1857</v>
      </c>
      <c r="B18" s="123"/>
      <c r="C18" s="643"/>
      <c r="D18" s="123"/>
      <c r="E18" s="123"/>
    </row>
    <row r="19" spans="1:9" s="647" customFormat="1" ht="20.100000000000001" customHeight="1" x14ac:dyDescent="0.2">
      <c r="A19" s="626" t="s">
        <v>1855</v>
      </c>
      <c r="B19" s="123"/>
      <c r="C19" s="643"/>
      <c r="D19" s="123"/>
      <c r="E19" s="123"/>
    </row>
    <row r="20" spans="1:9" s="647" customFormat="1" ht="20.100000000000001" customHeight="1" x14ac:dyDescent="0.2">
      <c r="A20" s="626" t="s">
        <v>1856</v>
      </c>
      <c r="B20" s="123"/>
      <c r="C20" s="643"/>
      <c r="D20" s="123"/>
      <c r="E20" s="123"/>
    </row>
    <row r="21" spans="1:9" s="647" customFormat="1" ht="20.100000000000001" customHeight="1" x14ac:dyDescent="0.2">
      <c r="A21" s="626" t="s">
        <v>1855</v>
      </c>
      <c r="B21" s="123"/>
      <c r="C21" s="643"/>
      <c r="D21" s="123"/>
      <c r="E21" s="123"/>
    </row>
    <row r="22" spans="1:9" s="647" customFormat="1" ht="20.100000000000001" customHeight="1" x14ac:dyDescent="0.2">
      <c r="A22" s="626" t="s">
        <v>1856</v>
      </c>
      <c r="B22" s="123"/>
      <c r="C22" s="643"/>
      <c r="D22" s="123"/>
      <c r="E22" s="123"/>
    </row>
    <row r="23" spans="1:9" ht="20.100000000000001" customHeight="1" x14ac:dyDescent="0.2">
      <c r="A23" s="626" t="s">
        <v>1721</v>
      </c>
      <c r="B23" s="150"/>
      <c r="C23" s="633"/>
      <c r="D23" s="9"/>
      <c r="I23" s="648"/>
    </row>
    <row r="24" spans="1:9" ht="20.100000000000001" customHeight="1" x14ac:dyDescent="0.2">
      <c r="A24" s="626" t="s">
        <v>1722</v>
      </c>
      <c r="B24" s="150"/>
      <c r="C24" s="644"/>
      <c r="D24" s="9"/>
      <c r="I24" s="648"/>
    </row>
    <row r="25" spans="1:9" ht="20.100000000000001" customHeight="1" x14ac:dyDescent="0.2">
      <c r="A25" s="626" t="s">
        <v>1723</v>
      </c>
      <c r="B25" s="150"/>
      <c r="C25" s="644">
        <v>2.4E-2</v>
      </c>
      <c r="D25" s="9"/>
      <c r="I25" s="648"/>
    </row>
    <row r="26" spans="1:9" ht="20.100000000000001" customHeight="1" x14ac:dyDescent="0.2">
      <c r="A26" s="626" t="s">
        <v>1724</v>
      </c>
      <c r="B26" s="150"/>
      <c r="C26" s="644">
        <v>0.21</v>
      </c>
      <c r="D26" s="9"/>
      <c r="I26" s="648"/>
    </row>
    <row r="27" spans="1:9" ht="20.100000000000001" customHeight="1" x14ac:dyDescent="0.2">
      <c r="A27" s="626" t="s">
        <v>1725</v>
      </c>
      <c r="C27" s="634">
        <f>1+(1*G_G_Porcentaje)+(1+(1*G_G_Porcentaje))*Beneficio+(1+(1*G_G_Porcentaje)+(1+(1*G_G_Porcentaje))*Beneficio)*(I_B+IVA)</f>
        <v>1.234</v>
      </c>
    </row>
    <row r="28" spans="1:9" ht="20.100000000000001" customHeight="1" x14ac:dyDescent="0.2">
      <c r="C28" s="634"/>
    </row>
    <row r="29" spans="1:9" ht="20.100000000000001" customHeight="1" x14ac:dyDescent="0.2">
      <c r="A29" s="714" t="s">
        <v>1726</v>
      </c>
      <c r="B29" s="715"/>
      <c r="C29" s="715"/>
      <c r="D29" s="715"/>
      <c r="E29" s="716"/>
    </row>
    <row r="30" spans="1:9" ht="20.100000000000001" customHeight="1" x14ac:dyDescent="0.2"/>
    <row r="31" spans="1:9" ht="20.100000000000001" customHeight="1" x14ac:dyDescent="0.2">
      <c r="A31" s="717" t="s">
        <v>733</v>
      </c>
      <c r="B31" s="717" t="s">
        <v>1622</v>
      </c>
      <c r="C31" s="718" t="s">
        <v>0</v>
      </c>
      <c r="D31" s="717" t="s">
        <v>1</v>
      </c>
      <c r="E31" s="717" t="s">
        <v>2</v>
      </c>
      <c r="G31" s="712" t="s">
        <v>1727</v>
      </c>
      <c r="H31" s="712" t="s">
        <v>1729</v>
      </c>
    </row>
    <row r="32" spans="1:9" ht="20.100000000000001" customHeight="1" x14ac:dyDescent="0.2">
      <c r="A32" s="717"/>
      <c r="B32" s="717"/>
      <c r="C32" s="718"/>
      <c r="D32" s="717"/>
      <c r="E32" s="717"/>
      <c r="G32" s="713"/>
      <c r="H32" s="712"/>
    </row>
    <row r="33" spans="1:11" ht="20.100000000000001" customHeight="1" x14ac:dyDescent="0.2">
      <c r="A33" s="635"/>
      <c r="B33" s="53"/>
      <c r="C33" s="597"/>
      <c r="D33" s="53"/>
      <c r="E33" s="53"/>
    </row>
    <row r="34" spans="1:11" ht="35.1" customHeight="1" x14ac:dyDescent="0.2">
      <c r="A34" s="636"/>
      <c r="B34" s="692">
        <v>1</v>
      </c>
      <c r="C34" s="637" t="str">
        <f t="shared" ref="C34:C67" si="0">IFERROR(VLOOKUP(A34,T_Items,2,FALSE),G34)</f>
        <v xml:space="preserve">SEÑALIZACION HORIZONTAL </v>
      </c>
      <c r="D34" s="638">
        <f t="shared" ref="D34:D67" si="1">IFERROR(VLOOKUP(A34,T_Items,3,FALSE),H34)</f>
        <v>0</v>
      </c>
      <c r="E34" s="641"/>
      <c r="G34" s="645" t="s">
        <v>1872</v>
      </c>
      <c r="H34" s="649"/>
    </row>
    <row r="35" spans="1:11" ht="35.1" customHeight="1" x14ac:dyDescent="0.2">
      <c r="A35" s="636"/>
      <c r="B35" s="692" t="s">
        <v>1880</v>
      </c>
      <c r="C35" s="637" t="str">
        <f t="shared" si="0"/>
        <v>CON MATERIAL TERMOPLASTICO REFLECTANTE</v>
      </c>
      <c r="D35" s="638">
        <f t="shared" si="1"/>
        <v>0</v>
      </c>
      <c r="E35" s="642"/>
      <c r="F35" s="650"/>
      <c r="G35" s="645" t="s">
        <v>1875</v>
      </c>
      <c r="H35" s="649"/>
      <c r="J35" s="651"/>
    </row>
    <row r="36" spans="1:11" ht="35.1" customHeight="1" x14ac:dyDescent="0.2">
      <c r="A36" s="636"/>
      <c r="B36" s="692" t="s">
        <v>1881</v>
      </c>
      <c r="C36" s="637" t="str">
        <f t="shared" si="0"/>
        <v xml:space="preserve"> Por Pulverización</v>
      </c>
      <c r="D36" s="638" t="str">
        <f t="shared" si="1"/>
        <v>m2</v>
      </c>
      <c r="E36" s="642">
        <v>25000</v>
      </c>
      <c r="F36" s="650"/>
      <c r="G36" s="645" t="s">
        <v>1876</v>
      </c>
      <c r="H36" s="649" t="s">
        <v>7</v>
      </c>
      <c r="I36" s="645">
        <v>25000</v>
      </c>
      <c r="J36" s="651"/>
    </row>
    <row r="37" spans="1:11" ht="35.1" customHeight="1" x14ac:dyDescent="0.2">
      <c r="A37" s="636"/>
      <c r="B37" s="692" t="s">
        <v>1882</v>
      </c>
      <c r="C37" s="637" t="str">
        <f t="shared" si="0"/>
        <v>Por Extrusión</v>
      </c>
      <c r="D37" s="638" t="str">
        <f t="shared" si="1"/>
        <v>m2</v>
      </c>
      <c r="E37" s="642">
        <v>10000</v>
      </c>
      <c r="F37" s="650"/>
      <c r="G37" s="645" t="s">
        <v>1877</v>
      </c>
      <c r="H37" s="649" t="s">
        <v>7</v>
      </c>
      <c r="I37" s="645">
        <v>10000</v>
      </c>
      <c r="J37" s="651"/>
    </row>
    <row r="38" spans="1:11" ht="35.1" customHeight="1" x14ac:dyDescent="0.2">
      <c r="A38" s="636"/>
      <c r="B38" s="692" t="s">
        <v>1883</v>
      </c>
      <c r="C38" s="637" t="str">
        <f t="shared" si="0"/>
        <v>CON PINTURA ACRILICA PARA PARA PAVIMENTOS  APLICADA A TEMPERATURA AMBIENTE CON EQUIPO MECÁNICO</v>
      </c>
      <c r="D38" s="638" t="str">
        <f t="shared" si="1"/>
        <v>m2</v>
      </c>
      <c r="E38" s="642">
        <v>30000</v>
      </c>
      <c r="F38" s="650"/>
      <c r="G38" s="645" t="s">
        <v>1878</v>
      </c>
      <c r="H38" s="649" t="s">
        <v>7</v>
      </c>
      <c r="I38" s="645">
        <v>30000</v>
      </c>
      <c r="J38" s="651"/>
    </row>
    <row r="39" spans="1:11" ht="35.1" customHeight="1" x14ac:dyDescent="0.2">
      <c r="A39" s="636"/>
      <c r="B39" s="692">
        <v>2</v>
      </c>
      <c r="C39" s="637" t="str">
        <f t="shared" si="0"/>
        <v>PROVISION Y COLOCACION DE TACHAS REFLECTIVAS</v>
      </c>
      <c r="D39" s="638" t="str">
        <f t="shared" si="1"/>
        <v>Nº</v>
      </c>
      <c r="E39" s="642">
        <v>5000</v>
      </c>
      <c r="F39" s="650"/>
      <c r="G39" s="645" t="s">
        <v>1874</v>
      </c>
      <c r="H39" s="649" t="s">
        <v>1070</v>
      </c>
      <c r="I39" s="645">
        <v>5000</v>
      </c>
      <c r="J39" s="651"/>
    </row>
    <row r="40" spans="1:11" ht="35.1" customHeight="1" x14ac:dyDescent="0.2">
      <c r="A40" s="636"/>
      <c r="B40" s="692">
        <v>3</v>
      </c>
      <c r="C40" s="637" t="str">
        <f t="shared" si="0"/>
        <v>SEÑALAMIENTO VERTICAL</v>
      </c>
      <c r="D40" s="638" t="str">
        <f t="shared" si="1"/>
        <v>m2</v>
      </c>
      <c r="E40" s="642">
        <v>500</v>
      </c>
      <c r="F40" s="650"/>
      <c r="G40" s="645" t="s">
        <v>1253</v>
      </c>
      <c r="H40" s="649" t="s">
        <v>7</v>
      </c>
      <c r="I40" s="645">
        <v>500</v>
      </c>
      <c r="J40" s="651"/>
    </row>
    <row r="41" spans="1:11" ht="35.1" customHeight="1" x14ac:dyDescent="0.2">
      <c r="A41" s="636"/>
      <c r="B41" s="692">
        <v>4</v>
      </c>
      <c r="C41" s="637" t="str">
        <f t="shared" si="0"/>
        <v>MOVILIDAD PARA EL PERSONAL AUXILIAR DE SUPERVISIÓN</v>
      </c>
      <c r="D41" s="638">
        <f t="shared" si="1"/>
        <v>0</v>
      </c>
      <c r="E41" s="642"/>
      <c r="F41" s="650"/>
      <c r="G41" s="645" t="s">
        <v>1879</v>
      </c>
      <c r="H41" s="649"/>
      <c r="J41" s="651"/>
      <c r="K41" s="652"/>
    </row>
    <row r="42" spans="1:11" ht="35.1" customHeight="1" x14ac:dyDescent="0.2">
      <c r="A42" s="636"/>
      <c r="B42" s="692" t="s">
        <v>1884</v>
      </c>
      <c r="C42" s="637" t="str">
        <f t="shared" si="0"/>
        <v>Cuota Fija</v>
      </c>
      <c r="D42" s="638" t="str">
        <f t="shared" si="1"/>
        <v>Mes</v>
      </c>
      <c r="E42" s="642">
        <v>6</v>
      </c>
      <c r="F42" s="650"/>
      <c r="G42" s="645" t="s">
        <v>1853</v>
      </c>
      <c r="H42" s="649" t="s">
        <v>1866</v>
      </c>
      <c r="I42" s="645">
        <v>6</v>
      </c>
      <c r="J42" s="651"/>
      <c r="K42" s="652"/>
    </row>
    <row r="43" spans="1:11" ht="35.1" customHeight="1" x14ac:dyDescent="0.2">
      <c r="A43" s="636"/>
      <c r="B43" s="692" t="s">
        <v>1885</v>
      </c>
      <c r="C43" s="637" t="str">
        <f t="shared" si="0"/>
        <v>Cuota Adicional</v>
      </c>
      <c r="D43" s="638" t="str">
        <f t="shared" si="1"/>
        <v>Km</v>
      </c>
      <c r="E43" s="642">
        <v>9000</v>
      </c>
      <c r="F43" s="650"/>
      <c r="G43" s="652" t="s">
        <v>1871</v>
      </c>
      <c r="H43" s="649" t="s">
        <v>1870</v>
      </c>
      <c r="I43" s="645">
        <v>9000</v>
      </c>
      <c r="J43" s="651"/>
      <c r="K43" s="652"/>
    </row>
    <row r="44" spans="1:11" ht="35.1" customHeight="1" x14ac:dyDescent="0.2">
      <c r="A44" s="636"/>
      <c r="B44" s="692"/>
      <c r="C44" s="637">
        <f t="shared" si="0"/>
        <v>0</v>
      </c>
      <c r="D44" s="638">
        <f t="shared" si="1"/>
        <v>0</v>
      </c>
      <c r="E44" s="642"/>
      <c r="F44" s="650"/>
      <c r="G44" s="652"/>
      <c r="H44" s="649"/>
      <c r="J44" s="651"/>
    </row>
    <row r="45" spans="1:11" ht="35.1" customHeight="1" x14ac:dyDescent="0.2">
      <c r="A45" s="636"/>
      <c r="B45" s="692"/>
      <c r="C45" s="637">
        <f t="shared" si="0"/>
        <v>0</v>
      </c>
      <c r="D45" s="638">
        <f t="shared" si="1"/>
        <v>0</v>
      </c>
      <c r="E45" s="642"/>
      <c r="F45" s="650"/>
      <c r="H45" s="649"/>
      <c r="J45" s="651"/>
    </row>
    <row r="46" spans="1:11" ht="35.1" customHeight="1" x14ac:dyDescent="0.2">
      <c r="A46" s="636"/>
      <c r="B46" s="692"/>
      <c r="C46" s="637">
        <f t="shared" si="0"/>
        <v>0</v>
      </c>
      <c r="D46" s="638">
        <f t="shared" si="1"/>
        <v>0</v>
      </c>
      <c r="E46" s="642"/>
      <c r="F46" s="650"/>
      <c r="H46" s="649"/>
      <c r="J46" s="651"/>
    </row>
    <row r="47" spans="1:11" ht="35.1" customHeight="1" x14ac:dyDescent="0.2">
      <c r="A47" s="636"/>
      <c r="B47" s="692"/>
      <c r="C47" s="637">
        <f t="shared" si="0"/>
        <v>0</v>
      </c>
      <c r="D47" s="638">
        <f t="shared" si="1"/>
        <v>0</v>
      </c>
      <c r="E47" s="642"/>
      <c r="F47" s="650"/>
      <c r="G47" s="652"/>
      <c r="H47" s="649"/>
      <c r="J47" s="651"/>
    </row>
    <row r="48" spans="1:11" ht="35.1" customHeight="1" x14ac:dyDescent="0.2">
      <c r="A48" s="636"/>
      <c r="B48" s="692"/>
      <c r="C48" s="637">
        <f t="shared" si="0"/>
        <v>0</v>
      </c>
      <c r="D48" s="638">
        <f t="shared" si="1"/>
        <v>0</v>
      </c>
      <c r="E48" s="642"/>
      <c r="F48" s="650"/>
      <c r="G48" s="652"/>
      <c r="H48" s="649"/>
      <c r="J48" s="651"/>
    </row>
    <row r="49" spans="1:10" ht="35.1" customHeight="1" x14ac:dyDescent="0.2">
      <c r="A49" s="636"/>
      <c r="B49" s="692"/>
      <c r="C49" s="637">
        <f t="shared" si="0"/>
        <v>0</v>
      </c>
      <c r="D49" s="638">
        <f t="shared" si="1"/>
        <v>0</v>
      </c>
      <c r="E49" s="642"/>
      <c r="F49" s="650"/>
      <c r="G49" s="652"/>
      <c r="H49" s="649"/>
      <c r="J49" s="651"/>
    </row>
    <row r="50" spans="1:10" ht="35.1" customHeight="1" x14ac:dyDescent="0.2">
      <c r="A50" s="636"/>
      <c r="B50" s="692"/>
      <c r="C50" s="637">
        <f t="shared" si="0"/>
        <v>0</v>
      </c>
      <c r="D50" s="638">
        <f t="shared" si="1"/>
        <v>0</v>
      </c>
      <c r="E50" s="642"/>
      <c r="F50" s="650"/>
      <c r="G50" s="652"/>
      <c r="H50" s="649"/>
      <c r="J50" s="651"/>
    </row>
    <row r="51" spans="1:10" ht="35.1" customHeight="1" x14ac:dyDescent="0.2">
      <c r="A51" s="636"/>
      <c r="B51" s="692"/>
      <c r="C51" s="637">
        <f t="shared" si="0"/>
        <v>0</v>
      </c>
      <c r="D51" s="638">
        <f t="shared" si="1"/>
        <v>0</v>
      </c>
      <c r="E51" s="642"/>
      <c r="F51" s="650"/>
      <c r="H51" s="649"/>
      <c r="J51" s="651"/>
    </row>
    <row r="52" spans="1:10" ht="35.1" customHeight="1" x14ac:dyDescent="0.2">
      <c r="A52" s="636"/>
      <c r="B52" s="692"/>
      <c r="C52" s="637">
        <f t="shared" si="0"/>
        <v>0</v>
      </c>
      <c r="D52" s="638">
        <f t="shared" si="1"/>
        <v>0</v>
      </c>
      <c r="E52" s="642"/>
      <c r="F52" s="650"/>
      <c r="H52" s="649"/>
      <c r="J52" s="651"/>
    </row>
    <row r="53" spans="1:10" ht="35.1" customHeight="1" x14ac:dyDescent="0.2">
      <c r="A53" s="636"/>
      <c r="B53" s="692"/>
      <c r="C53" s="637">
        <f t="shared" si="0"/>
        <v>0</v>
      </c>
      <c r="D53" s="638">
        <f t="shared" si="1"/>
        <v>0</v>
      </c>
      <c r="E53" s="642"/>
      <c r="F53" s="650"/>
      <c r="G53" s="652"/>
      <c r="H53" s="649"/>
      <c r="J53" s="651"/>
    </row>
    <row r="54" spans="1:10" ht="35.1" customHeight="1" x14ac:dyDescent="0.2">
      <c r="A54" s="636"/>
      <c r="B54" s="692"/>
      <c r="C54" s="637">
        <f t="shared" si="0"/>
        <v>0</v>
      </c>
      <c r="D54" s="638">
        <f t="shared" si="1"/>
        <v>0</v>
      </c>
      <c r="E54" s="642"/>
      <c r="F54" s="650"/>
      <c r="G54" s="652"/>
      <c r="H54" s="649"/>
      <c r="J54" s="651"/>
    </row>
    <row r="55" spans="1:10" ht="35.1" customHeight="1" x14ac:dyDescent="0.2">
      <c r="A55" s="636"/>
      <c r="B55" s="692"/>
      <c r="C55" s="637">
        <f t="shared" si="0"/>
        <v>0</v>
      </c>
      <c r="D55" s="638">
        <f t="shared" si="1"/>
        <v>0</v>
      </c>
      <c r="E55" s="642"/>
      <c r="F55" s="650"/>
      <c r="H55" s="649"/>
      <c r="J55" s="651"/>
    </row>
    <row r="56" spans="1:10" ht="35.1" customHeight="1" x14ac:dyDescent="0.2">
      <c r="A56" s="636"/>
      <c r="B56" s="692"/>
      <c r="C56" s="637">
        <f t="shared" si="0"/>
        <v>0</v>
      </c>
      <c r="D56" s="638">
        <f t="shared" si="1"/>
        <v>0</v>
      </c>
      <c r="E56" s="642"/>
      <c r="F56" s="650"/>
      <c r="H56" s="649"/>
      <c r="J56" s="651"/>
    </row>
    <row r="57" spans="1:10" ht="35.1" customHeight="1" x14ac:dyDescent="0.2">
      <c r="A57" s="636"/>
      <c r="B57" s="692"/>
      <c r="C57" s="637">
        <f t="shared" si="0"/>
        <v>0</v>
      </c>
      <c r="D57" s="638">
        <f t="shared" si="1"/>
        <v>0</v>
      </c>
      <c r="E57" s="642"/>
      <c r="F57" s="650"/>
      <c r="H57" s="649"/>
      <c r="J57" s="651"/>
    </row>
    <row r="58" spans="1:10" ht="35.1" customHeight="1" x14ac:dyDescent="0.2">
      <c r="A58" s="636"/>
      <c r="B58" s="692"/>
      <c r="C58" s="637">
        <f t="shared" si="0"/>
        <v>0</v>
      </c>
      <c r="D58" s="638">
        <f t="shared" si="1"/>
        <v>0</v>
      </c>
      <c r="E58" s="642"/>
      <c r="F58" s="650"/>
      <c r="H58" s="649"/>
      <c r="J58" s="651"/>
    </row>
    <row r="59" spans="1:10" ht="35.1" customHeight="1" x14ac:dyDescent="0.2">
      <c r="A59" s="636"/>
      <c r="B59" s="692"/>
      <c r="C59" s="637">
        <f t="shared" si="0"/>
        <v>0</v>
      </c>
      <c r="D59" s="638">
        <f t="shared" si="1"/>
        <v>0</v>
      </c>
      <c r="E59" s="642"/>
      <c r="F59" s="650"/>
      <c r="H59" s="649"/>
      <c r="J59" s="651"/>
    </row>
    <row r="60" spans="1:10" ht="35.1" customHeight="1" x14ac:dyDescent="0.2">
      <c r="A60" s="636"/>
      <c r="B60" s="692"/>
      <c r="C60" s="637">
        <f t="shared" si="0"/>
        <v>0</v>
      </c>
      <c r="D60" s="638">
        <f t="shared" si="1"/>
        <v>0</v>
      </c>
      <c r="E60" s="642"/>
      <c r="F60" s="650"/>
      <c r="H60" s="649"/>
      <c r="J60" s="651"/>
    </row>
    <row r="61" spans="1:10" ht="35.1" customHeight="1" x14ac:dyDescent="0.2">
      <c r="A61" s="636"/>
      <c r="B61" s="692"/>
      <c r="C61" s="637">
        <f t="shared" si="0"/>
        <v>0</v>
      </c>
      <c r="D61" s="638">
        <f t="shared" si="1"/>
        <v>0</v>
      </c>
      <c r="E61" s="642"/>
      <c r="F61" s="650"/>
      <c r="H61" s="649"/>
      <c r="J61" s="651"/>
    </row>
    <row r="62" spans="1:10" ht="35.1" customHeight="1" x14ac:dyDescent="0.2">
      <c r="A62" s="636"/>
      <c r="B62" s="692"/>
      <c r="C62" s="637">
        <f t="shared" si="0"/>
        <v>0</v>
      </c>
      <c r="D62" s="638">
        <f t="shared" si="1"/>
        <v>0</v>
      </c>
      <c r="E62" s="642"/>
      <c r="F62" s="650"/>
      <c r="H62" s="649"/>
      <c r="J62" s="651"/>
    </row>
    <row r="63" spans="1:10" ht="35.1" customHeight="1" x14ac:dyDescent="0.2">
      <c r="A63" s="636"/>
      <c r="B63" s="692"/>
      <c r="C63" s="637">
        <f t="shared" ref="C63:C64" si="2">IFERROR(VLOOKUP(A63,T_Items,2,FALSE),G63)</f>
        <v>0</v>
      </c>
      <c r="D63" s="638">
        <f t="shared" ref="D63:D64" si="3">IFERROR(VLOOKUP(A63,T_Items,3,FALSE),H63)</f>
        <v>0</v>
      </c>
      <c r="E63" s="642"/>
      <c r="F63" s="650"/>
      <c r="H63" s="649"/>
      <c r="J63" s="651"/>
    </row>
    <row r="64" spans="1:10" ht="35.1" customHeight="1" x14ac:dyDescent="0.2">
      <c r="A64" s="636"/>
      <c r="B64" s="692"/>
      <c r="C64" s="637">
        <f t="shared" si="2"/>
        <v>0</v>
      </c>
      <c r="D64" s="638">
        <f t="shared" si="3"/>
        <v>0</v>
      </c>
      <c r="E64" s="642"/>
      <c r="F64" s="650"/>
      <c r="H64" s="649"/>
      <c r="J64" s="651"/>
    </row>
    <row r="65" spans="1:10" ht="35.1" customHeight="1" x14ac:dyDescent="0.2">
      <c r="A65" s="636"/>
      <c r="B65" s="692"/>
      <c r="C65" s="637">
        <f t="shared" si="0"/>
        <v>0</v>
      </c>
      <c r="D65" s="638">
        <f t="shared" si="1"/>
        <v>0</v>
      </c>
      <c r="E65" s="642"/>
      <c r="F65" s="650"/>
      <c r="H65" s="649"/>
      <c r="J65" s="651"/>
    </row>
    <row r="66" spans="1:10" ht="35.1" customHeight="1" x14ac:dyDescent="0.2">
      <c r="A66" s="636"/>
      <c r="B66" s="692"/>
      <c r="C66" s="637">
        <f t="shared" si="0"/>
        <v>0</v>
      </c>
      <c r="D66" s="638">
        <f t="shared" si="1"/>
        <v>0</v>
      </c>
      <c r="E66" s="642"/>
      <c r="F66" s="650"/>
      <c r="H66" s="649"/>
      <c r="J66" s="651"/>
    </row>
    <row r="67" spans="1:10" ht="35.1" customHeight="1" x14ac:dyDescent="0.2">
      <c r="A67" s="636"/>
      <c r="B67" s="692"/>
      <c r="C67" s="637">
        <f t="shared" si="0"/>
        <v>0</v>
      </c>
      <c r="D67" s="638">
        <f t="shared" si="1"/>
        <v>0</v>
      </c>
      <c r="E67" s="642"/>
      <c r="F67" s="650"/>
      <c r="H67" s="649"/>
      <c r="J67" s="651"/>
    </row>
    <row r="68" spans="1:10" ht="35.1" customHeight="1" x14ac:dyDescent="0.2">
      <c r="A68" s="636"/>
      <c r="B68" s="692"/>
      <c r="C68" s="637">
        <f t="shared" ref="C68:C95" si="4">IFERROR(VLOOKUP(A68,T_Items,2,FALSE),G68)</f>
        <v>0</v>
      </c>
      <c r="D68" s="638">
        <f t="shared" ref="D68:D95" si="5">IFERROR(VLOOKUP(A68,T_Items,3,FALSE),H68)</f>
        <v>0</v>
      </c>
      <c r="E68" s="642"/>
      <c r="F68" s="650"/>
      <c r="H68" s="649"/>
      <c r="J68" s="651"/>
    </row>
    <row r="69" spans="1:10" ht="35.1" customHeight="1" x14ac:dyDescent="0.2">
      <c r="A69" s="636"/>
      <c r="B69" s="692"/>
      <c r="C69" s="637">
        <f t="shared" si="4"/>
        <v>0</v>
      </c>
      <c r="D69" s="638">
        <f t="shared" si="5"/>
        <v>0</v>
      </c>
      <c r="E69" s="642"/>
      <c r="F69" s="650"/>
      <c r="H69" s="649"/>
      <c r="J69" s="651"/>
    </row>
    <row r="70" spans="1:10" ht="35.1" customHeight="1" x14ac:dyDescent="0.2">
      <c r="A70" s="636"/>
      <c r="B70" s="692"/>
      <c r="C70" s="637">
        <f t="shared" si="4"/>
        <v>0</v>
      </c>
      <c r="D70" s="638">
        <f t="shared" si="5"/>
        <v>0</v>
      </c>
      <c r="E70" s="642"/>
      <c r="F70" s="650"/>
      <c r="H70" s="649"/>
      <c r="J70" s="651"/>
    </row>
    <row r="71" spans="1:10" ht="35.1" customHeight="1" x14ac:dyDescent="0.2">
      <c r="A71" s="636"/>
      <c r="B71" s="692"/>
      <c r="C71" s="637">
        <f t="shared" si="4"/>
        <v>0</v>
      </c>
      <c r="D71" s="638">
        <f t="shared" si="5"/>
        <v>0</v>
      </c>
      <c r="E71" s="642"/>
      <c r="F71" s="650"/>
      <c r="H71" s="649"/>
      <c r="J71" s="651"/>
    </row>
    <row r="72" spans="1:10" ht="35.1" customHeight="1" x14ac:dyDescent="0.2">
      <c r="A72" s="636"/>
      <c r="B72" s="692"/>
      <c r="C72" s="637">
        <f t="shared" si="4"/>
        <v>0</v>
      </c>
      <c r="D72" s="638">
        <f t="shared" si="5"/>
        <v>0</v>
      </c>
      <c r="E72" s="642"/>
      <c r="F72" s="650"/>
      <c r="H72" s="649"/>
      <c r="J72" s="651"/>
    </row>
    <row r="73" spans="1:10" ht="35.1" customHeight="1" x14ac:dyDescent="0.2">
      <c r="A73" s="636"/>
      <c r="B73" s="692"/>
      <c r="C73" s="637">
        <f t="shared" si="4"/>
        <v>0</v>
      </c>
      <c r="D73" s="638">
        <f t="shared" si="5"/>
        <v>0</v>
      </c>
      <c r="E73" s="642"/>
      <c r="F73" s="650"/>
      <c r="H73" s="649"/>
      <c r="J73" s="651"/>
    </row>
    <row r="74" spans="1:10" ht="35.1" customHeight="1" x14ac:dyDescent="0.2">
      <c r="A74" s="636"/>
      <c r="B74" s="692"/>
      <c r="C74" s="637">
        <f t="shared" si="4"/>
        <v>0</v>
      </c>
      <c r="D74" s="638">
        <f t="shared" si="5"/>
        <v>0</v>
      </c>
      <c r="E74" s="642"/>
      <c r="F74" s="650"/>
      <c r="H74" s="649"/>
      <c r="J74" s="651"/>
    </row>
    <row r="75" spans="1:10" ht="35.1" customHeight="1" x14ac:dyDescent="0.2">
      <c r="A75" s="636"/>
      <c r="B75" s="692"/>
      <c r="C75" s="637">
        <f t="shared" si="4"/>
        <v>0</v>
      </c>
      <c r="D75" s="638">
        <f t="shared" si="5"/>
        <v>0</v>
      </c>
      <c r="E75" s="642"/>
      <c r="F75" s="650"/>
      <c r="H75" s="649"/>
      <c r="J75" s="651"/>
    </row>
    <row r="76" spans="1:10" ht="35.1" customHeight="1" x14ac:dyDescent="0.2">
      <c r="A76" s="636"/>
      <c r="B76" s="692"/>
      <c r="C76" s="637">
        <f t="shared" si="4"/>
        <v>0</v>
      </c>
      <c r="D76" s="638">
        <f t="shared" si="5"/>
        <v>0</v>
      </c>
      <c r="E76" s="642"/>
      <c r="F76" s="650"/>
      <c r="H76" s="649"/>
      <c r="J76" s="651"/>
    </row>
    <row r="77" spans="1:10" ht="35.1" customHeight="1" x14ac:dyDescent="0.2">
      <c r="A77" s="636"/>
      <c r="B77" s="692"/>
      <c r="C77" s="637">
        <f t="shared" si="4"/>
        <v>0</v>
      </c>
      <c r="D77" s="638">
        <f t="shared" si="5"/>
        <v>0</v>
      </c>
      <c r="E77" s="642"/>
      <c r="F77" s="650"/>
      <c r="H77" s="649"/>
      <c r="J77" s="651"/>
    </row>
    <row r="78" spans="1:10" ht="35.1" customHeight="1" x14ac:dyDescent="0.2">
      <c r="A78" s="636"/>
      <c r="B78" s="692"/>
      <c r="C78" s="637">
        <f t="shared" si="4"/>
        <v>0</v>
      </c>
      <c r="D78" s="638">
        <f t="shared" si="5"/>
        <v>0</v>
      </c>
      <c r="E78" s="642"/>
      <c r="F78" s="650"/>
      <c r="H78" s="649"/>
      <c r="J78" s="651"/>
    </row>
    <row r="79" spans="1:10" ht="35.1" customHeight="1" x14ac:dyDescent="0.2">
      <c r="A79" s="636"/>
      <c r="B79" s="692"/>
      <c r="C79" s="637">
        <f t="shared" si="4"/>
        <v>0</v>
      </c>
      <c r="D79" s="638">
        <f t="shared" si="5"/>
        <v>0</v>
      </c>
      <c r="E79" s="642"/>
      <c r="F79" s="650"/>
      <c r="H79" s="649"/>
      <c r="J79" s="651"/>
    </row>
    <row r="80" spans="1:10" ht="35.1" customHeight="1" x14ac:dyDescent="0.2">
      <c r="A80" s="636"/>
      <c r="B80" s="692"/>
      <c r="C80" s="637">
        <f t="shared" si="4"/>
        <v>0</v>
      </c>
      <c r="D80" s="638">
        <f t="shared" si="5"/>
        <v>0</v>
      </c>
      <c r="E80" s="642"/>
      <c r="F80" s="650"/>
      <c r="H80" s="649"/>
      <c r="J80" s="651"/>
    </row>
    <row r="81" spans="1:10" ht="35.1" customHeight="1" x14ac:dyDescent="0.2">
      <c r="A81" s="636"/>
      <c r="B81" s="692"/>
      <c r="C81" s="637">
        <f t="shared" si="4"/>
        <v>0</v>
      </c>
      <c r="D81" s="638">
        <f t="shared" si="5"/>
        <v>0</v>
      </c>
      <c r="E81" s="642"/>
      <c r="F81" s="650"/>
      <c r="H81" s="649"/>
      <c r="J81" s="651"/>
    </row>
    <row r="82" spans="1:10" ht="35.1" customHeight="1" x14ac:dyDescent="0.2">
      <c r="A82" s="636"/>
      <c r="B82" s="692"/>
      <c r="C82" s="637">
        <f t="shared" si="4"/>
        <v>0</v>
      </c>
      <c r="D82" s="638">
        <f t="shared" si="5"/>
        <v>0</v>
      </c>
      <c r="E82" s="642"/>
      <c r="F82" s="650"/>
      <c r="H82" s="649"/>
      <c r="J82" s="651"/>
    </row>
    <row r="83" spans="1:10" ht="35.1" customHeight="1" x14ac:dyDescent="0.2">
      <c r="A83" s="636"/>
      <c r="B83" s="692"/>
      <c r="C83" s="637">
        <f t="shared" si="4"/>
        <v>0</v>
      </c>
      <c r="D83" s="638">
        <f t="shared" si="5"/>
        <v>0</v>
      </c>
      <c r="E83" s="642"/>
      <c r="F83" s="650"/>
      <c r="H83" s="649"/>
      <c r="J83" s="651"/>
    </row>
    <row r="84" spans="1:10" ht="35.1" customHeight="1" x14ac:dyDescent="0.2">
      <c r="A84" s="636"/>
      <c r="B84" s="692"/>
      <c r="C84" s="637">
        <f t="shared" si="4"/>
        <v>0</v>
      </c>
      <c r="D84" s="638">
        <f t="shared" si="5"/>
        <v>0</v>
      </c>
      <c r="E84" s="642"/>
      <c r="F84" s="650"/>
      <c r="H84" s="649"/>
      <c r="J84" s="651"/>
    </row>
    <row r="85" spans="1:10" ht="35.1" customHeight="1" x14ac:dyDescent="0.2">
      <c r="A85" s="636"/>
      <c r="B85" s="692"/>
      <c r="C85" s="637">
        <f t="shared" si="4"/>
        <v>0</v>
      </c>
      <c r="D85" s="638">
        <f t="shared" si="5"/>
        <v>0</v>
      </c>
      <c r="E85" s="642"/>
      <c r="F85" s="650"/>
      <c r="H85" s="649"/>
      <c r="J85" s="651"/>
    </row>
    <row r="86" spans="1:10" ht="35.1" customHeight="1" x14ac:dyDescent="0.2">
      <c r="A86" s="636"/>
      <c r="B86" s="692"/>
      <c r="C86" s="637">
        <f t="shared" si="4"/>
        <v>0</v>
      </c>
      <c r="D86" s="638">
        <f t="shared" si="5"/>
        <v>0</v>
      </c>
      <c r="E86" s="642"/>
      <c r="F86" s="650"/>
      <c r="H86" s="649"/>
      <c r="J86" s="651"/>
    </row>
    <row r="87" spans="1:10" ht="35.1" customHeight="1" x14ac:dyDescent="0.2">
      <c r="A87" s="636"/>
      <c r="B87" s="692"/>
      <c r="C87" s="637">
        <f t="shared" si="4"/>
        <v>0</v>
      </c>
      <c r="D87" s="638">
        <f t="shared" si="5"/>
        <v>0</v>
      </c>
      <c r="E87" s="642"/>
      <c r="F87" s="650"/>
      <c r="H87" s="649"/>
      <c r="J87" s="651"/>
    </row>
    <row r="88" spans="1:10" ht="35.1" customHeight="1" x14ac:dyDescent="0.2">
      <c r="A88" s="636"/>
      <c r="B88" s="692"/>
      <c r="C88" s="637">
        <f t="shared" si="4"/>
        <v>0</v>
      </c>
      <c r="D88" s="638">
        <f t="shared" si="5"/>
        <v>0</v>
      </c>
      <c r="E88" s="642"/>
      <c r="F88" s="650"/>
      <c r="H88" s="649"/>
      <c r="J88" s="651"/>
    </row>
    <row r="89" spans="1:10" ht="35.1" customHeight="1" x14ac:dyDescent="0.2">
      <c r="A89" s="636"/>
      <c r="B89" s="692"/>
      <c r="C89" s="637">
        <f t="shared" si="4"/>
        <v>0</v>
      </c>
      <c r="D89" s="638">
        <f t="shared" si="5"/>
        <v>0</v>
      </c>
      <c r="E89" s="642"/>
      <c r="F89" s="650"/>
      <c r="H89" s="649"/>
      <c r="J89" s="651"/>
    </row>
    <row r="90" spans="1:10" ht="35.1" customHeight="1" x14ac:dyDescent="0.2">
      <c r="A90" s="636"/>
      <c r="B90" s="692"/>
      <c r="C90" s="637">
        <f t="shared" si="4"/>
        <v>0</v>
      </c>
      <c r="D90" s="638">
        <f t="shared" si="5"/>
        <v>0</v>
      </c>
      <c r="E90" s="642"/>
      <c r="F90" s="650"/>
      <c r="H90" s="649"/>
      <c r="J90" s="651"/>
    </row>
    <row r="91" spans="1:10" ht="35.1" customHeight="1" x14ac:dyDescent="0.2">
      <c r="A91" s="636"/>
      <c r="B91" s="692"/>
      <c r="C91" s="637">
        <f t="shared" si="4"/>
        <v>0</v>
      </c>
      <c r="D91" s="638">
        <f t="shared" si="5"/>
        <v>0</v>
      </c>
      <c r="E91" s="642"/>
      <c r="F91" s="650"/>
      <c r="H91" s="649"/>
      <c r="J91" s="651"/>
    </row>
    <row r="92" spans="1:10" ht="35.1" customHeight="1" x14ac:dyDescent="0.2">
      <c r="A92" s="636"/>
      <c r="B92" s="692"/>
      <c r="C92" s="637">
        <f t="shared" si="4"/>
        <v>0</v>
      </c>
      <c r="D92" s="638">
        <f t="shared" si="5"/>
        <v>0</v>
      </c>
      <c r="E92" s="642"/>
      <c r="F92" s="650"/>
      <c r="H92" s="649"/>
      <c r="J92" s="651"/>
    </row>
    <row r="93" spans="1:10" ht="35.1" customHeight="1" x14ac:dyDescent="0.2">
      <c r="A93" s="636"/>
      <c r="B93" s="692"/>
      <c r="C93" s="637">
        <f t="shared" si="4"/>
        <v>0</v>
      </c>
      <c r="D93" s="638">
        <f t="shared" si="5"/>
        <v>0</v>
      </c>
      <c r="E93" s="642"/>
      <c r="F93" s="650"/>
      <c r="H93" s="649"/>
      <c r="J93" s="651"/>
    </row>
    <row r="94" spans="1:10" ht="35.1" customHeight="1" x14ac:dyDescent="0.2">
      <c r="A94" s="636"/>
      <c r="B94" s="692"/>
      <c r="C94" s="637">
        <f t="shared" si="4"/>
        <v>0</v>
      </c>
      <c r="D94" s="638">
        <f t="shared" si="5"/>
        <v>0</v>
      </c>
      <c r="E94" s="642"/>
      <c r="F94" s="650"/>
      <c r="H94" s="649"/>
      <c r="J94" s="651"/>
    </row>
    <row r="95" spans="1:10" ht="35.1" customHeight="1" x14ac:dyDescent="0.2">
      <c r="A95" s="636"/>
      <c r="B95" s="692"/>
      <c r="C95" s="637">
        <f t="shared" si="4"/>
        <v>0</v>
      </c>
      <c r="D95" s="638">
        <f t="shared" si="5"/>
        <v>0</v>
      </c>
      <c r="E95" s="642"/>
      <c r="F95" s="650"/>
      <c r="H95" s="649"/>
      <c r="J95" s="651"/>
    </row>
    <row r="96" spans="1:10" ht="35.1" customHeight="1" x14ac:dyDescent="0.2">
      <c r="A96" s="636"/>
      <c r="B96" s="692"/>
      <c r="C96" s="637">
        <f t="shared" ref="C96:C120" si="6">IFERROR(VLOOKUP(A96,T_Items,2,FALSE),G96)</f>
        <v>0</v>
      </c>
      <c r="D96" s="638">
        <f t="shared" ref="D96:D120" si="7">IFERROR(VLOOKUP(A96,T_Items,3,FALSE),H96)</f>
        <v>0</v>
      </c>
      <c r="E96" s="642"/>
      <c r="F96" s="650"/>
      <c r="H96" s="649"/>
      <c r="J96" s="651"/>
    </row>
    <row r="97" spans="1:10" ht="35.1" customHeight="1" x14ac:dyDescent="0.2">
      <c r="A97" s="636"/>
      <c r="B97" s="692"/>
      <c r="C97" s="637" t="s">
        <v>1853</v>
      </c>
      <c r="D97" s="638">
        <f t="shared" si="7"/>
        <v>0</v>
      </c>
      <c r="E97" s="642"/>
      <c r="F97" s="650"/>
      <c r="H97" s="649"/>
      <c r="J97" s="651"/>
    </row>
    <row r="98" spans="1:10" ht="35.1" customHeight="1" x14ac:dyDescent="0.2">
      <c r="A98" s="636"/>
      <c r="B98" s="692"/>
      <c r="C98" s="637" t="s">
        <v>1854</v>
      </c>
      <c r="D98" s="638">
        <f t="shared" si="7"/>
        <v>0</v>
      </c>
      <c r="E98" s="642"/>
      <c r="F98" s="650"/>
      <c r="H98" s="649"/>
      <c r="J98" s="651"/>
    </row>
    <row r="99" spans="1:10" ht="35.1" customHeight="1" x14ac:dyDescent="0.2">
      <c r="A99" s="636"/>
      <c r="B99" s="692"/>
      <c r="C99" s="637">
        <f t="shared" si="6"/>
        <v>0</v>
      </c>
      <c r="D99" s="638">
        <f t="shared" si="7"/>
        <v>0</v>
      </c>
      <c r="E99" s="642"/>
      <c r="F99" s="650"/>
      <c r="H99" s="649"/>
      <c r="J99" s="651"/>
    </row>
    <row r="100" spans="1:10" ht="35.1" customHeight="1" x14ac:dyDescent="0.2">
      <c r="A100" s="636"/>
      <c r="B100" s="692"/>
      <c r="C100" s="637">
        <f t="shared" si="6"/>
        <v>0</v>
      </c>
      <c r="D100" s="638">
        <f t="shared" si="7"/>
        <v>0</v>
      </c>
      <c r="E100" s="642"/>
      <c r="F100" s="650"/>
      <c r="H100" s="649"/>
      <c r="J100" s="651"/>
    </row>
    <row r="101" spans="1:10" ht="35.1" customHeight="1" x14ac:dyDescent="0.2">
      <c r="A101" s="636"/>
      <c r="B101" s="692"/>
      <c r="C101" s="637">
        <f t="shared" si="6"/>
        <v>0</v>
      </c>
      <c r="D101" s="638">
        <f t="shared" si="7"/>
        <v>0</v>
      </c>
      <c r="E101" s="642"/>
      <c r="F101" s="650"/>
      <c r="H101" s="649"/>
      <c r="J101" s="651"/>
    </row>
    <row r="102" spans="1:10" ht="35.1" customHeight="1" x14ac:dyDescent="0.2">
      <c r="A102" s="636"/>
      <c r="B102" s="692"/>
      <c r="C102" s="637">
        <f t="shared" si="6"/>
        <v>0</v>
      </c>
      <c r="D102" s="638">
        <f t="shared" si="7"/>
        <v>0</v>
      </c>
      <c r="E102" s="642"/>
      <c r="F102" s="650"/>
      <c r="H102" s="649"/>
      <c r="J102" s="651"/>
    </row>
    <row r="103" spans="1:10" ht="35.1" customHeight="1" x14ac:dyDescent="0.2">
      <c r="A103" s="636"/>
      <c r="B103" s="692"/>
      <c r="C103" s="637">
        <f t="shared" si="6"/>
        <v>0</v>
      </c>
      <c r="D103" s="638">
        <f t="shared" si="7"/>
        <v>0</v>
      </c>
      <c r="E103" s="642"/>
      <c r="F103" s="650"/>
      <c r="H103" s="649"/>
      <c r="J103" s="651"/>
    </row>
    <row r="104" spans="1:10" ht="35.1" customHeight="1" x14ac:dyDescent="0.2">
      <c r="A104" s="636"/>
      <c r="B104" s="692"/>
      <c r="C104" s="637">
        <f t="shared" si="6"/>
        <v>0</v>
      </c>
      <c r="D104" s="638">
        <f t="shared" si="7"/>
        <v>0</v>
      </c>
      <c r="E104" s="642"/>
      <c r="F104" s="650"/>
      <c r="H104" s="649"/>
      <c r="J104" s="651"/>
    </row>
    <row r="105" spans="1:10" ht="35.1" customHeight="1" x14ac:dyDescent="0.2">
      <c r="A105" s="636"/>
      <c r="B105" s="692"/>
      <c r="C105" s="637">
        <f t="shared" si="6"/>
        <v>0</v>
      </c>
      <c r="D105" s="638">
        <f t="shared" si="7"/>
        <v>0</v>
      </c>
      <c r="E105" s="642"/>
      <c r="F105" s="650"/>
      <c r="H105" s="649"/>
      <c r="J105" s="651"/>
    </row>
    <row r="106" spans="1:10" ht="35.1" customHeight="1" x14ac:dyDescent="0.2">
      <c r="A106" s="636"/>
      <c r="B106" s="692"/>
      <c r="C106" s="637">
        <f t="shared" si="6"/>
        <v>0</v>
      </c>
      <c r="D106" s="638">
        <f t="shared" si="7"/>
        <v>0</v>
      </c>
      <c r="E106" s="642"/>
      <c r="F106" s="650"/>
      <c r="H106" s="649"/>
      <c r="J106" s="651"/>
    </row>
    <row r="107" spans="1:10" ht="35.1" customHeight="1" x14ac:dyDescent="0.2">
      <c r="A107" s="636"/>
      <c r="B107" s="692"/>
      <c r="C107" s="637">
        <f t="shared" si="6"/>
        <v>0</v>
      </c>
      <c r="D107" s="638">
        <f t="shared" si="7"/>
        <v>0</v>
      </c>
      <c r="E107" s="642"/>
      <c r="F107" s="650"/>
      <c r="H107" s="649"/>
      <c r="J107" s="651"/>
    </row>
    <row r="108" spans="1:10" ht="35.1" customHeight="1" x14ac:dyDescent="0.2">
      <c r="A108" s="636"/>
      <c r="B108" s="692"/>
      <c r="C108" s="637">
        <f t="shared" si="6"/>
        <v>0</v>
      </c>
      <c r="D108" s="638">
        <f t="shared" si="7"/>
        <v>0</v>
      </c>
      <c r="E108" s="642"/>
      <c r="F108" s="650"/>
      <c r="H108" s="649"/>
      <c r="J108" s="651"/>
    </row>
    <row r="109" spans="1:10" ht="35.1" customHeight="1" x14ac:dyDescent="0.2">
      <c r="A109" s="636"/>
      <c r="B109" s="692"/>
      <c r="C109" s="639">
        <f t="shared" si="6"/>
        <v>0</v>
      </c>
      <c r="D109" s="638">
        <f t="shared" si="7"/>
        <v>0</v>
      </c>
      <c r="E109" s="642"/>
      <c r="F109" s="650"/>
      <c r="J109" s="651"/>
    </row>
    <row r="110" spans="1:10" ht="35.1" customHeight="1" x14ac:dyDescent="0.2">
      <c r="A110" s="636"/>
      <c r="B110" s="692"/>
      <c r="C110" s="639">
        <f t="shared" si="6"/>
        <v>0</v>
      </c>
      <c r="D110" s="638">
        <f t="shared" si="7"/>
        <v>0</v>
      </c>
      <c r="E110" s="642"/>
      <c r="F110" s="650"/>
      <c r="J110" s="651"/>
    </row>
    <row r="111" spans="1:10" ht="35.1" customHeight="1" x14ac:dyDescent="0.2">
      <c r="A111" s="636"/>
      <c r="B111" s="692"/>
      <c r="C111" s="639">
        <f t="shared" si="6"/>
        <v>0</v>
      </c>
      <c r="D111" s="638">
        <f t="shared" si="7"/>
        <v>0</v>
      </c>
      <c r="E111" s="642"/>
      <c r="F111" s="650"/>
      <c r="J111" s="651"/>
    </row>
    <row r="112" spans="1:10" ht="35.1" customHeight="1" x14ac:dyDescent="0.2">
      <c r="A112" s="636"/>
      <c r="B112" s="692"/>
      <c r="C112" s="639">
        <f t="shared" si="6"/>
        <v>0</v>
      </c>
      <c r="D112" s="638">
        <f t="shared" si="7"/>
        <v>0</v>
      </c>
      <c r="E112" s="642"/>
      <c r="F112" s="650"/>
      <c r="J112" s="651"/>
    </row>
    <row r="113" spans="1:10" ht="35.1" customHeight="1" x14ac:dyDescent="0.2">
      <c r="A113" s="636"/>
      <c r="B113" s="692"/>
      <c r="C113" s="639">
        <f t="shared" si="6"/>
        <v>0</v>
      </c>
      <c r="D113" s="638">
        <f t="shared" si="7"/>
        <v>0</v>
      </c>
      <c r="E113" s="642"/>
      <c r="F113" s="650"/>
      <c r="J113" s="651"/>
    </row>
    <row r="114" spans="1:10" ht="35.1" customHeight="1" x14ac:dyDescent="0.2">
      <c r="A114" s="636"/>
      <c r="B114" s="692"/>
      <c r="C114" s="639">
        <f t="shared" si="6"/>
        <v>0</v>
      </c>
      <c r="D114" s="638">
        <f t="shared" si="7"/>
        <v>0</v>
      </c>
      <c r="E114" s="642"/>
      <c r="F114" s="650"/>
      <c r="J114" s="651"/>
    </row>
    <row r="115" spans="1:10" ht="35.1" customHeight="1" x14ac:dyDescent="0.2">
      <c r="A115" s="636"/>
      <c r="B115" s="692"/>
      <c r="C115" s="639">
        <f t="shared" si="6"/>
        <v>0</v>
      </c>
      <c r="D115" s="638">
        <f t="shared" si="7"/>
        <v>0</v>
      </c>
      <c r="E115" s="642"/>
      <c r="F115" s="650"/>
      <c r="J115" s="651"/>
    </row>
    <row r="116" spans="1:10" ht="35.1" customHeight="1" x14ac:dyDescent="0.2">
      <c r="A116" s="636"/>
      <c r="B116" s="692"/>
      <c r="C116" s="639">
        <f t="shared" si="6"/>
        <v>0</v>
      </c>
      <c r="D116" s="638">
        <f t="shared" si="7"/>
        <v>0</v>
      </c>
      <c r="E116" s="642"/>
      <c r="F116" s="650"/>
      <c r="J116" s="651"/>
    </row>
    <row r="117" spans="1:10" ht="35.1" customHeight="1" x14ac:dyDescent="0.2">
      <c r="A117" s="636"/>
      <c r="B117" s="692"/>
      <c r="C117" s="639">
        <f t="shared" si="6"/>
        <v>0</v>
      </c>
      <c r="D117" s="638">
        <f t="shared" si="7"/>
        <v>0</v>
      </c>
      <c r="E117" s="642"/>
      <c r="F117" s="650"/>
      <c r="J117" s="651"/>
    </row>
    <row r="118" spans="1:10" ht="35.1" customHeight="1" x14ac:dyDescent="0.2">
      <c r="A118" s="636"/>
      <c r="B118" s="692"/>
      <c r="C118" s="639">
        <f t="shared" si="6"/>
        <v>0</v>
      </c>
      <c r="D118" s="638">
        <f t="shared" si="7"/>
        <v>0</v>
      </c>
      <c r="E118" s="642"/>
      <c r="F118" s="650"/>
      <c r="J118" s="651"/>
    </row>
    <row r="119" spans="1:10" ht="35.1" customHeight="1" x14ac:dyDescent="0.2">
      <c r="A119" s="636"/>
      <c r="B119" s="692"/>
      <c r="C119" s="639">
        <f t="shared" si="6"/>
        <v>0</v>
      </c>
      <c r="D119" s="638">
        <f t="shared" si="7"/>
        <v>0</v>
      </c>
      <c r="E119" s="642"/>
      <c r="F119" s="650"/>
      <c r="J119" s="651"/>
    </row>
    <row r="120" spans="1:10" ht="35.1" customHeight="1" x14ac:dyDescent="0.2">
      <c r="A120" s="636"/>
      <c r="B120" s="692"/>
      <c r="C120" s="639">
        <f t="shared" si="6"/>
        <v>0</v>
      </c>
      <c r="D120" s="638">
        <f t="shared" si="7"/>
        <v>0</v>
      </c>
      <c r="E120" s="642"/>
      <c r="F120" s="650"/>
      <c r="J120" s="651"/>
    </row>
    <row r="121" spans="1:10" ht="20.100000000000001" customHeight="1" x14ac:dyDescent="0.2">
      <c r="A121" s="635"/>
      <c r="B121" s="49"/>
      <c r="C121" s="50"/>
      <c r="D121" s="51"/>
      <c r="E121" s="640"/>
    </row>
    <row r="124" spans="1:10" ht="39.950000000000003" customHeight="1" x14ac:dyDescent="0.2"/>
    <row r="125" spans="1:10" ht="39.950000000000003" customHeight="1" x14ac:dyDescent="0.2"/>
    <row r="126" spans="1:10" ht="30" customHeight="1" x14ac:dyDescent="0.2"/>
    <row r="138" spans="1:1" x14ac:dyDescent="0.2">
      <c r="A138" s="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139" spans="1:1" x14ac:dyDescent="0.2">
      <c r="A139" s="2"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se compromete a realizarla en un todo de acuerdo con los mencionados documentos que aclara conocer en todas sus partes, " &amp; "ofreciendo a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se compromete a realizarla en un todo de acuerdo con los mencionados documentos que aclara conocer en todas sus partes, ofreciendo a ejecutar las obras correspondientes a los precios unitarios que consignan a continuación:</v>
      </c>
    </row>
    <row r="140" spans="1:1" x14ac:dyDescent="0.2">
      <c r="A140" s="2" t="str">
        <f xml:space="preserve"> "Los que suscriben " &amp; Firma1_Contratista &amp; ", en su carácter de " &amp;Carácter_F1_C&amp; " y "&amp; Firma2_Contratista &amp; " en su carácter dek " &amp;Caracter_F2_C&amp;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Los que suscriben , en su carácter de  y  en su carácter dek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288" spans="3:3" x14ac:dyDescent="0.2">
      <c r="C288" s="2">
        <v>4</v>
      </c>
    </row>
    <row r="338" spans="3:3" x14ac:dyDescent="0.2">
      <c r="C338" s="2">
        <v>4</v>
      </c>
    </row>
    <row r="388" spans="3:3" x14ac:dyDescent="0.2">
      <c r="C388" s="2">
        <v>4</v>
      </c>
    </row>
    <row r="438" spans="3:3" x14ac:dyDescent="0.2">
      <c r="C438" s="2">
        <v>4</v>
      </c>
    </row>
    <row r="488" spans="3:3" x14ac:dyDescent="0.2">
      <c r="C488" s="2">
        <v>5</v>
      </c>
    </row>
    <row r="538" spans="3:3" x14ac:dyDescent="0.2">
      <c r="C538" s="2">
        <v>5</v>
      </c>
    </row>
    <row r="588" spans="3:3" x14ac:dyDescent="0.2">
      <c r="C588" s="2">
        <v>5</v>
      </c>
    </row>
    <row r="638" spans="3:3" x14ac:dyDescent="0.2">
      <c r="C638" s="2">
        <v>5</v>
      </c>
    </row>
    <row r="688" spans="3:3" x14ac:dyDescent="0.2">
      <c r="C688" s="2">
        <v>5</v>
      </c>
    </row>
    <row r="738" spans="3:3" x14ac:dyDescent="0.2">
      <c r="C738" s="2">
        <v>5</v>
      </c>
    </row>
    <row r="788" spans="3:3" x14ac:dyDescent="0.2">
      <c r="C788" s="2">
        <v>5</v>
      </c>
    </row>
    <row r="838" spans="3:3" x14ac:dyDescent="0.2">
      <c r="C838" s="2">
        <v>5</v>
      </c>
    </row>
    <row r="888" spans="3:3" x14ac:dyDescent="0.2">
      <c r="C888" s="2">
        <v>5</v>
      </c>
    </row>
    <row r="938" spans="3:3" x14ac:dyDescent="0.2">
      <c r="C938" s="2">
        <v>5</v>
      </c>
    </row>
    <row r="988" spans="3:3" x14ac:dyDescent="0.2">
      <c r="C988" s="2">
        <v>5</v>
      </c>
    </row>
    <row r="1038" spans="3:3" x14ac:dyDescent="0.2">
      <c r="C1038" s="2">
        <v>5</v>
      </c>
    </row>
    <row r="1039" spans="3:3" x14ac:dyDescent="0.2">
      <c r="C1039" s="2">
        <f>Datos!B58</f>
        <v>0</v>
      </c>
    </row>
    <row r="1088" spans="3:3" x14ac:dyDescent="0.2">
      <c r="C1088" s="2">
        <v>5</v>
      </c>
    </row>
    <row r="1089" spans="3:3" x14ac:dyDescent="0.2">
      <c r="C1089" s="2">
        <f>Datos!B59</f>
        <v>0</v>
      </c>
    </row>
    <row r="1138" spans="3:3" x14ac:dyDescent="0.2">
      <c r="C1138" s="2">
        <v>5</v>
      </c>
    </row>
    <row r="1139" spans="3:3" x14ac:dyDescent="0.2">
      <c r="C1139" s="2">
        <f>Datos!B60</f>
        <v>0</v>
      </c>
    </row>
    <row r="1188" spans="3:3" x14ac:dyDescent="0.2">
      <c r="C1188" s="2">
        <v>5</v>
      </c>
    </row>
    <row r="1189" spans="3:3" x14ac:dyDescent="0.2">
      <c r="C1189" s="2">
        <f>Datos!B61</f>
        <v>0</v>
      </c>
    </row>
    <row r="1239" spans="3:3" x14ac:dyDescent="0.2">
      <c r="C1239" s="2">
        <f>Datos!B62</f>
        <v>0</v>
      </c>
    </row>
    <row r="1288" spans="3:3" x14ac:dyDescent="0.2">
      <c r="C1288" s="2">
        <v>7</v>
      </c>
    </row>
    <row r="1289" spans="3:3" x14ac:dyDescent="0.2">
      <c r="C1289" s="2">
        <f>Datos!B66</f>
        <v>0</v>
      </c>
    </row>
    <row r="1339" spans="3:3" x14ac:dyDescent="0.2">
      <c r="C1339" s="2">
        <f>Datos!B67</f>
        <v>0</v>
      </c>
    </row>
    <row r="1388" spans="3:3" x14ac:dyDescent="0.2">
      <c r="C1388" s="2">
        <v>8</v>
      </c>
    </row>
    <row r="1389" spans="3:3" x14ac:dyDescent="0.2">
      <c r="C1389" s="2">
        <f>Datos!B69</f>
        <v>0</v>
      </c>
    </row>
    <row r="1438" spans="3:3" x14ac:dyDescent="0.2">
      <c r="C1438" s="2">
        <v>8</v>
      </c>
    </row>
    <row r="1439" spans="3:3" x14ac:dyDescent="0.2">
      <c r="C1439" s="2">
        <f>Datos!B70</f>
        <v>0</v>
      </c>
    </row>
    <row r="1488" spans="3:3" x14ac:dyDescent="0.2">
      <c r="C1488" s="2">
        <v>8</v>
      </c>
    </row>
    <row r="1489" spans="3:3" x14ac:dyDescent="0.2">
      <c r="C1489" s="2">
        <f>Datos!B71</f>
        <v>0</v>
      </c>
    </row>
    <row r="1538" spans="3:3" x14ac:dyDescent="0.2">
      <c r="C1538" s="2">
        <v>8</v>
      </c>
    </row>
    <row r="1539" spans="3:3" x14ac:dyDescent="0.2">
      <c r="C1539" s="2">
        <f>Datos!B72</f>
        <v>0</v>
      </c>
    </row>
    <row r="1588" spans="3:3" x14ac:dyDescent="0.2">
      <c r="C1588" s="2">
        <v>8</v>
      </c>
    </row>
    <row r="1589" spans="3:3" x14ac:dyDescent="0.2">
      <c r="C1589" s="2">
        <f>Datos!B73</f>
        <v>0</v>
      </c>
    </row>
    <row r="1639" spans="3:3" x14ac:dyDescent="0.2">
      <c r="C1639" s="2">
        <f>Datos!B74</f>
        <v>0</v>
      </c>
    </row>
    <row r="1689" spans="3:3" x14ac:dyDescent="0.2">
      <c r="C1689" s="2">
        <f>Datos!B75</f>
        <v>0</v>
      </c>
    </row>
    <row r="1739" spans="3:3" x14ac:dyDescent="0.2">
      <c r="C1739" s="2">
        <f>Datos!B76</f>
        <v>0</v>
      </c>
    </row>
    <row r="1788" spans="3:3" x14ac:dyDescent="0.2">
      <c r="C1788" s="2">
        <v>12</v>
      </c>
    </row>
    <row r="1789" spans="3:3" x14ac:dyDescent="0.2">
      <c r="C1789" s="2">
        <f>Datos!B78</f>
        <v>0</v>
      </c>
    </row>
    <row r="1838" spans="3:3" x14ac:dyDescent="0.2">
      <c r="C1838" s="2">
        <v>12</v>
      </c>
    </row>
    <row r="1839" spans="3:3" x14ac:dyDescent="0.2">
      <c r="C1839" s="2">
        <f>Datos!B79</f>
        <v>0</v>
      </c>
    </row>
    <row r="1888" spans="3:3" x14ac:dyDescent="0.2">
      <c r="C1888" s="2">
        <v>12</v>
      </c>
    </row>
    <row r="1889" spans="3:3" x14ac:dyDescent="0.2">
      <c r="C1889" s="2">
        <f>Datos!B80</f>
        <v>0</v>
      </c>
    </row>
    <row r="1938" spans="3:3" x14ac:dyDescent="0.2">
      <c r="C1938" s="2">
        <v>12</v>
      </c>
    </row>
    <row r="1939" spans="3:3" x14ac:dyDescent="0.2">
      <c r="C1939" s="2">
        <f>Datos!B81</f>
        <v>0</v>
      </c>
    </row>
    <row r="1988" spans="3:3" x14ac:dyDescent="0.2">
      <c r="C1988" s="2">
        <v>12</v>
      </c>
    </row>
    <row r="1989" spans="3:3" x14ac:dyDescent="0.2">
      <c r="C1989" s="2">
        <f>Datos!B82</f>
        <v>0</v>
      </c>
    </row>
    <row r="2038" spans="3:3" x14ac:dyDescent="0.2">
      <c r="C2038" s="2">
        <v>13</v>
      </c>
    </row>
    <row r="2039" spans="3:3" x14ac:dyDescent="0.2">
      <c r="C2039" s="2">
        <f>Datos!B84</f>
        <v>0</v>
      </c>
    </row>
    <row r="2088" spans="3:3" x14ac:dyDescent="0.2">
      <c r="C2088" s="2">
        <v>13</v>
      </c>
    </row>
    <row r="2089" spans="3:3" x14ac:dyDescent="0.2">
      <c r="C2089" s="2">
        <f>Datos!B85</f>
        <v>0</v>
      </c>
    </row>
  </sheetData>
  <sheetProtection formatCells="0" selectLockedCells="1"/>
  <mergeCells count="10">
    <mergeCell ref="G31:G32"/>
    <mergeCell ref="H31:H32"/>
    <mergeCell ref="A1:E1"/>
    <mergeCell ref="A16:E16"/>
    <mergeCell ref="A29:E29"/>
    <mergeCell ref="A31:A32"/>
    <mergeCell ref="B31:B32"/>
    <mergeCell ref="C31:C32"/>
    <mergeCell ref="D31:D32"/>
    <mergeCell ref="E31:E32"/>
  </mergeCells>
  <conditionalFormatting sqref="B23:B26 D23:D26">
    <cfRule type="expression" dxfId="117" priority="14" stopIfTrue="1">
      <formula>#REF!=1</formula>
    </cfRule>
  </conditionalFormatting>
  <conditionalFormatting sqref="B65:B121 B34:B62">
    <cfRule type="expression" dxfId="116" priority="15" stopIfTrue="1">
      <formula>#REF!&gt;0</formula>
    </cfRule>
    <cfRule type="expression" dxfId="115" priority="16" stopIfTrue="1">
      <formula>#REF!&gt;0</formula>
    </cfRule>
    <cfRule type="expression" dxfId="114" priority="17" stopIfTrue="1">
      <formula>#REF!&gt;0</formula>
    </cfRule>
  </conditionalFormatting>
  <conditionalFormatting sqref="C65:C121">
    <cfRule type="expression" dxfId="113" priority="18" stopIfTrue="1">
      <formula>#REF!&gt;0</formula>
    </cfRule>
    <cfRule type="expression" dxfId="112" priority="19" stopIfTrue="1">
      <formula>#REF!&gt;0</formula>
    </cfRule>
    <cfRule type="expression" dxfId="111" priority="20" stopIfTrue="1">
      <formula>#REF!&gt;0</formula>
    </cfRule>
  </conditionalFormatting>
  <conditionalFormatting sqref="B24:B25">
    <cfRule type="expression" dxfId="110" priority="21" stopIfTrue="1">
      <formula>#REF!=1</formula>
    </cfRule>
  </conditionalFormatting>
  <conditionalFormatting sqref="B23:B26 D23:D26">
    <cfRule type="expression" dxfId="109" priority="22" stopIfTrue="1">
      <formula>#REF!=1</formula>
    </cfRule>
  </conditionalFormatting>
  <conditionalFormatting sqref="B26">
    <cfRule type="expression" dxfId="108" priority="13" stopIfTrue="1">
      <formula>#REF!=1</formula>
    </cfRule>
  </conditionalFormatting>
  <conditionalFormatting sqref="B24:B25">
    <cfRule type="expression" dxfId="107" priority="12" stopIfTrue="1">
      <formula>#REF!=1</formula>
    </cfRule>
  </conditionalFormatting>
  <conditionalFormatting sqref="B23 B26">
    <cfRule type="expression" dxfId="106" priority="11" stopIfTrue="1">
      <formula>#REF!=1</formula>
    </cfRule>
  </conditionalFormatting>
  <conditionalFormatting sqref="B23">
    <cfRule type="expression" dxfId="105" priority="10" stopIfTrue="1">
      <formula>#REF!=1</formula>
    </cfRule>
  </conditionalFormatting>
  <conditionalFormatting sqref="C34:C62">
    <cfRule type="expression" dxfId="104" priority="7" stopIfTrue="1">
      <formula>#REF!&gt;0</formula>
    </cfRule>
    <cfRule type="expression" dxfId="103" priority="8" stopIfTrue="1">
      <formula>#REF!&gt;0</formula>
    </cfRule>
    <cfRule type="expression" dxfId="102" priority="9" stopIfTrue="1">
      <formula>#REF!&gt;0</formula>
    </cfRule>
  </conditionalFormatting>
  <conditionalFormatting sqref="B63:B64">
    <cfRule type="expression" dxfId="101" priority="4" stopIfTrue="1">
      <formula>#REF!&gt;0</formula>
    </cfRule>
    <cfRule type="expression" dxfId="100" priority="5" stopIfTrue="1">
      <formula>#REF!&gt;0</formula>
    </cfRule>
    <cfRule type="expression" dxfId="99" priority="6" stopIfTrue="1">
      <formula>#REF!&gt;0</formula>
    </cfRule>
  </conditionalFormatting>
  <conditionalFormatting sqref="C63:C64">
    <cfRule type="expression" dxfId="98" priority="1" stopIfTrue="1">
      <formula>#REF!&gt;0</formula>
    </cfRule>
    <cfRule type="expression" dxfId="97" priority="2" stopIfTrue="1">
      <formula>#REF!&gt;0</formula>
    </cfRule>
    <cfRule type="expression" dxfId="96" priority="3" stopIfTrue="1">
      <formula>#REF!&gt;0</formula>
    </cfRule>
  </conditionalFormatting>
  <pageMargins left="1.1811023622047245" right="0.78740157480314965" top="0.98425196850393704" bottom="0.78740157480314965" header="0.39370078740157483" footer="0.39370078740157483"/>
  <pageSetup paperSize="9" scale="55"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8"/>
  <sheetViews>
    <sheetView showZeros="0" view="pageBreakPreview" topLeftCell="A13" zoomScale="90" zoomScaleNormal="100" zoomScaleSheetLayoutView="90" workbookViewId="0">
      <selection activeCell="A26" sqref="A26:A33"/>
    </sheetView>
  </sheetViews>
  <sheetFormatPr baseColWidth="10" defaultColWidth="11.42578125" defaultRowHeight="19.5" customHeight="1" x14ac:dyDescent="0.2"/>
  <cols>
    <col min="1" max="1" width="10.7109375" style="3" customWidth="1"/>
    <col min="2" max="2" width="55.7109375" style="3" customWidth="1"/>
    <col min="3" max="3" width="6.7109375" style="3" customWidth="1"/>
    <col min="4" max="4" width="10.7109375" style="3" customWidth="1"/>
    <col min="5" max="5" width="30.7109375" style="3" customWidth="1"/>
    <col min="6" max="7" width="20.7109375" style="3" customWidth="1"/>
    <col min="8" max="16384" width="11.42578125" style="3"/>
  </cols>
  <sheetData>
    <row r="1" spans="1:7" ht="39" customHeight="1" x14ac:dyDescent="0.2">
      <c r="B1" s="722" t="str">
        <f>Obra</f>
        <v>SEÑALIZACION HORIZONTAL - PROVISION Y COLOCACION DE TACHAS REFLECTIVAS Y SEÑALAMIENTO VERTICAL</v>
      </c>
      <c r="C1" s="723"/>
      <c r="D1" s="723"/>
      <c r="E1" s="723"/>
      <c r="F1" s="724"/>
      <c r="G1" s="697"/>
    </row>
    <row r="2" spans="1:7" ht="19.5" customHeight="1" x14ac:dyDescent="0.2">
      <c r="B2" s="725" t="str">
        <f>IF(Tramo=0,"","TRAMO: "&amp;Tramo)</f>
        <v/>
      </c>
      <c r="C2" s="726"/>
      <c r="D2" s="726"/>
      <c r="E2" s="726"/>
      <c r="F2" s="727"/>
      <c r="G2" s="695"/>
    </row>
    <row r="3" spans="1:7" ht="19.5" customHeight="1" x14ac:dyDescent="0.2">
      <c r="B3" s="725" t="str">
        <f>IF(SecciónI=0,"","SECCIÓN I: "&amp;SecciónI)</f>
        <v/>
      </c>
      <c r="C3" s="726"/>
      <c r="D3" s="726"/>
      <c r="E3" s="726"/>
      <c r="F3" s="727"/>
      <c r="G3" s="695"/>
    </row>
    <row r="4" spans="1:7" ht="19.5" customHeight="1" x14ac:dyDescent="0.2">
      <c r="B4" s="725" t="str">
        <f>IF(SecciónII=0,"","SECCIÓN II: "&amp;SecciónII)</f>
        <v/>
      </c>
      <c r="C4" s="726"/>
      <c r="D4" s="726"/>
      <c r="E4" s="726"/>
      <c r="F4" s="727"/>
      <c r="G4" s="695"/>
    </row>
    <row r="5" spans="1:7" ht="19.5" customHeight="1" x14ac:dyDescent="0.2">
      <c r="B5" s="725" t="str">
        <f>IF(SecciónIII=0,"","SECCIÓN III: "&amp;SecciónIII)</f>
        <v/>
      </c>
      <c r="C5" s="726"/>
      <c r="D5" s="726"/>
      <c r="E5" s="726"/>
      <c r="F5" s="727"/>
      <c r="G5" s="695"/>
    </row>
    <row r="6" spans="1:7" ht="19.5" customHeight="1" thickBot="1" x14ac:dyDescent="0.25">
      <c r="B6" s="728" t="str">
        <f>IF(Ubicación=0,"","DEPARTAMENTO: "&amp;Ubicación)</f>
        <v>DEPARTAMENTO: DEPARTAMENTOS VARIOS</v>
      </c>
      <c r="C6" s="729"/>
      <c r="D6" s="729"/>
      <c r="E6" s="729"/>
      <c r="F6" s="730"/>
      <c r="G6" s="695"/>
    </row>
    <row r="7" spans="1:7" ht="19.5" customHeight="1" x14ac:dyDescent="0.2">
      <c r="A7" s="696"/>
      <c r="B7" s="696"/>
      <c r="C7" s="696"/>
      <c r="D7" s="696"/>
      <c r="E7" s="696"/>
      <c r="F7" s="696"/>
      <c r="G7" s="696"/>
    </row>
    <row r="8" spans="1:7" s="6" customFormat="1" ht="19.5" customHeight="1" x14ac:dyDescent="0.2">
      <c r="A8" s="688" t="s">
        <v>1742</v>
      </c>
      <c r="B8" s="577"/>
      <c r="C8" s="577"/>
      <c r="D8" s="577"/>
      <c r="E8" s="577"/>
      <c r="F8" s="577"/>
      <c r="G8" s="578"/>
    </row>
    <row r="9" spans="1:7" s="690" customFormat="1" ht="30" customHeight="1" x14ac:dyDescent="0.25">
      <c r="A9" s="689"/>
      <c r="C9" s="691"/>
      <c r="D9" s="691"/>
      <c r="E9" s="689" t="str">
        <f>IF(Fecha_Base=0,"San Juan, ______________________"&amp;" de _____","San Juan, "&amp;TEXT(Fecha_Base,"dd")&amp;" de "&amp;TEXT(Fecha_Base,"mmmm")&amp;" de "&amp;TEXT(Fecha_Base,"yyyy"))</f>
        <v>San Juan, 14 de febrero de 2018</v>
      </c>
    </row>
    <row r="10" spans="1:7" s="7" customFormat="1" ht="69.75" customHeight="1" x14ac:dyDescent="0.2">
      <c r="B10" s="564" t="str">
        <f>"SR. DIRECTOR GENERAL DE LA " &amp; Comitente &amp; " SAN JUAN"</f>
        <v>SR. DIRECTOR GENERAL DE LA DIRECCIÓN PROVINCIAL DE VIALIDAD SAN JUAN</v>
      </c>
      <c r="C10" s="564"/>
      <c r="D10" s="564"/>
      <c r="E10" s="564"/>
      <c r="F10" s="564"/>
      <c r="G10" s="564"/>
    </row>
    <row r="11" spans="1:7" s="7" customFormat="1" ht="80.099999999999994" customHeight="1" x14ac:dyDescent="0.2">
      <c r="B11" s="731" t="str">
        <f>IF(Firma2_Contratista=0,IF(Firma1_Contratista=0,A50,A51),A52)</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31"/>
      <c r="D11" s="731"/>
      <c r="E11" s="731"/>
      <c r="F11" s="731"/>
      <c r="G11" s="731"/>
    </row>
    <row r="12" spans="1:7" s="7" customFormat="1" ht="19.5" customHeight="1" x14ac:dyDescent="0.2">
      <c r="A12" s="20"/>
      <c r="B12" s="21"/>
    </row>
    <row r="13" spans="1:7" ht="20.100000000000001" customHeight="1" x14ac:dyDescent="0.2">
      <c r="A13" s="717" t="s">
        <v>1622</v>
      </c>
      <c r="B13" s="718" t="s">
        <v>0</v>
      </c>
      <c r="C13" s="717" t="s">
        <v>1</v>
      </c>
      <c r="D13" s="717" t="s">
        <v>2</v>
      </c>
      <c r="E13" s="718" t="s">
        <v>1743</v>
      </c>
      <c r="F13" s="718"/>
      <c r="G13" s="720" t="s">
        <v>1735</v>
      </c>
    </row>
    <row r="14" spans="1:7" ht="20.100000000000001" customHeight="1" x14ac:dyDescent="0.2">
      <c r="A14" s="717"/>
      <c r="B14" s="718"/>
      <c r="C14" s="717"/>
      <c r="D14" s="717"/>
      <c r="E14" s="598" t="s">
        <v>1744</v>
      </c>
      <c r="F14" s="598" t="s">
        <v>1745</v>
      </c>
      <c r="G14" s="720"/>
    </row>
    <row r="15" spans="1:7" ht="20.100000000000001" customHeight="1" x14ac:dyDescent="0.2">
      <c r="A15" s="53"/>
      <c r="B15" s="597"/>
      <c r="C15" s="53"/>
      <c r="D15" s="53"/>
      <c r="E15" s="597"/>
      <c r="F15" s="597"/>
      <c r="G15" s="556"/>
    </row>
    <row r="16" spans="1:7" ht="35.1" customHeight="1" x14ac:dyDescent="0.2">
      <c r="A16" s="188">
        <f>Datos!B34</f>
        <v>1</v>
      </c>
      <c r="B16" s="599" t="str">
        <f>IFERROR(VLOOKUP(A16,T_Itemizado_Obra,2,FALSE),"")</f>
        <v xml:space="preserve">SEÑALIZACION HORIZONTAL </v>
      </c>
      <c r="C16" s="24">
        <f t="shared" ref="C16:C35" si="0">IFERROR(VLOOKUP(A16,T_Itemizado_Obra,3,FALSE),"")</f>
        <v>0</v>
      </c>
      <c r="D16" s="553">
        <f t="shared" ref="D16:D35" si="1">IFERROR(VLOOKUP(A16,T_Itemizado_Obra,4,FALSE),0)</f>
        <v>0</v>
      </c>
      <c r="E16" s="687" t="str">
        <f>IF(F16=0,"",CONVERTIRNUM(F16))</f>
        <v/>
      </c>
      <c r="F16" s="554">
        <f>IFERROR(G16/D16,0)</f>
        <v>0</v>
      </c>
      <c r="G16" s="554">
        <f t="shared" ref="G16:G35" si="2">IFERROR(VLOOKUP(A16,T_CyP,8,FALSE),0)</f>
        <v>0</v>
      </c>
    </row>
    <row r="17" spans="1:7" ht="35.1" customHeight="1" x14ac:dyDescent="0.2">
      <c r="A17" s="188" t="str">
        <f>Datos!B35</f>
        <v>1-a</v>
      </c>
      <c r="B17" s="599" t="str">
        <f t="shared" ref="B17:B35" si="3">IFERROR(VLOOKUP(A17,T_Itemizado_Obra,2,FALSE),"")</f>
        <v>CON MATERIAL TERMOPLASTICO REFLECTANTE</v>
      </c>
      <c r="C17" s="24">
        <f t="shared" si="0"/>
        <v>0</v>
      </c>
      <c r="D17" s="553">
        <f t="shared" si="1"/>
        <v>0</v>
      </c>
      <c r="E17" s="687" t="str">
        <f t="shared" ref="E17:E35" si="4">IF(F17=0,"",CONVERTIRNUM(F17))</f>
        <v/>
      </c>
      <c r="F17" s="554">
        <f t="shared" ref="F17:F35" si="5">IFERROR(G17/D17,0)</f>
        <v>0</v>
      </c>
      <c r="G17" s="554">
        <f t="shared" si="2"/>
        <v>0</v>
      </c>
    </row>
    <row r="18" spans="1:7" ht="35.1" customHeight="1" x14ac:dyDescent="0.2">
      <c r="A18" s="188" t="str">
        <f>Datos!B36</f>
        <v>1-a-1</v>
      </c>
      <c r="B18" s="599" t="str">
        <f t="shared" si="3"/>
        <v xml:space="preserve"> Por Pulverización</v>
      </c>
      <c r="C18" s="24" t="str">
        <f t="shared" si="0"/>
        <v>m2</v>
      </c>
      <c r="D18" s="553">
        <f t="shared" si="1"/>
        <v>25000</v>
      </c>
      <c r="E18" s="687" t="str">
        <f t="shared" si="4"/>
        <v/>
      </c>
      <c r="F18" s="554">
        <f t="shared" si="5"/>
        <v>0</v>
      </c>
      <c r="G18" s="554">
        <f t="shared" si="2"/>
        <v>0</v>
      </c>
    </row>
    <row r="19" spans="1:7" ht="35.1" customHeight="1" x14ac:dyDescent="0.2">
      <c r="A19" s="188" t="str">
        <f>Datos!B37</f>
        <v>1-a-2</v>
      </c>
      <c r="B19" s="599" t="str">
        <f t="shared" si="3"/>
        <v>Por Extrusión</v>
      </c>
      <c r="C19" s="24" t="str">
        <f t="shared" si="0"/>
        <v>m2</v>
      </c>
      <c r="D19" s="553">
        <f t="shared" si="1"/>
        <v>10000</v>
      </c>
      <c r="E19" s="687" t="str">
        <f t="shared" si="4"/>
        <v/>
      </c>
      <c r="F19" s="554">
        <f t="shared" si="5"/>
        <v>0</v>
      </c>
      <c r="G19" s="554">
        <f t="shared" si="2"/>
        <v>0</v>
      </c>
    </row>
    <row r="20" spans="1:7" ht="35.1" customHeight="1" x14ac:dyDescent="0.2">
      <c r="A20" s="188" t="str">
        <f>Datos!B38</f>
        <v>1-b</v>
      </c>
      <c r="B20" s="599" t="str">
        <f t="shared" si="3"/>
        <v>CON PINTURA ACRILICA PARA PARA PAVIMENTOS  APLICADA A TEMPERATURA AMBIENTE CON EQUIPO MECÁNICO</v>
      </c>
      <c r="C20" s="24" t="str">
        <f t="shared" si="0"/>
        <v>m2</v>
      </c>
      <c r="D20" s="553">
        <f t="shared" si="1"/>
        <v>30000</v>
      </c>
      <c r="E20" s="687" t="str">
        <f t="shared" si="4"/>
        <v/>
      </c>
      <c r="F20" s="554">
        <f t="shared" si="5"/>
        <v>0</v>
      </c>
      <c r="G20" s="554">
        <f t="shared" si="2"/>
        <v>0</v>
      </c>
    </row>
    <row r="21" spans="1:7" ht="35.1" customHeight="1" x14ac:dyDescent="0.2">
      <c r="A21" s="188">
        <f>Datos!B39</f>
        <v>2</v>
      </c>
      <c r="B21" s="599" t="str">
        <f t="shared" si="3"/>
        <v>PROVISION Y COLOCACION DE TACHAS REFLECTIVAS</v>
      </c>
      <c r="C21" s="24" t="str">
        <f t="shared" si="0"/>
        <v>Nº</v>
      </c>
      <c r="D21" s="553">
        <f t="shared" si="1"/>
        <v>5000</v>
      </c>
      <c r="E21" s="687" t="str">
        <f t="shared" si="4"/>
        <v/>
      </c>
      <c r="F21" s="554">
        <f t="shared" si="5"/>
        <v>0</v>
      </c>
      <c r="G21" s="554">
        <f t="shared" si="2"/>
        <v>0</v>
      </c>
    </row>
    <row r="22" spans="1:7" ht="35.1" customHeight="1" x14ac:dyDescent="0.2">
      <c r="A22" s="188">
        <f>Datos!B40</f>
        <v>3</v>
      </c>
      <c r="B22" s="599" t="str">
        <f t="shared" si="3"/>
        <v>SEÑALAMIENTO VERTICAL</v>
      </c>
      <c r="C22" s="24" t="str">
        <f t="shared" si="0"/>
        <v>m2</v>
      </c>
      <c r="D22" s="553">
        <f t="shared" si="1"/>
        <v>500</v>
      </c>
      <c r="E22" s="687" t="str">
        <f t="shared" si="4"/>
        <v/>
      </c>
      <c r="F22" s="554">
        <f t="shared" si="5"/>
        <v>0</v>
      </c>
      <c r="G22" s="554">
        <f t="shared" si="2"/>
        <v>0</v>
      </c>
    </row>
    <row r="23" spans="1:7" ht="35.1" customHeight="1" x14ac:dyDescent="0.2">
      <c r="A23" s="188">
        <f>Datos!B41</f>
        <v>4</v>
      </c>
      <c r="B23" s="599" t="str">
        <f t="shared" si="3"/>
        <v>MOVILIDAD PARA EL PERSONAL AUXILIAR DE SUPERVISIÓN</v>
      </c>
      <c r="C23" s="24">
        <f t="shared" si="0"/>
        <v>0</v>
      </c>
      <c r="D23" s="553">
        <f t="shared" si="1"/>
        <v>0</v>
      </c>
      <c r="E23" s="687" t="str">
        <f t="shared" si="4"/>
        <v/>
      </c>
      <c r="F23" s="554">
        <f t="shared" si="5"/>
        <v>0</v>
      </c>
      <c r="G23" s="554">
        <f t="shared" si="2"/>
        <v>0</v>
      </c>
    </row>
    <row r="24" spans="1:7" ht="35.1" customHeight="1" x14ac:dyDescent="0.2">
      <c r="A24" s="188" t="str">
        <f>Datos!B42</f>
        <v>4-a</v>
      </c>
      <c r="B24" s="599" t="str">
        <f t="shared" si="3"/>
        <v>Cuota Fija</v>
      </c>
      <c r="C24" s="24" t="str">
        <f t="shared" si="0"/>
        <v>Mes</v>
      </c>
      <c r="D24" s="553">
        <f t="shared" si="1"/>
        <v>6</v>
      </c>
      <c r="E24" s="687" t="str">
        <f t="shared" si="4"/>
        <v/>
      </c>
      <c r="F24" s="554">
        <f t="shared" si="5"/>
        <v>0</v>
      </c>
      <c r="G24" s="554">
        <f t="shared" si="2"/>
        <v>0</v>
      </c>
    </row>
    <row r="25" spans="1:7" ht="35.1" customHeight="1" x14ac:dyDescent="0.2">
      <c r="A25" s="188" t="str">
        <f>Datos!B43</f>
        <v>4-b</v>
      </c>
      <c r="B25" s="599" t="str">
        <f t="shared" si="3"/>
        <v>Cuota Adicional</v>
      </c>
      <c r="C25" s="24" t="str">
        <f t="shared" si="0"/>
        <v>Km</v>
      </c>
      <c r="D25" s="553">
        <f t="shared" si="1"/>
        <v>9000</v>
      </c>
      <c r="E25" s="687" t="str">
        <f t="shared" si="4"/>
        <v/>
      </c>
      <c r="F25" s="554">
        <f t="shared" si="5"/>
        <v>0</v>
      </c>
      <c r="G25" s="554">
        <f t="shared" si="2"/>
        <v>0</v>
      </c>
    </row>
    <row r="26" spans="1:7" ht="35.1" customHeight="1" x14ac:dyDescent="0.2">
      <c r="A26" s="188">
        <f>Datos!B44</f>
        <v>0</v>
      </c>
      <c r="B26" s="599" t="str">
        <f t="shared" si="3"/>
        <v/>
      </c>
      <c r="C26" s="24" t="str">
        <f t="shared" si="0"/>
        <v/>
      </c>
      <c r="D26" s="553">
        <f t="shared" si="1"/>
        <v>0</v>
      </c>
      <c r="E26" s="687" t="str">
        <f t="shared" si="4"/>
        <v/>
      </c>
      <c r="F26" s="554">
        <f t="shared" si="5"/>
        <v>0</v>
      </c>
      <c r="G26" s="554">
        <f t="shared" si="2"/>
        <v>0</v>
      </c>
    </row>
    <row r="27" spans="1:7" ht="35.1" customHeight="1" x14ac:dyDescent="0.2">
      <c r="A27" s="188">
        <f>Datos!B45</f>
        <v>0</v>
      </c>
      <c r="B27" s="599" t="str">
        <f t="shared" si="3"/>
        <v/>
      </c>
      <c r="C27" s="24" t="str">
        <f t="shared" si="0"/>
        <v/>
      </c>
      <c r="D27" s="553">
        <f t="shared" si="1"/>
        <v>0</v>
      </c>
      <c r="E27" s="687" t="str">
        <f t="shared" si="4"/>
        <v/>
      </c>
      <c r="F27" s="554">
        <f t="shared" si="5"/>
        <v>0</v>
      </c>
      <c r="G27" s="554">
        <f t="shared" si="2"/>
        <v>0</v>
      </c>
    </row>
    <row r="28" spans="1:7" ht="35.1" customHeight="1" x14ac:dyDescent="0.2">
      <c r="A28" s="188">
        <f>Datos!B46</f>
        <v>0</v>
      </c>
      <c r="B28" s="599" t="str">
        <f t="shared" si="3"/>
        <v/>
      </c>
      <c r="C28" s="24" t="str">
        <f t="shared" si="0"/>
        <v/>
      </c>
      <c r="D28" s="553">
        <f t="shared" si="1"/>
        <v>0</v>
      </c>
      <c r="E28" s="687" t="str">
        <f t="shared" si="4"/>
        <v/>
      </c>
      <c r="F28" s="554">
        <f t="shared" si="5"/>
        <v>0</v>
      </c>
      <c r="G28" s="554">
        <f t="shared" si="2"/>
        <v>0</v>
      </c>
    </row>
    <row r="29" spans="1:7" ht="35.1" customHeight="1" x14ac:dyDescent="0.2">
      <c r="A29" s="188">
        <f>Datos!B47</f>
        <v>0</v>
      </c>
      <c r="B29" s="599" t="str">
        <f t="shared" si="3"/>
        <v/>
      </c>
      <c r="C29" s="24" t="str">
        <f t="shared" si="0"/>
        <v/>
      </c>
      <c r="D29" s="553">
        <f t="shared" si="1"/>
        <v>0</v>
      </c>
      <c r="E29" s="687" t="str">
        <f t="shared" si="4"/>
        <v/>
      </c>
      <c r="F29" s="554">
        <f t="shared" si="5"/>
        <v>0</v>
      </c>
      <c r="G29" s="554">
        <f t="shared" si="2"/>
        <v>0</v>
      </c>
    </row>
    <row r="30" spans="1:7" ht="35.1" customHeight="1" x14ac:dyDescent="0.2">
      <c r="A30" s="188">
        <f>Datos!B48</f>
        <v>0</v>
      </c>
      <c r="B30" s="599" t="str">
        <f t="shared" si="3"/>
        <v/>
      </c>
      <c r="C30" s="24" t="str">
        <f t="shared" si="0"/>
        <v/>
      </c>
      <c r="D30" s="553">
        <f t="shared" si="1"/>
        <v>0</v>
      </c>
      <c r="E30" s="687" t="str">
        <f t="shared" si="4"/>
        <v/>
      </c>
      <c r="F30" s="554">
        <f t="shared" si="5"/>
        <v>0</v>
      </c>
      <c r="G30" s="554">
        <f t="shared" si="2"/>
        <v>0</v>
      </c>
    </row>
    <row r="31" spans="1:7" ht="35.1" customHeight="1" x14ac:dyDescent="0.2">
      <c r="A31" s="188">
        <f>Datos!B49</f>
        <v>0</v>
      </c>
      <c r="B31" s="599" t="str">
        <f t="shared" si="3"/>
        <v/>
      </c>
      <c r="C31" s="24" t="str">
        <f t="shared" si="0"/>
        <v/>
      </c>
      <c r="D31" s="553">
        <f t="shared" si="1"/>
        <v>0</v>
      </c>
      <c r="E31" s="687" t="str">
        <f t="shared" si="4"/>
        <v/>
      </c>
      <c r="F31" s="554">
        <f t="shared" si="5"/>
        <v>0</v>
      </c>
      <c r="G31" s="554">
        <f t="shared" si="2"/>
        <v>0</v>
      </c>
    </row>
    <row r="32" spans="1:7" ht="35.1" customHeight="1" x14ac:dyDescent="0.2">
      <c r="A32" s="188">
        <f>Datos!B50</f>
        <v>0</v>
      </c>
      <c r="B32" s="599" t="str">
        <f t="shared" si="3"/>
        <v/>
      </c>
      <c r="C32" s="24" t="str">
        <f t="shared" si="0"/>
        <v/>
      </c>
      <c r="D32" s="553">
        <f t="shared" si="1"/>
        <v>0</v>
      </c>
      <c r="E32" s="687" t="str">
        <f t="shared" si="4"/>
        <v/>
      </c>
      <c r="F32" s="554">
        <f t="shared" si="5"/>
        <v>0</v>
      </c>
      <c r="G32" s="554">
        <f t="shared" si="2"/>
        <v>0</v>
      </c>
    </row>
    <row r="33" spans="1:7" ht="35.1" customHeight="1" x14ac:dyDescent="0.2">
      <c r="A33" s="188">
        <f>Datos!B51</f>
        <v>0</v>
      </c>
      <c r="B33" s="599" t="str">
        <f t="shared" si="3"/>
        <v/>
      </c>
      <c r="C33" s="24" t="str">
        <f t="shared" si="0"/>
        <v/>
      </c>
      <c r="D33" s="553">
        <f t="shared" si="1"/>
        <v>0</v>
      </c>
      <c r="E33" s="687" t="str">
        <f t="shared" si="4"/>
        <v/>
      </c>
      <c r="F33" s="554">
        <f t="shared" si="5"/>
        <v>0</v>
      </c>
      <c r="G33" s="554">
        <f t="shared" si="2"/>
        <v>0</v>
      </c>
    </row>
    <row r="34" spans="1:7" ht="35.1" customHeight="1" x14ac:dyDescent="0.2">
      <c r="A34" s="188">
        <f>Datos!B52</f>
        <v>0</v>
      </c>
      <c r="B34" s="599" t="str">
        <f t="shared" si="3"/>
        <v/>
      </c>
      <c r="C34" s="24" t="str">
        <f t="shared" si="0"/>
        <v/>
      </c>
      <c r="D34" s="553">
        <f t="shared" si="1"/>
        <v>0</v>
      </c>
      <c r="E34" s="687" t="str">
        <f t="shared" si="4"/>
        <v/>
      </c>
      <c r="F34" s="554">
        <f t="shared" si="5"/>
        <v>0</v>
      </c>
      <c r="G34" s="554">
        <f t="shared" si="2"/>
        <v>0</v>
      </c>
    </row>
    <row r="35" spans="1:7" ht="35.1" customHeight="1" x14ac:dyDescent="0.2">
      <c r="A35" s="188">
        <f>Datos!B53</f>
        <v>0</v>
      </c>
      <c r="B35" s="599" t="str">
        <f t="shared" si="3"/>
        <v/>
      </c>
      <c r="C35" s="24" t="str">
        <f t="shared" si="0"/>
        <v/>
      </c>
      <c r="D35" s="553">
        <f t="shared" si="1"/>
        <v>0</v>
      </c>
      <c r="E35" s="687" t="str">
        <f t="shared" si="4"/>
        <v/>
      </c>
      <c r="F35" s="554">
        <f t="shared" si="5"/>
        <v>0</v>
      </c>
      <c r="G35" s="554">
        <f t="shared" si="2"/>
        <v>0</v>
      </c>
    </row>
    <row r="36" spans="1:7" ht="19.5" customHeight="1" x14ac:dyDescent="0.2">
      <c r="A36" s="196"/>
      <c r="B36" s="50"/>
      <c r="C36" s="51"/>
      <c r="D36" s="197"/>
      <c r="E36" s="526"/>
      <c r="F36" s="52"/>
      <c r="G36" s="18"/>
    </row>
    <row r="37" spans="1:7" ht="19.5" customHeight="1" x14ac:dyDescent="0.2">
      <c r="A37" s="49"/>
      <c r="B37" s="715" t="s">
        <v>1773</v>
      </c>
      <c r="C37" s="715"/>
      <c r="D37" s="715"/>
      <c r="E37" s="716"/>
      <c r="F37" s="27"/>
      <c r="G37" s="27">
        <f>ROUND(SUM(G16:G36),2)</f>
        <v>0</v>
      </c>
    </row>
    <row r="38" spans="1:7" ht="19.5" customHeight="1" x14ac:dyDescent="0.2">
      <c r="A38" s="579" t="s">
        <v>4</v>
      </c>
      <c r="F38" s="29"/>
    </row>
    <row r="39" spans="1:7" ht="37.5" customHeight="1" x14ac:dyDescent="0.2">
      <c r="B39" s="721" t="str">
        <f>IF(Monto_Oferta=0,"IMPORTA LA PRESENTE PROPUESTA EN LA SUMA DE: _____________________","IMPORTA LA PRESENTE PROPUESTA EN LA SUMA DE: "&amp;CONVERTIRNUM(Monto_Oferta))</f>
        <v>IMPORTA LA PRESENTE PROPUESTA EN LA SUMA DE: _____________________</v>
      </c>
      <c r="C39" s="721"/>
      <c r="D39" s="721"/>
      <c r="E39" s="721"/>
      <c r="F39" s="721"/>
      <c r="G39" s="721"/>
    </row>
    <row r="40" spans="1:7" ht="19.5" customHeight="1" x14ac:dyDescent="0.2">
      <c r="A40" s="454"/>
      <c r="B40" s="12"/>
      <c r="C40" s="12"/>
      <c r="D40" s="12"/>
      <c r="E40" s="12"/>
      <c r="F40" s="12"/>
    </row>
    <row r="41" spans="1:7" ht="19.5" customHeight="1" x14ac:dyDescent="0.2">
      <c r="B41" s="719" t="str">
        <f>"DOMICILIO LEGAL: " &amp; Domicilio_Legal_Cont</f>
        <v xml:space="preserve">DOMICILIO LEGAL: </v>
      </c>
      <c r="C41" s="719"/>
      <c r="D41" s="719"/>
      <c r="E41" s="719"/>
      <c r="F41" s="719"/>
      <c r="G41" s="719"/>
    </row>
    <row r="42" spans="1:7" ht="19.5" customHeight="1" x14ac:dyDescent="0.2">
      <c r="B42" s="719" t="s">
        <v>1858</v>
      </c>
      <c r="C42" s="719"/>
      <c r="D42" s="719"/>
      <c r="E42" s="719"/>
      <c r="F42" s="719"/>
      <c r="G42" s="719"/>
    </row>
    <row r="43" spans="1:7" ht="19.5" customHeight="1" x14ac:dyDescent="0.2">
      <c r="B43" s="694"/>
      <c r="C43" s="694"/>
      <c r="D43" s="694"/>
      <c r="E43" s="694"/>
      <c r="F43" s="694"/>
      <c r="G43" s="694"/>
    </row>
    <row r="44" spans="1:7" ht="19.5" customHeight="1" x14ac:dyDescent="0.2">
      <c r="B44" s="694"/>
      <c r="C44" s="694"/>
      <c r="D44" s="694"/>
      <c r="E44" s="694"/>
      <c r="F44" s="694"/>
      <c r="G44" s="694"/>
    </row>
    <row r="45" spans="1:7" ht="19.5" customHeight="1" x14ac:dyDescent="0.2">
      <c r="B45" s="699" t="s">
        <v>1859</v>
      </c>
      <c r="C45" s="699"/>
      <c r="D45" s="584">
        <f>Firma1_Contratista</f>
        <v>0</v>
      </c>
      <c r="E45" s="699"/>
      <c r="F45" s="584">
        <f>Firma2_Contratista</f>
        <v>0</v>
      </c>
      <c r="G45" s="699"/>
    </row>
    <row r="46" spans="1:7" ht="19.5" customHeight="1" x14ac:dyDescent="0.2">
      <c r="D46" s="700">
        <f>Carácter_F1_C</f>
        <v>0</v>
      </c>
      <c r="F46" s="700">
        <f>Caracter_F2_C</f>
        <v>0</v>
      </c>
    </row>
    <row r="49" spans="1:1" ht="19.5" hidden="1" customHeight="1" x14ac:dyDescent="0.2"/>
    <row r="50" spans="1:1" ht="19.5" hidden="1" customHeight="1" x14ac:dyDescent="0.2">
      <c r="A50" s="698"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1" spans="1:1" ht="19.5" hidden="1" customHeight="1" x14ac:dyDescent="0.2">
      <c r="A51" s="698"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52" spans="1:1" ht="19.5" hidden="1" customHeight="1" x14ac:dyDescent="0.2">
      <c r="A52" s="698" t="str">
        <f xml:space="preserve"> "Los que suscriben " &amp; Firma1_Contratista &amp; ", en su carácter de " &amp;Carácter_F1_C&amp; " y "&amp; Firma2_Contratista &amp; " en su carácter de " &amp;Caracter_F2_C&amp;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3" spans="1:1" ht="19.5" hidden="1" customHeight="1" x14ac:dyDescent="0.2"/>
    <row r="54" spans="1:1" ht="19.5" hidden="1" customHeight="1" x14ac:dyDescent="0.2"/>
    <row r="55" spans="1:1" ht="19.5" hidden="1" customHeight="1" x14ac:dyDescent="0.2"/>
    <row r="56" spans="1:1" ht="19.5" hidden="1" customHeight="1" x14ac:dyDescent="0.2"/>
    <row r="57" spans="1:1" ht="19.5" hidden="1" customHeight="1" x14ac:dyDescent="0.2"/>
    <row r="58" spans="1:1" ht="19.5" hidden="1" customHeight="1" x14ac:dyDescent="0.2"/>
  </sheetData>
  <sheetProtection formatCells="0" selectLockedCells="1"/>
  <mergeCells count="17">
    <mergeCell ref="B1:F1"/>
    <mergeCell ref="B2:F2"/>
    <mergeCell ref="B3:F3"/>
    <mergeCell ref="B6:F6"/>
    <mergeCell ref="B11:G11"/>
    <mergeCell ref="B4:F4"/>
    <mergeCell ref="B5:F5"/>
    <mergeCell ref="A13:A14"/>
    <mergeCell ref="B13:B14"/>
    <mergeCell ref="C13:C14"/>
    <mergeCell ref="D13:D14"/>
    <mergeCell ref="E13:F13"/>
    <mergeCell ref="B41:G41"/>
    <mergeCell ref="B42:G42"/>
    <mergeCell ref="G13:G14"/>
    <mergeCell ref="B37:E37"/>
    <mergeCell ref="B39:G39"/>
  </mergeCells>
  <conditionalFormatting sqref="A16:A38">
    <cfRule type="expression" dxfId="95" priority="9" stopIfTrue="1">
      <formula>#REF!&gt;0</formula>
    </cfRule>
    <cfRule type="expression" dxfId="94" priority="10" stopIfTrue="1">
      <formula>#REF!&gt;0</formula>
    </cfRule>
    <cfRule type="expression" dxfId="93" priority="11" stopIfTrue="1">
      <formula>#REF!&gt;0</formula>
    </cfRule>
  </conditionalFormatting>
  <conditionalFormatting sqref="B17:B36">
    <cfRule type="expression" dxfId="92" priority="12" stopIfTrue="1">
      <formula>#REF!&gt;0</formula>
    </cfRule>
    <cfRule type="expression" dxfId="91" priority="13" stopIfTrue="1">
      <formula>#REF!&gt;0</formula>
    </cfRule>
    <cfRule type="expression" dxfId="90" priority="14" stopIfTrue="1">
      <formula>#REF!&gt;0</formula>
    </cfRule>
  </conditionalFormatting>
  <conditionalFormatting sqref="B16">
    <cfRule type="expression" dxfId="89" priority="4" stopIfTrue="1">
      <formula>#REF!&gt;0</formula>
    </cfRule>
    <cfRule type="expression" dxfId="88" priority="5" stopIfTrue="1">
      <formula>#REF!&gt;0</formula>
    </cfRule>
    <cfRule type="expression" dxfId="87" priority="6"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N112"/>
  <sheetViews>
    <sheetView showZeros="0" view="pageBreakPreview" topLeftCell="A88" zoomScale="82" zoomScaleNormal="100" zoomScaleSheetLayoutView="82" workbookViewId="0">
      <selection activeCell="E105" sqref="E105"/>
    </sheetView>
  </sheetViews>
  <sheetFormatPr baseColWidth="10" defaultColWidth="11.42578125" defaultRowHeight="19.5" customHeight="1" x14ac:dyDescent="0.2"/>
  <cols>
    <col min="1" max="1" width="8.7109375" style="3" customWidth="1"/>
    <col min="2" max="2" width="30.7109375" style="3" customWidth="1"/>
    <col min="3" max="3" width="29.28515625" style="3" customWidth="1"/>
    <col min="4" max="4" width="6.7109375" style="3" customWidth="1"/>
    <col min="5" max="5" width="10.7109375" style="3" customWidth="1"/>
    <col min="6" max="6" width="16.28515625" style="3" customWidth="1"/>
    <col min="7" max="8" width="20.7109375" style="3" customWidth="1"/>
    <col min="9" max="9" width="15.7109375" style="3" customWidth="1"/>
    <col min="10" max="10" width="11.42578125" style="3"/>
    <col min="11" max="11" width="16.5703125" style="3" customWidth="1"/>
    <col min="12" max="12" width="14.85546875" style="3" customWidth="1"/>
    <col min="13" max="13" width="13.85546875" style="3" customWidth="1"/>
    <col min="14" max="14" width="14.85546875" style="3" customWidth="1"/>
    <col min="15" max="16384" width="11.42578125" style="3"/>
  </cols>
  <sheetData>
    <row r="1" spans="1:9" s="6" customFormat="1" ht="19.5" customHeight="1" x14ac:dyDescent="0.2">
      <c r="A1" s="4" t="s">
        <v>726</v>
      </c>
      <c r="B1" s="4"/>
      <c r="C1" s="4" t="str">
        <f>Comitente</f>
        <v>DIRECCIÓN PROVINCIAL DE VIALIDAD</v>
      </c>
      <c r="D1" s="4"/>
      <c r="E1" s="4"/>
      <c r="F1" s="4"/>
      <c r="G1" s="4"/>
      <c r="I1" s="5"/>
    </row>
    <row r="2" spans="1:9" s="7" customFormat="1" ht="19.5" customHeight="1" x14ac:dyDescent="0.2">
      <c r="A2" s="20" t="s">
        <v>10</v>
      </c>
      <c r="B2" s="20"/>
      <c r="C2" s="20" t="str">
        <f>Obra</f>
        <v>SEÑALIZACION HORIZONTAL - PROVISION Y COLOCACION DE TACHAS REFLECTIVAS Y SEÑALAMIENTO VERTICAL</v>
      </c>
      <c r="D2" s="557"/>
      <c r="E2" s="557"/>
      <c r="F2" s="557"/>
      <c r="G2" s="557"/>
      <c r="I2" s="557"/>
    </row>
    <row r="3" spans="1:9" s="7" customFormat="1" ht="19.5" customHeight="1" x14ac:dyDescent="0.2">
      <c r="A3" s="20" t="s">
        <v>913</v>
      </c>
      <c r="B3" s="20"/>
      <c r="C3" s="20">
        <f>Tramo</f>
        <v>0</v>
      </c>
    </row>
    <row r="4" spans="1:9" s="7" customFormat="1" ht="19.5" customHeight="1" x14ac:dyDescent="0.2">
      <c r="A4" s="20" t="s">
        <v>1730</v>
      </c>
      <c r="B4" s="20"/>
      <c r="C4" s="20">
        <f>SecciónI</f>
        <v>0</v>
      </c>
    </row>
    <row r="5" spans="1:9" s="7" customFormat="1" ht="19.5" customHeight="1" x14ac:dyDescent="0.2">
      <c r="A5" s="20" t="s">
        <v>1638</v>
      </c>
      <c r="B5" s="20"/>
      <c r="C5" s="557" t="str">
        <f>Ubicación</f>
        <v>DEPARTAMENTOS VARIOS</v>
      </c>
      <c r="D5" s="557"/>
      <c r="E5" s="557"/>
      <c r="F5" s="557"/>
      <c r="G5" s="557"/>
      <c r="I5" s="557"/>
    </row>
    <row r="6" spans="1:9" s="7" customFormat="1" ht="19.5" customHeight="1" x14ac:dyDescent="0.2">
      <c r="A6" s="20" t="s">
        <v>17</v>
      </c>
      <c r="B6" s="21"/>
      <c r="C6" s="706" t="str">
        <f>Lic_N°</f>
        <v>03/18</v>
      </c>
    </row>
    <row r="7" spans="1:9" s="7" customFormat="1" ht="19.5" customHeight="1" x14ac:dyDescent="0.2">
      <c r="A7" s="20" t="s">
        <v>38</v>
      </c>
      <c r="B7" s="21"/>
      <c r="C7" s="706" t="str">
        <f>Expediente_N°</f>
        <v>510-002478-17</v>
      </c>
    </row>
    <row r="8" spans="1:9" s="7" customFormat="1" ht="19.5" customHeight="1" x14ac:dyDescent="0.2">
      <c r="A8" s="20" t="s">
        <v>20</v>
      </c>
      <c r="B8" s="21"/>
      <c r="C8" s="198">
        <f>P_Oficial</f>
        <v>27310000</v>
      </c>
    </row>
    <row r="9" spans="1:9" s="7" customFormat="1" ht="19.5" customHeight="1" x14ac:dyDescent="0.2">
      <c r="A9" s="20" t="s">
        <v>912</v>
      </c>
      <c r="B9" s="21"/>
      <c r="C9" s="707">
        <f>Ant_Fin</f>
        <v>0.1</v>
      </c>
    </row>
    <row r="10" spans="1:9" s="7" customFormat="1" ht="19.5" customHeight="1" x14ac:dyDescent="0.2">
      <c r="A10" s="20" t="s">
        <v>910</v>
      </c>
      <c r="B10" s="21"/>
      <c r="C10" s="708">
        <f>Fecha_Base</f>
        <v>43145</v>
      </c>
    </row>
    <row r="11" spans="1:9" s="7" customFormat="1" ht="19.5" customHeight="1" x14ac:dyDescent="0.2">
      <c r="A11" s="20" t="s">
        <v>19</v>
      </c>
      <c r="B11" s="21"/>
      <c r="C11" s="709">
        <v>180</v>
      </c>
    </row>
    <row r="12" spans="1:9" s="7" customFormat="1" ht="19.5" customHeight="1" x14ac:dyDescent="0.2">
      <c r="A12" s="20" t="s">
        <v>11</v>
      </c>
      <c r="B12" s="21"/>
      <c r="C12" s="552">
        <f>Contratista</f>
        <v>0</v>
      </c>
    </row>
    <row r="13" spans="1:9" s="7" customFormat="1" ht="19.5" customHeight="1" x14ac:dyDescent="0.2">
      <c r="A13" s="20" t="s">
        <v>1627</v>
      </c>
      <c r="B13" s="21"/>
      <c r="C13" s="193">
        <f>Monto_Oferta</f>
        <v>0</v>
      </c>
    </row>
    <row r="15" spans="1:9" ht="19.5" customHeight="1" x14ac:dyDescent="0.2">
      <c r="A15" s="565" t="s">
        <v>49</v>
      </c>
      <c r="B15" s="566"/>
      <c r="C15" s="566"/>
      <c r="D15" s="566"/>
      <c r="E15" s="566"/>
      <c r="F15" s="566"/>
      <c r="G15" s="566"/>
      <c r="H15" s="568"/>
      <c r="I15" s="567"/>
    </row>
    <row r="17" spans="1:14" ht="19.5" customHeight="1" x14ac:dyDescent="0.2">
      <c r="A17" s="737" t="s">
        <v>1622</v>
      </c>
      <c r="B17" s="739" t="s">
        <v>0</v>
      </c>
      <c r="C17" s="740"/>
      <c r="D17" s="737" t="s">
        <v>1</v>
      </c>
      <c r="E17" s="737" t="s">
        <v>2</v>
      </c>
      <c r="F17" s="735" t="s">
        <v>14</v>
      </c>
      <c r="G17" s="736"/>
      <c r="H17" s="734" t="s">
        <v>1735</v>
      </c>
      <c r="I17" s="737" t="s">
        <v>16</v>
      </c>
      <c r="K17" s="555" t="s">
        <v>1731</v>
      </c>
      <c r="L17" s="555" t="s">
        <v>1732</v>
      </c>
      <c r="M17" s="555" t="s">
        <v>1733</v>
      </c>
      <c r="N17" s="555" t="s">
        <v>1734</v>
      </c>
    </row>
    <row r="18" spans="1:14" ht="19.5" customHeight="1" x14ac:dyDescent="0.2">
      <c r="A18" s="738"/>
      <c r="B18" s="741"/>
      <c r="C18" s="742"/>
      <c r="D18" s="738"/>
      <c r="E18" s="738"/>
      <c r="F18" s="653" t="s">
        <v>3</v>
      </c>
      <c r="G18" s="653" t="s">
        <v>15</v>
      </c>
      <c r="H18" s="734"/>
      <c r="I18" s="738"/>
      <c r="K18" s="556"/>
      <c r="L18" s="556"/>
      <c r="M18" s="556"/>
      <c r="N18" s="556"/>
    </row>
    <row r="19" spans="1:14" ht="19.5" customHeight="1" x14ac:dyDescent="0.2">
      <c r="A19" s="654"/>
      <c r="B19" s="655"/>
      <c r="C19" s="655"/>
      <c r="D19" s="654"/>
      <c r="E19" s="654"/>
      <c r="F19" s="655"/>
      <c r="G19" s="655"/>
      <c r="H19" s="656"/>
      <c r="I19" s="657"/>
      <c r="K19" s="556"/>
      <c r="L19" s="556"/>
      <c r="M19" s="556"/>
      <c r="N19" s="556"/>
    </row>
    <row r="20" spans="1:14" ht="24.95" customHeight="1" x14ac:dyDescent="0.2">
      <c r="A20" s="658">
        <f>Datos!B34</f>
        <v>1</v>
      </c>
      <c r="B20" s="732" t="str">
        <f t="shared" ref="B20:B81" si="0">IFERROR(VLOOKUP(A20,T_Itemizado_Obra,2,FALSE),"")</f>
        <v xml:space="preserve">SEÑALIZACION HORIZONTAL </v>
      </c>
      <c r="C20" s="733"/>
      <c r="D20" s="659">
        <f t="shared" ref="D20:D51" si="1">IFERROR(VLOOKUP(A20,T_Itemizado_Obra,3,FALSE),"")</f>
        <v>0</v>
      </c>
      <c r="E20" s="660">
        <f t="shared" ref="E20:E51" si="2">IFERROR(VLOOKUP(A20,T_Itemizado_Obra,4,FALSE),0)</f>
        <v>0</v>
      </c>
      <c r="F20" s="661">
        <f t="shared" ref="F20:F51" si="3">IFERROR(VLOOKUP(A20,T_A_P,7,FALSE),0)</f>
        <v>0</v>
      </c>
      <c r="G20" s="661">
        <f>IF(E20=0,0,ROUND(E20*F20,2))</f>
        <v>0</v>
      </c>
      <c r="H20" s="662">
        <f t="shared" ref="H20:H51" si="4">ROUND(Costo_Item+GG_Item+Beneficio_Item+IB_Item+IVA_Item,2)</f>
        <v>0</v>
      </c>
      <c r="I20" s="663">
        <f t="shared" ref="I20:I51" si="5">IFERROR(H20/Monto_Oferta,0)</f>
        <v>0</v>
      </c>
      <c r="K20" s="554">
        <f t="shared" ref="K20:K51" si="6">ROUND(G20*G_G_Porcentaje,4)</f>
        <v>0</v>
      </c>
      <c r="L20" s="554">
        <f t="shared" ref="L20:L51" si="7">ROUND(G20*(1+G_G_Porcentaje)*Beneficio,4)</f>
        <v>0</v>
      </c>
      <c r="M20" s="554">
        <f t="shared" ref="M20:M51" si="8">ROUND((G20+K20+L20)*I_B,4)</f>
        <v>0</v>
      </c>
      <c r="N20" s="554">
        <f t="shared" ref="N20:N51" si="9">ROUND((G20+K20+L20)*IVA,4)</f>
        <v>0</v>
      </c>
    </row>
    <row r="21" spans="1:14" ht="24.95" customHeight="1" x14ac:dyDescent="0.2">
      <c r="A21" s="658" t="str">
        <f>Datos!B35</f>
        <v>1-a</v>
      </c>
      <c r="B21" s="732" t="str">
        <f t="shared" si="0"/>
        <v>CON MATERIAL TERMOPLASTICO REFLECTANTE</v>
      </c>
      <c r="C21" s="733"/>
      <c r="D21" s="659">
        <f t="shared" si="1"/>
        <v>0</v>
      </c>
      <c r="E21" s="660">
        <f t="shared" si="2"/>
        <v>0</v>
      </c>
      <c r="F21" s="661">
        <f t="shared" si="3"/>
        <v>0</v>
      </c>
      <c r="G21" s="661">
        <f t="shared" ref="G21:G31" si="10">IF(E21=0,0,ROUND(E21*F21,2))</f>
        <v>0</v>
      </c>
      <c r="H21" s="662">
        <f t="shared" si="4"/>
        <v>0</v>
      </c>
      <c r="I21" s="663">
        <f t="shared" si="5"/>
        <v>0</v>
      </c>
      <c r="K21" s="554">
        <f t="shared" si="6"/>
        <v>0</v>
      </c>
      <c r="L21" s="554">
        <f t="shared" si="7"/>
        <v>0</v>
      </c>
      <c r="M21" s="554">
        <f t="shared" si="8"/>
        <v>0</v>
      </c>
      <c r="N21" s="554">
        <f t="shared" si="9"/>
        <v>0</v>
      </c>
    </row>
    <row r="22" spans="1:14" ht="24.95" customHeight="1" x14ac:dyDescent="0.2">
      <c r="A22" s="658" t="str">
        <f>Datos!B36</f>
        <v>1-a-1</v>
      </c>
      <c r="B22" s="732" t="str">
        <f t="shared" si="0"/>
        <v xml:space="preserve"> Por Pulverización</v>
      </c>
      <c r="C22" s="733"/>
      <c r="D22" s="659" t="str">
        <f t="shared" si="1"/>
        <v>m2</v>
      </c>
      <c r="E22" s="660">
        <f t="shared" si="2"/>
        <v>25000</v>
      </c>
      <c r="F22" s="661">
        <f t="shared" si="3"/>
        <v>0</v>
      </c>
      <c r="G22" s="661">
        <f t="shared" si="10"/>
        <v>0</v>
      </c>
      <c r="H22" s="662">
        <f t="shared" si="4"/>
        <v>0</v>
      </c>
      <c r="I22" s="663">
        <f t="shared" si="5"/>
        <v>0</v>
      </c>
      <c r="K22" s="554">
        <f t="shared" si="6"/>
        <v>0</v>
      </c>
      <c r="L22" s="554">
        <f t="shared" si="7"/>
        <v>0</v>
      </c>
      <c r="M22" s="554">
        <f t="shared" si="8"/>
        <v>0</v>
      </c>
      <c r="N22" s="554">
        <f t="shared" si="9"/>
        <v>0</v>
      </c>
    </row>
    <row r="23" spans="1:14" ht="24.95" customHeight="1" x14ac:dyDescent="0.2">
      <c r="A23" s="658" t="str">
        <f>Datos!B37</f>
        <v>1-a-2</v>
      </c>
      <c r="B23" s="732" t="str">
        <f t="shared" si="0"/>
        <v>Por Extrusión</v>
      </c>
      <c r="C23" s="733"/>
      <c r="D23" s="659" t="str">
        <f t="shared" si="1"/>
        <v>m2</v>
      </c>
      <c r="E23" s="660">
        <f t="shared" si="2"/>
        <v>10000</v>
      </c>
      <c r="F23" s="661">
        <f t="shared" si="3"/>
        <v>0</v>
      </c>
      <c r="G23" s="661">
        <f t="shared" si="10"/>
        <v>0</v>
      </c>
      <c r="H23" s="662">
        <f t="shared" si="4"/>
        <v>0</v>
      </c>
      <c r="I23" s="663">
        <f t="shared" si="5"/>
        <v>0</v>
      </c>
      <c r="K23" s="554">
        <f t="shared" si="6"/>
        <v>0</v>
      </c>
      <c r="L23" s="554">
        <f t="shared" si="7"/>
        <v>0</v>
      </c>
      <c r="M23" s="554">
        <f t="shared" si="8"/>
        <v>0</v>
      </c>
      <c r="N23" s="554">
        <f t="shared" si="9"/>
        <v>0</v>
      </c>
    </row>
    <row r="24" spans="1:14" ht="24.95" customHeight="1" x14ac:dyDescent="0.2">
      <c r="A24" s="658" t="str">
        <f>Datos!B38</f>
        <v>1-b</v>
      </c>
      <c r="B24" s="732" t="str">
        <f t="shared" si="0"/>
        <v>CON PINTURA ACRILICA PARA PARA PAVIMENTOS  APLICADA A TEMPERATURA AMBIENTE CON EQUIPO MECÁNICO</v>
      </c>
      <c r="C24" s="733"/>
      <c r="D24" s="659" t="str">
        <f t="shared" si="1"/>
        <v>m2</v>
      </c>
      <c r="E24" s="660">
        <f t="shared" si="2"/>
        <v>30000</v>
      </c>
      <c r="F24" s="661">
        <f t="shared" si="3"/>
        <v>0</v>
      </c>
      <c r="G24" s="661">
        <f t="shared" si="10"/>
        <v>0</v>
      </c>
      <c r="H24" s="662">
        <f t="shared" si="4"/>
        <v>0</v>
      </c>
      <c r="I24" s="663">
        <f t="shared" si="5"/>
        <v>0</v>
      </c>
      <c r="K24" s="554">
        <f t="shared" si="6"/>
        <v>0</v>
      </c>
      <c r="L24" s="554">
        <f t="shared" si="7"/>
        <v>0</v>
      </c>
      <c r="M24" s="554">
        <f t="shared" si="8"/>
        <v>0</v>
      </c>
      <c r="N24" s="554">
        <f t="shared" si="9"/>
        <v>0</v>
      </c>
    </row>
    <row r="25" spans="1:14" ht="24.95" customHeight="1" x14ac:dyDescent="0.2">
      <c r="A25" s="658">
        <f>Datos!B39</f>
        <v>2</v>
      </c>
      <c r="B25" s="732" t="str">
        <f t="shared" si="0"/>
        <v>PROVISION Y COLOCACION DE TACHAS REFLECTIVAS</v>
      </c>
      <c r="C25" s="733"/>
      <c r="D25" s="659" t="str">
        <f t="shared" si="1"/>
        <v>Nº</v>
      </c>
      <c r="E25" s="660">
        <f t="shared" si="2"/>
        <v>5000</v>
      </c>
      <c r="F25" s="661">
        <f t="shared" si="3"/>
        <v>0</v>
      </c>
      <c r="G25" s="661">
        <f t="shared" si="10"/>
        <v>0</v>
      </c>
      <c r="H25" s="662">
        <f t="shared" si="4"/>
        <v>0</v>
      </c>
      <c r="I25" s="663">
        <f t="shared" si="5"/>
        <v>0</v>
      </c>
      <c r="K25" s="554">
        <f t="shared" si="6"/>
        <v>0</v>
      </c>
      <c r="L25" s="554">
        <f t="shared" si="7"/>
        <v>0</v>
      </c>
      <c r="M25" s="554">
        <f t="shared" si="8"/>
        <v>0</v>
      </c>
      <c r="N25" s="554">
        <f t="shared" si="9"/>
        <v>0</v>
      </c>
    </row>
    <row r="26" spans="1:14" ht="24.95" customHeight="1" x14ac:dyDescent="0.2">
      <c r="A26" s="658">
        <f>Datos!B40</f>
        <v>3</v>
      </c>
      <c r="B26" s="732" t="str">
        <f t="shared" si="0"/>
        <v>SEÑALAMIENTO VERTICAL</v>
      </c>
      <c r="C26" s="733"/>
      <c r="D26" s="659" t="str">
        <f t="shared" si="1"/>
        <v>m2</v>
      </c>
      <c r="E26" s="660">
        <f t="shared" si="2"/>
        <v>500</v>
      </c>
      <c r="F26" s="661">
        <f t="shared" si="3"/>
        <v>0</v>
      </c>
      <c r="G26" s="661">
        <f t="shared" si="10"/>
        <v>0</v>
      </c>
      <c r="H26" s="662">
        <f t="shared" si="4"/>
        <v>0</v>
      </c>
      <c r="I26" s="663">
        <f t="shared" si="5"/>
        <v>0</v>
      </c>
      <c r="K26" s="554">
        <f t="shared" si="6"/>
        <v>0</v>
      </c>
      <c r="L26" s="554">
        <f t="shared" si="7"/>
        <v>0</v>
      </c>
      <c r="M26" s="554">
        <f t="shared" si="8"/>
        <v>0</v>
      </c>
      <c r="N26" s="554">
        <f t="shared" si="9"/>
        <v>0</v>
      </c>
    </row>
    <row r="27" spans="1:14" ht="24.95" customHeight="1" x14ac:dyDescent="0.2">
      <c r="A27" s="658">
        <f>Datos!B41</f>
        <v>4</v>
      </c>
      <c r="B27" s="732" t="str">
        <f t="shared" si="0"/>
        <v>MOVILIDAD PARA EL PERSONAL AUXILIAR DE SUPERVISIÓN</v>
      </c>
      <c r="C27" s="733"/>
      <c r="D27" s="659">
        <f t="shared" si="1"/>
        <v>0</v>
      </c>
      <c r="E27" s="660">
        <f t="shared" si="2"/>
        <v>0</v>
      </c>
      <c r="F27" s="661">
        <f t="shared" si="3"/>
        <v>0</v>
      </c>
      <c r="G27" s="661">
        <f t="shared" si="10"/>
        <v>0</v>
      </c>
      <c r="H27" s="662">
        <f t="shared" si="4"/>
        <v>0</v>
      </c>
      <c r="I27" s="663">
        <f t="shared" si="5"/>
        <v>0</v>
      </c>
      <c r="K27" s="554">
        <f t="shared" si="6"/>
        <v>0</v>
      </c>
      <c r="L27" s="554">
        <f t="shared" si="7"/>
        <v>0</v>
      </c>
      <c r="M27" s="554">
        <f t="shared" si="8"/>
        <v>0</v>
      </c>
      <c r="N27" s="554">
        <f t="shared" si="9"/>
        <v>0</v>
      </c>
    </row>
    <row r="28" spans="1:14" ht="24.95" customHeight="1" x14ac:dyDescent="0.2">
      <c r="A28" s="658" t="str">
        <f>Datos!B42</f>
        <v>4-a</v>
      </c>
      <c r="B28" s="732" t="str">
        <f t="shared" si="0"/>
        <v>Cuota Fija</v>
      </c>
      <c r="C28" s="733"/>
      <c r="D28" s="659" t="str">
        <f t="shared" si="1"/>
        <v>Mes</v>
      </c>
      <c r="E28" s="660">
        <f t="shared" si="2"/>
        <v>6</v>
      </c>
      <c r="F28" s="661">
        <f t="shared" si="3"/>
        <v>0</v>
      </c>
      <c r="G28" s="661">
        <f t="shared" si="10"/>
        <v>0</v>
      </c>
      <c r="H28" s="662">
        <f t="shared" si="4"/>
        <v>0</v>
      </c>
      <c r="I28" s="663">
        <f t="shared" si="5"/>
        <v>0</v>
      </c>
      <c r="K28" s="554">
        <f t="shared" si="6"/>
        <v>0</v>
      </c>
      <c r="L28" s="554">
        <f t="shared" si="7"/>
        <v>0</v>
      </c>
      <c r="M28" s="554">
        <f t="shared" si="8"/>
        <v>0</v>
      </c>
      <c r="N28" s="554">
        <f t="shared" si="9"/>
        <v>0</v>
      </c>
    </row>
    <row r="29" spans="1:14" ht="24.95" customHeight="1" x14ac:dyDescent="0.2">
      <c r="A29" s="658" t="str">
        <f>Datos!B43</f>
        <v>4-b</v>
      </c>
      <c r="B29" s="732" t="str">
        <f t="shared" si="0"/>
        <v>Cuota Adicional</v>
      </c>
      <c r="C29" s="733"/>
      <c r="D29" s="659" t="str">
        <f t="shared" si="1"/>
        <v>Km</v>
      </c>
      <c r="E29" s="660">
        <f t="shared" si="2"/>
        <v>9000</v>
      </c>
      <c r="F29" s="661">
        <f t="shared" si="3"/>
        <v>0</v>
      </c>
      <c r="G29" s="661">
        <f t="shared" si="10"/>
        <v>0</v>
      </c>
      <c r="H29" s="662">
        <f t="shared" si="4"/>
        <v>0</v>
      </c>
      <c r="I29" s="663">
        <f t="shared" si="5"/>
        <v>0</v>
      </c>
      <c r="K29" s="554">
        <f t="shared" si="6"/>
        <v>0</v>
      </c>
      <c r="L29" s="554">
        <f t="shared" si="7"/>
        <v>0</v>
      </c>
      <c r="M29" s="554">
        <f t="shared" si="8"/>
        <v>0</v>
      </c>
      <c r="N29" s="554">
        <f t="shared" si="9"/>
        <v>0</v>
      </c>
    </row>
    <row r="30" spans="1:14" ht="24.95" customHeight="1" x14ac:dyDescent="0.2">
      <c r="A30" s="658">
        <f>Datos!B44</f>
        <v>0</v>
      </c>
      <c r="B30" s="732" t="str">
        <f t="shared" si="0"/>
        <v/>
      </c>
      <c r="C30" s="733"/>
      <c r="D30" s="659" t="str">
        <f t="shared" si="1"/>
        <v/>
      </c>
      <c r="E30" s="660">
        <f t="shared" si="2"/>
        <v>0</v>
      </c>
      <c r="F30" s="661">
        <f t="shared" si="3"/>
        <v>0</v>
      </c>
      <c r="G30" s="661">
        <f t="shared" si="10"/>
        <v>0</v>
      </c>
      <c r="H30" s="662">
        <f t="shared" si="4"/>
        <v>0</v>
      </c>
      <c r="I30" s="663">
        <f t="shared" si="5"/>
        <v>0</v>
      </c>
      <c r="K30" s="554">
        <f t="shared" si="6"/>
        <v>0</v>
      </c>
      <c r="L30" s="554">
        <f t="shared" si="7"/>
        <v>0</v>
      </c>
      <c r="M30" s="554">
        <f t="shared" si="8"/>
        <v>0</v>
      </c>
      <c r="N30" s="554">
        <f t="shared" si="9"/>
        <v>0</v>
      </c>
    </row>
    <row r="31" spans="1:14" ht="24.95" customHeight="1" x14ac:dyDescent="0.2">
      <c r="A31" s="658">
        <f>Datos!B45</f>
        <v>0</v>
      </c>
      <c r="B31" s="732" t="str">
        <f t="shared" si="0"/>
        <v/>
      </c>
      <c r="C31" s="733"/>
      <c r="D31" s="659" t="str">
        <f t="shared" si="1"/>
        <v/>
      </c>
      <c r="E31" s="660">
        <f t="shared" si="2"/>
        <v>0</v>
      </c>
      <c r="F31" s="661">
        <f t="shared" si="3"/>
        <v>0</v>
      </c>
      <c r="G31" s="661">
        <f t="shared" si="10"/>
        <v>0</v>
      </c>
      <c r="H31" s="662">
        <f t="shared" si="4"/>
        <v>0</v>
      </c>
      <c r="I31" s="663">
        <f t="shared" si="5"/>
        <v>0</v>
      </c>
      <c r="K31" s="554">
        <f t="shared" si="6"/>
        <v>0</v>
      </c>
      <c r="L31" s="554">
        <f t="shared" si="7"/>
        <v>0</v>
      </c>
      <c r="M31" s="554">
        <f t="shared" si="8"/>
        <v>0</v>
      </c>
      <c r="N31" s="554">
        <f t="shared" si="9"/>
        <v>0</v>
      </c>
    </row>
    <row r="32" spans="1:14" ht="24.95" customHeight="1" x14ac:dyDescent="0.2">
      <c r="A32" s="658">
        <f>Datos!B46</f>
        <v>0</v>
      </c>
      <c r="B32" s="732" t="str">
        <f t="shared" si="0"/>
        <v/>
      </c>
      <c r="C32" s="733"/>
      <c r="D32" s="659" t="str">
        <f t="shared" si="1"/>
        <v/>
      </c>
      <c r="E32" s="660">
        <f t="shared" si="2"/>
        <v>0</v>
      </c>
      <c r="F32" s="661">
        <f t="shared" si="3"/>
        <v>0</v>
      </c>
      <c r="G32" s="661">
        <f t="shared" ref="G32:G59" si="11">IF(E32=0,0,ROUND(E32*F32,2))</f>
        <v>0</v>
      </c>
      <c r="H32" s="662">
        <f t="shared" si="4"/>
        <v>0</v>
      </c>
      <c r="I32" s="663">
        <f t="shared" si="5"/>
        <v>0</v>
      </c>
      <c r="K32" s="554">
        <f t="shared" si="6"/>
        <v>0</v>
      </c>
      <c r="L32" s="554">
        <f t="shared" si="7"/>
        <v>0</v>
      </c>
      <c r="M32" s="554">
        <f t="shared" si="8"/>
        <v>0</v>
      </c>
      <c r="N32" s="554">
        <f t="shared" si="9"/>
        <v>0</v>
      </c>
    </row>
    <row r="33" spans="1:14" ht="24.95" customHeight="1" x14ac:dyDescent="0.2">
      <c r="A33" s="658">
        <f>Datos!B47</f>
        <v>0</v>
      </c>
      <c r="B33" s="732" t="str">
        <f t="shared" si="0"/>
        <v/>
      </c>
      <c r="C33" s="733"/>
      <c r="D33" s="659" t="str">
        <f t="shared" si="1"/>
        <v/>
      </c>
      <c r="E33" s="660">
        <f t="shared" si="2"/>
        <v>0</v>
      </c>
      <c r="F33" s="661">
        <f t="shared" si="3"/>
        <v>0</v>
      </c>
      <c r="G33" s="661">
        <f t="shared" si="11"/>
        <v>0</v>
      </c>
      <c r="H33" s="662">
        <f t="shared" si="4"/>
        <v>0</v>
      </c>
      <c r="I33" s="663">
        <f t="shared" si="5"/>
        <v>0</v>
      </c>
      <c r="K33" s="554">
        <f t="shared" si="6"/>
        <v>0</v>
      </c>
      <c r="L33" s="554">
        <f t="shared" si="7"/>
        <v>0</v>
      </c>
      <c r="M33" s="554">
        <f t="shared" si="8"/>
        <v>0</v>
      </c>
      <c r="N33" s="554">
        <f t="shared" si="9"/>
        <v>0</v>
      </c>
    </row>
    <row r="34" spans="1:14" ht="24.95" customHeight="1" x14ac:dyDescent="0.2">
      <c r="A34" s="658">
        <f>Datos!B48</f>
        <v>0</v>
      </c>
      <c r="B34" s="732" t="str">
        <f t="shared" si="0"/>
        <v/>
      </c>
      <c r="C34" s="733"/>
      <c r="D34" s="659" t="str">
        <f t="shared" si="1"/>
        <v/>
      </c>
      <c r="E34" s="660">
        <f t="shared" si="2"/>
        <v>0</v>
      </c>
      <c r="F34" s="661">
        <f t="shared" si="3"/>
        <v>0</v>
      </c>
      <c r="G34" s="661">
        <f t="shared" si="11"/>
        <v>0</v>
      </c>
      <c r="H34" s="662">
        <f t="shared" si="4"/>
        <v>0</v>
      </c>
      <c r="I34" s="663">
        <f t="shared" si="5"/>
        <v>0</v>
      </c>
      <c r="K34" s="554">
        <f t="shared" si="6"/>
        <v>0</v>
      </c>
      <c r="L34" s="554">
        <f t="shared" si="7"/>
        <v>0</v>
      </c>
      <c r="M34" s="554">
        <f t="shared" si="8"/>
        <v>0</v>
      </c>
      <c r="N34" s="554">
        <f t="shared" si="9"/>
        <v>0</v>
      </c>
    </row>
    <row r="35" spans="1:14" ht="24.95" customHeight="1" x14ac:dyDescent="0.2">
      <c r="A35" s="658">
        <f>Datos!B49</f>
        <v>0</v>
      </c>
      <c r="B35" s="732" t="str">
        <f t="shared" si="0"/>
        <v/>
      </c>
      <c r="C35" s="733"/>
      <c r="D35" s="659" t="str">
        <f t="shared" si="1"/>
        <v/>
      </c>
      <c r="E35" s="660">
        <f t="shared" si="2"/>
        <v>0</v>
      </c>
      <c r="F35" s="661">
        <f t="shared" si="3"/>
        <v>0</v>
      </c>
      <c r="G35" s="661">
        <f t="shared" si="11"/>
        <v>0</v>
      </c>
      <c r="H35" s="662">
        <f t="shared" si="4"/>
        <v>0</v>
      </c>
      <c r="I35" s="663">
        <f t="shared" si="5"/>
        <v>0</v>
      </c>
      <c r="K35" s="554">
        <f t="shared" si="6"/>
        <v>0</v>
      </c>
      <c r="L35" s="554">
        <f t="shared" si="7"/>
        <v>0</v>
      </c>
      <c r="M35" s="554">
        <f t="shared" si="8"/>
        <v>0</v>
      </c>
      <c r="N35" s="554">
        <f t="shared" si="9"/>
        <v>0</v>
      </c>
    </row>
    <row r="36" spans="1:14" ht="24.95" customHeight="1" x14ac:dyDescent="0.2">
      <c r="A36" s="658">
        <f>Datos!B50</f>
        <v>0</v>
      </c>
      <c r="B36" s="732" t="str">
        <f t="shared" si="0"/>
        <v/>
      </c>
      <c r="C36" s="733"/>
      <c r="D36" s="659" t="str">
        <f t="shared" si="1"/>
        <v/>
      </c>
      <c r="E36" s="660">
        <f t="shared" si="2"/>
        <v>0</v>
      </c>
      <c r="F36" s="661">
        <f t="shared" si="3"/>
        <v>0</v>
      </c>
      <c r="G36" s="661">
        <f t="shared" si="11"/>
        <v>0</v>
      </c>
      <c r="H36" s="662">
        <f t="shared" si="4"/>
        <v>0</v>
      </c>
      <c r="I36" s="663">
        <f t="shared" si="5"/>
        <v>0</v>
      </c>
      <c r="K36" s="554">
        <f t="shared" si="6"/>
        <v>0</v>
      </c>
      <c r="L36" s="554">
        <f t="shared" si="7"/>
        <v>0</v>
      </c>
      <c r="M36" s="554">
        <f t="shared" si="8"/>
        <v>0</v>
      </c>
      <c r="N36" s="554">
        <f t="shared" si="9"/>
        <v>0</v>
      </c>
    </row>
    <row r="37" spans="1:14" ht="24.95" customHeight="1" x14ac:dyDescent="0.2">
      <c r="A37" s="658">
        <f>Datos!B51</f>
        <v>0</v>
      </c>
      <c r="B37" s="732" t="str">
        <f t="shared" si="0"/>
        <v/>
      </c>
      <c r="C37" s="733"/>
      <c r="D37" s="659" t="str">
        <f t="shared" si="1"/>
        <v/>
      </c>
      <c r="E37" s="660">
        <f t="shared" si="2"/>
        <v>0</v>
      </c>
      <c r="F37" s="661">
        <f t="shared" si="3"/>
        <v>0</v>
      </c>
      <c r="G37" s="661">
        <f t="shared" si="11"/>
        <v>0</v>
      </c>
      <c r="H37" s="662">
        <f t="shared" si="4"/>
        <v>0</v>
      </c>
      <c r="I37" s="663">
        <f t="shared" si="5"/>
        <v>0</v>
      </c>
      <c r="K37" s="554">
        <f t="shared" si="6"/>
        <v>0</v>
      </c>
      <c r="L37" s="554">
        <f t="shared" si="7"/>
        <v>0</v>
      </c>
      <c r="M37" s="554">
        <f t="shared" si="8"/>
        <v>0</v>
      </c>
      <c r="N37" s="554">
        <f t="shared" si="9"/>
        <v>0</v>
      </c>
    </row>
    <row r="38" spans="1:14" ht="24.95" customHeight="1" x14ac:dyDescent="0.2">
      <c r="A38" s="658">
        <f>Datos!B52</f>
        <v>0</v>
      </c>
      <c r="B38" s="732" t="str">
        <f t="shared" si="0"/>
        <v/>
      </c>
      <c r="C38" s="733"/>
      <c r="D38" s="659" t="str">
        <f t="shared" si="1"/>
        <v/>
      </c>
      <c r="E38" s="660">
        <f t="shared" si="2"/>
        <v>0</v>
      </c>
      <c r="F38" s="661">
        <f t="shared" si="3"/>
        <v>0</v>
      </c>
      <c r="G38" s="661">
        <f t="shared" si="11"/>
        <v>0</v>
      </c>
      <c r="H38" s="662">
        <f t="shared" si="4"/>
        <v>0</v>
      </c>
      <c r="I38" s="663">
        <f t="shared" si="5"/>
        <v>0</v>
      </c>
      <c r="K38" s="554">
        <f t="shared" si="6"/>
        <v>0</v>
      </c>
      <c r="L38" s="554">
        <f t="shared" si="7"/>
        <v>0</v>
      </c>
      <c r="M38" s="554">
        <f t="shared" si="8"/>
        <v>0</v>
      </c>
      <c r="N38" s="554">
        <f t="shared" si="9"/>
        <v>0</v>
      </c>
    </row>
    <row r="39" spans="1:14" ht="24.95" customHeight="1" x14ac:dyDescent="0.2">
      <c r="A39" s="658">
        <f>Datos!B53</f>
        <v>0</v>
      </c>
      <c r="B39" s="732" t="str">
        <f t="shared" si="0"/>
        <v/>
      </c>
      <c r="C39" s="733"/>
      <c r="D39" s="659" t="str">
        <f t="shared" si="1"/>
        <v/>
      </c>
      <c r="E39" s="660">
        <f t="shared" si="2"/>
        <v>0</v>
      </c>
      <c r="F39" s="661">
        <f t="shared" si="3"/>
        <v>0</v>
      </c>
      <c r="G39" s="661">
        <f t="shared" si="11"/>
        <v>0</v>
      </c>
      <c r="H39" s="662">
        <f t="shared" si="4"/>
        <v>0</v>
      </c>
      <c r="I39" s="663">
        <f t="shared" si="5"/>
        <v>0</v>
      </c>
      <c r="K39" s="554">
        <f t="shared" si="6"/>
        <v>0</v>
      </c>
      <c r="L39" s="554">
        <f t="shared" si="7"/>
        <v>0</v>
      </c>
      <c r="M39" s="554">
        <f t="shared" si="8"/>
        <v>0</v>
      </c>
      <c r="N39" s="554">
        <f t="shared" si="9"/>
        <v>0</v>
      </c>
    </row>
    <row r="40" spans="1:14" ht="24.95" customHeight="1" x14ac:dyDescent="0.2">
      <c r="A40" s="658">
        <f>Datos!B54</f>
        <v>0</v>
      </c>
      <c r="B40" s="732" t="str">
        <f t="shared" si="0"/>
        <v/>
      </c>
      <c r="C40" s="733"/>
      <c r="D40" s="659" t="str">
        <f t="shared" si="1"/>
        <v/>
      </c>
      <c r="E40" s="660">
        <f t="shared" si="2"/>
        <v>0</v>
      </c>
      <c r="F40" s="661">
        <f t="shared" si="3"/>
        <v>0</v>
      </c>
      <c r="G40" s="661">
        <f t="shared" si="11"/>
        <v>0</v>
      </c>
      <c r="H40" s="662">
        <f t="shared" si="4"/>
        <v>0</v>
      </c>
      <c r="I40" s="663">
        <f t="shared" si="5"/>
        <v>0</v>
      </c>
      <c r="K40" s="554">
        <f t="shared" si="6"/>
        <v>0</v>
      </c>
      <c r="L40" s="554">
        <f t="shared" si="7"/>
        <v>0</v>
      </c>
      <c r="M40" s="554">
        <f t="shared" si="8"/>
        <v>0</v>
      </c>
      <c r="N40" s="554">
        <f t="shared" si="9"/>
        <v>0</v>
      </c>
    </row>
    <row r="41" spans="1:14" ht="24.95" customHeight="1" x14ac:dyDescent="0.2">
      <c r="A41" s="658">
        <f>Datos!B55</f>
        <v>0</v>
      </c>
      <c r="B41" s="732" t="str">
        <f t="shared" si="0"/>
        <v/>
      </c>
      <c r="C41" s="733"/>
      <c r="D41" s="659" t="str">
        <f t="shared" si="1"/>
        <v/>
      </c>
      <c r="E41" s="660">
        <f t="shared" si="2"/>
        <v>0</v>
      </c>
      <c r="F41" s="661">
        <f t="shared" si="3"/>
        <v>0</v>
      </c>
      <c r="G41" s="661">
        <f t="shared" si="11"/>
        <v>0</v>
      </c>
      <c r="H41" s="662">
        <f t="shared" si="4"/>
        <v>0</v>
      </c>
      <c r="I41" s="663">
        <f t="shared" si="5"/>
        <v>0</v>
      </c>
      <c r="K41" s="554">
        <f t="shared" si="6"/>
        <v>0</v>
      </c>
      <c r="L41" s="554">
        <f t="shared" si="7"/>
        <v>0</v>
      </c>
      <c r="M41" s="554">
        <f t="shared" si="8"/>
        <v>0</v>
      </c>
      <c r="N41" s="554">
        <f t="shared" si="9"/>
        <v>0</v>
      </c>
    </row>
    <row r="42" spans="1:14" ht="24.95" customHeight="1" x14ac:dyDescent="0.2">
      <c r="A42" s="658">
        <f>Datos!B56</f>
        <v>0</v>
      </c>
      <c r="B42" s="732" t="str">
        <f t="shared" si="0"/>
        <v/>
      </c>
      <c r="C42" s="733"/>
      <c r="D42" s="659" t="str">
        <f t="shared" si="1"/>
        <v/>
      </c>
      <c r="E42" s="660">
        <f t="shared" si="2"/>
        <v>0</v>
      </c>
      <c r="F42" s="661">
        <f t="shared" si="3"/>
        <v>0</v>
      </c>
      <c r="G42" s="661">
        <f t="shared" si="11"/>
        <v>0</v>
      </c>
      <c r="H42" s="662">
        <f t="shared" si="4"/>
        <v>0</v>
      </c>
      <c r="I42" s="663">
        <f t="shared" si="5"/>
        <v>0</v>
      </c>
      <c r="K42" s="554">
        <f t="shared" si="6"/>
        <v>0</v>
      </c>
      <c r="L42" s="554">
        <f t="shared" si="7"/>
        <v>0</v>
      </c>
      <c r="M42" s="554">
        <f t="shared" si="8"/>
        <v>0</v>
      </c>
      <c r="N42" s="554">
        <f t="shared" si="9"/>
        <v>0</v>
      </c>
    </row>
    <row r="43" spans="1:14" ht="24.95" customHeight="1" x14ac:dyDescent="0.2">
      <c r="A43" s="658">
        <f>Datos!B57</f>
        <v>0</v>
      </c>
      <c r="B43" s="732" t="str">
        <f t="shared" si="0"/>
        <v/>
      </c>
      <c r="C43" s="733"/>
      <c r="D43" s="659" t="str">
        <f t="shared" si="1"/>
        <v/>
      </c>
      <c r="E43" s="660">
        <f t="shared" si="2"/>
        <v>0</v>
      </c>
      <c r="F43" s="661">
        <f t="shared" si="3"/>
        <v>0</v>
      </c>
      <c r="G43" s="661">
        <f t="shared" si="11"/>
        <v>0</v>
      </c>
      <c r="H43" s="662">
        <f t="shared" si="4"/>
        <v>0</v>
      </c>
      <c r="I43" s="663">
        <f t="shared" si="5"/>
        <v>0</v>
      </c>
      <c r="K43" s="554">
        <f t="shared" si="6"/>
        <v>0</v>
      </c>
      <c r="L43" s="554">
        <f t="shared" si="7"/>
        <v>0</v>
      </c>
      <c r="M43" s="554">
        <f t="shared" si="8"/>
        <v>0</v>
      </c>
      <c r="N43" s="554">
        <f t="shared" si="9"/>
        <v>0</v>
      </c>
    </row>
    <row r="44" spans="1:14" ht="24.95" customHeight="1" x14ac:dyDescent="0.2">
      <c r="A44" s="658">
        <f>Datos!B58</f>
        <v>0</v>
      </c>
      <c r="B44" s="732" t="str">
        <f t="shared" si="0"/>
        <v/>
      </c>
      <c r="C44" s="733"/>
      <c r="D44" s="659" t="str">
        <f t="shared" si="1"/>
        <v/>
      </c>
      <c r="E44" s="660">
        <f t="shared" si="2"/>
        <v>0</v>
      </c>
      <c r="F44" s="661">
        <f t="shared" si="3"/>
        <v>0</v>
      </c>
      <c r="G44" s="661">
        <f t="shared" si="11"/>
        <v>0</v>
      </c>
      <c r="H44" s="662">
        <f t="shared" si="4"/>
        <v>0</v>
      </c>
      <c r="I44" s="663">
        <f t="shared" si="5"/>
        <v>0</v>
      </c>
      <c r="K44" s="554">
        <f t="shared" si="6"/>
        <v>0</v>
      </c>
      <c r="L44" s="554">
        <f t="shared" si="7"/>
        <v>0</v>
      </c>
      <c r="M44" s="554">
        <f t="shared" si="8"/>
        <v>0</v>
      </c>
      <c r="N44" s="554">
        <f t="shared" si="9"/>
        <v>0</v>
      </c>
    </row>
    <row r="45" spans="1:14" ht="24.95" customHeight="1" x14ac:dyDescent="0.2">
      <c r="A45" s="658">
        <f>Datos!B59</f>
        <v>0</v>
      </c>
      <c r="B45" s="732" t="str">
        <f t="shared" si="0"/>
        <v/>
      </c>
      <c r="C45" s="733"/>
      <c r="D45" s="659" t="str">
        <f t="shared" si="1"/>
        <v/>
      </c>
      <c r="E45" s="660">
        <f t="shared" si="2"/>
        <v>0</v>
      </c>
      <c r="F45" s="661">
        <f t="shared" si="3"/>
        <v>0</v>
      </c>
      <c r="G45" s="661">
        <f t="shared" si="11"/>
        <v>0</v>
      </c>
      <c r="H45" s="662">
        <f t="shared" si="4"/>
        <v>0</v>
      </c>
      <c r="I45" s="663">
        <f t="shared" si="5"/>
        <v>0</v>
      </c>
      <c r="K45" s="554">
        <f t="shared" si="6"/>
        <v>0</v>
      </c>
      <c r="L45" s="554">
        <f t="shared" si="7"/>
        <v>0</v>
      </c>
      <c r="M45" s="554">
        <f t="shared" si="8"/>
        <v>0</v>
      </c>
      <c r="N45" s="554">
        <f t="shared" si="9"/>
        <v>0</v>
      </c>
    </row>
    <row r="46" spans="1:14" ht="24.95" customHeight="1" x14ac:dyDescent="0.2">
      <c r="A46" s="658">
        <f>Datos!B60</f>
        <v>0</v>
      </c>
      <c r="B46" s="732" t="str">
        <f t="shared" si="0"/>
        <v/>
      </c>
      <c r="C46" s="733"/>
      <c r="D46" s="659" t="str">
        <f t="shared" si="1"/>
        <v/>
      </c>
      <c r="E46" s="660">
        <f t="shared" si="2"/>
        <v>0</v>
      </c>
      <c r="F46" s="661">
        <f t="shared" si="3"/>
        <v>0</v>
      </c>
      <c r="G46" s="661">
        <f t="shared" si="11"/>
        <v>0</v>
      </c>
      <c r="H46" s="662">
        <f t="shared" si="4"/>
        <v>0</v>
      </c>
      <c r="I46" s="663">
        <f t="shared" si="5"/>
        <v>0</v>
      </c>
      <c r="K46" s="554">
        <f t="shared" si="6"/>
        <v>0</v>
      </c>
      <c r="L46" s="554">
        <f t="shared" si="7"/>
        <v>0</v>
      </c>
      <c r="M46" s="554">
        <f t="shared" si="8"/>
        <v>0</v>
      </c>
      <c r="N46" s="554">
        <f t="shared" si="9"/>
        <v>0</v>
      </c>
    </row>
    <row r="47" spans="1:14" ht="24.95" customHeight="1" x14ac:dyDescent="0.2">
      <c r="A47" s="658">
        <f>Datos!B61</f>
        <v>0</v>
      </c>
      <c r="B47" s="732" t="str">
        <f t="shared" si="0"/>
        <v/>
      </c>
      <c r="C47" s="733"/>
      <c r="D47" s="659" t="str">
        <f t="shared" si="1"/>
        <v/>
      </c>
      <c r="E47" s="660">
        <f t="shared" si="2"/>
        <v>0</v>
      </c>
      <c r="F47" s="661">
        <f t="shared" si="3"/>
        <v>0</v>
      </c>
      <c r="G47" s="661">
        <f t="shared" si="11"/>
        <v>0</v>
      </c>
      <c r="H47" s="662">
        <f t="shared" si="4"/>
        <v>0</v>
      </c>
      <c r="I47" s="663">
        <f t="shared" si="5"/>
        <v>0</v>
      </c>
      <c r="K47" s="554">
        <f t="shared" si="6"/>
        <v>0</v>
      </c>
      <c r="L47" s="554">
        <f t="shared" si="7"/>
        <v>0</v>
      </c>
      <c r="M47" s="554">
        <f t="shared" si="8"/>
        <v>0</v>
      </c>
      <c r="N47" s="554">
        <f t="shared" si="9"/>
        <v>0</v>
      </c>
    </row>
    <row r="48" spans="1:14" ht="24.95" customHeight="1" x14ac:dyDescent="0.2">
      <c r="A48" s="658">
        <f>Datos!B62</f>
        <v>0</v>
      </c>
      <c r="B48" s="732" t="str">
        <f t="shared" si="0"/>
        <v/>
      </c>
      <c r="C48" s="733"/>
      <c r="D48" s="659" t="str">
        <f t="shared" si="1"/>
        <v/>
      </c>
      <c r="E48" s="660">
        <f t="shared" si="2"/>
        <v>0</v>
      </c>
      <c r="F48" s="661">
        <f t="shared" si="3"/>
        <v>0</v>
      </c>
      <c r="G48" s="661">
        <f t="shared" si="11"/>
        <v>0</v>
      </c>
      <c r="H48" s="662">
        <f t="shared" si="4"/>
        <v>0</v>
      </c>
      <c r="I48" s="663">
        <f t="shared" si="5"/>
        <v>0</v>
      </c>
      <c r="K48" s="554">
        <f t="shared" si="6"/>
        <v>0</v>
      </c>
      <c r="L48" s="554">
        <f t="shared" si="7"/>
        <v>0</v>
      </c>
      <c r="M48" s="554">
        <f t="shared" si="8"/>
        <v>0</v>
      </c>
      <c r="N48" s="554">
        <f t="shared" si="9"/>
        <v>0</v>
      </c>
    </row>
    <row r="49" spans="1:14" ht="24.95" customHeight="1" x14ac:dyDescent="0.2">
      <c r="A49" s="658">
        <f>Datos!B63</f>
        <v>0</v>
      </c>
      <c r="B49" s="732" t="str">
        <f t="shared" si="0"/>
        <v/>
      </c>
      <c r="C49" s="733"/>
      <c r="D49" s="659" t="str">
        <f t="shared" si="1"/>
        <v/>
      </c>
      <c r="E49" s="660">
        <f t="shared" si="2"/>
        <v>0</v>
      </c>
      <c r="F49" s="661">
        <f t="shared" si="3"/>
        <v>0</v>
      </c>
      <c r="G49" s="661">
        <f t="shared" si="11"/>
        <v>0</v>
      </c>
      <c r="H49" s="662">
        <f t="shared" si="4"/>
        <v>0</v>
      </c>
      <c r="I49" s="663">
        <f t="shared" si="5"/>
        <v>0</v>
      </c>
      <c r="K49" s="554">
        <f t="shared" si="6"/>
        <v>0</v>
      </c>
      <c r="L49" s="554">
        <f t="shared" si="7"/>
        <v>0</v>
      </c>
      <c r="M49" s="554">
        <f t="shared" si="8"/>
        <v>0</v>
      </c>
      <c r="N49" s="554">
        <f t="shared" si="9"/>
        <v>0</v>
      </c>
    </row>
    <row r="50" spans="1:14" ht="24.95" customHeight="1" x14ac:dyDescent="0.2">
      <c r="A50" s="658">
        <f>Datos!B64</f>
        <v>0</v>
      </c>
      <c r="B50" s="732" t="str">
        <f t="shared" si="0"/>
        <v/>
      </c>
      <c r="C50" s="733"/>
      <c r="D50" s="659" t="str">
        <f t="shared" si="1"/>
        <v/>
      </c>
      <c r="E50" s="660">
        <f t="shared" si="2"/>
        <v>0</v>
      </c>
      <c r="F50" s="661">
        <f t="shared" si="3"/>
        <v>0</v>
      </c>
      <c r="G50" s="661">
        <f t="shared" si="11"/>
        <v>0</v>
      </c>
      <c r="H50" s="662">
        <f t="shared" si="4"/>
        <v>0</v>
      </c>
      <c r="I50" s="663">
        <f t="shared" si="5"/>
        <v>0</v>
      </c>
      <c r="K50" s="554">
        <f t="shared" si="6"/>
        <v>0</v>
      </c>
      <c r="L50" s="554">
        <f t="shared" si="7"/>
        <v>0</v>
      </c>
      <c r="M50" s="554">
        <f t="shared" si="8"/>
        <v>0</v>
      </c>
      <c r="N50" s="554">
        <f t="shared" si="9"/>
        <v>0</v>
      </c>
    </row>
    <row r="51" spans="1:14" ht="24.95" customHeight="1" x14ac:dyDescent="0.2">
      <c r="A51" s="658">
        <f>Datos!B65</f>
        <v>0</v>
      </c>
      <c r="B51" s="732" t="str">
        <f t="shared" si="0"/>
        <v/>
      </c>
      <c r="C51" s="733"/>
      <c r="D51" s="659" t="str">
        <f t="shared" si="1"/>
        <v/>
      </c>
      <c r="E51" s="660">
        <f t="shared" si="2"/>
        <v>0</v>
      </c>
      <c r="F51" s="661">
        <f t="shared" si="3"/>
        <v>0</v>
      </c>
      <c r="G51" s="661">
        <f t="shared" si="11"/>
        <v>0</v>
      </c>
      <c r="H51" s="662">
        <f t="shared" si="4"/>
        <v>0</v>
      </c>
      <c r="I51" s="663">
        <f t="shared" si="5"/>
        <v>0</v>
      </c>
      <c r="K51" s="554">
        <f t="shared" si="6"/>
        <v>0</v>
      </c>
      <c r="L51" s="554">
        <f t="shared" si="7"/>
        <v>0</v>
      </c>
      <c r="M51" s="554">
        <f t="shared" si="8"/>
        <v>0</v>
      </c>
      <c r="N51" s="554">
        <f t="shared" si="9"/>
        <v>0</v>
      </c>
    </row>
    <row r="52" spans="1:14" ht="24.95" customHeight="1" x14ac:dyDescent="0.2">
      <c r="A52" s="658">
        <f>Datos!B66</f>
        <v>0</v>
      </c>
      <c r="B52" s="732" t="str">
        <f t="shared" si="0"/>
        <v/>
      </c>
      <c r="C52" s="733"/>
      <c r="D52" s="659" t="str">
        <f t="shared" ref="D52:D81" si="12">IFERROR(VLOOKUP(A52,T_Itemizado_Obra,3,FALSE),"")</f>
        <v/>
      </c>
      <c r="E52" s="660">
        <f t="shared" ref="E52:E81" si="13">IFERROR(VLOOKUP(A52,T_Itemizado_Obra,4,FALSE),0)</f>
        <v>0</v>
      </c>
      <c r="F52" s="661">
        <f t="shared" ref="F52:F59" si="14">IFERROR(VLOOKUP(A52,T_A_P,7,FALSE),0)</f>
        <v>0</v>
      </c>
      <c r="G52" s="661">
        <f t="shared" si="11"/>
        <v>0</v>
      </c>
      <c r="H52" s="662">
        <f t="shared" ref="H52:H81" si="15">ROUND(Costo_Item+GG_Item+Beneficio_Item+IB_Item+IVA_Item,2)</f>
        <v>0</v>
      </c>
      <c r="I52" s="663">
        <f t="shared" ref="I52:I92" si="16">IFERROR(H52/Monto_Oferta,0)</f>
        <v>0</v>
      </c>
      <c r="K52" s="554">
        <f t="shared" ref="K52:K81" si="17">ROUND(G52*G_G_Porcentaje,4)</f>
        <v>0</v>
      </c>
      <c r="L52" s="554">
        <f t="shared" ref="L52:L81" si="18">ROUND(G52*(1+G_G_Porcentaje)*Beneficio,4)</f>
        <v>0</v>
      </c>
      <c r="M52" s="554">
        <f t="shared" ref="M52:M81" si="19">ROUND((G52+K52+L52)*I_B,4)</f>
        <v>0</v>
      </c>
      <c r="N52" s="554">
        <f t="shared" ref="N52:N81" si="20">ROUND((G52+K52+L52)*IVA,4)</f>
        <v>0</v>
      </c>
    </row>
    <row r="53" spans="1:14" ht="24.95" customHeight="1" x14ac:dyDescent="0.2">
      <c r="A53" s="658">
        <f>Datos!B67</f>
        <v>0</v>
      </c>
      <c r="B53" s="732" t="str">
        <f t="shared" si="0"/>
        <v/>
      </c>
      <c r="C53" s="733"/>
      <c r="D53" s="659" t="str">
        <f t="shared" si="12"/>
        <v/>
      </c>
      <c r="E53" s="660">
        <f t="shared" si="13"/>
        <v>0</v>
      </c>
      <c r="F53" s="661">
        <f t="shared" si="14"/>
        <v>0</v>
      </c>
      <c r="G53" s="661">
        <f t="shared" si="11"/>
        <v>0</v>
      </c>
      <c r="H53" s="662">
        <f t="shared" si="15"/>
        <v>0</v>
      </c>
      <c r="I53" s="663">
        <f t="shared" si="16"/>
        <v>0</v>
      </c>
      <c r="K53" s="554">
        <f t="shared" si="17"/>
        <v>0</v>
      </c>
      <c r="L53" s="554">
        <f t="shared" si="18"/>
        <v>0</v>
      </c>
      <c r="M53" s="554">
        <f t="shared" si="19"/>
        <v>0</v>
      </c>
      <c r="N53" s="554">
        <f t="shared" si="20"/>
        <v>0</v>
      </c>
    </row>
    <row r="54" spans="1:14" ht="24.95" customHeight="1" x14ac:dyDescent="0.2">
      <c r="A54" s="658">
        <f>Datos!B68</f>
        <v>0</v>
      </c>
      <c r="B54" s="732" t="str">
        <f t="shared" si="0"/>
        <v/>
      </c>
      <c r="C54" s="733"/>
      <c r="D54" s="659" t="str">
        <f t="shared" si="12"/>
        <v/>
      </c>
      <c r="E54" s="660">
        <f t="shared" si="13"/>
        <v>0</v>
      </c>
      <c r="F54" s="661">
        <f t="shared" si="14"/>
        <v>0</v>
      </c>
      <c r="G54" s="661">
        <f t="shared" si="11"/>
        <v>0</v>
      </c>
      <c r="H54" s="662">
        <f t="shared" si="15"/>
        <v>0</v>
      </c>
      <c r="I54" s="663">
        <f t="shared" si="16"/>
        <v>0</v>
      </c>
      <c r="K54" s="554">
        <f t="shared" si="17"/>
        <v>0</v>
      </c>
      <c r="L54" s="554">
        <f t="shared" si="18"/>
        <v>0</v>
      </c>
      <c r="M54" s="554">
        <f t="shared" si="19"/>
        <v>0</v>
      </c>
      <c r="N54" s="554">
        <f t="shared" si="20"/>
        <v>0</v>
      </c>
    </row>
    <row r="55" spans="1:14" ht="24.95" customHeight="1" x14ac:dyDescent="0.2">
      <c r="A55" s="658">
        <f>Datos!B69</f>
        <v>0</v>
      </c>
      <c r="B55" s="732" t="str">
        <f t="shared" si="0"/>
        <v/>
      </c>
      <c r="C55" s="733"/>
      <c r="D55" s="659" t="str">
        <f t="shared" si="12"/>
        <v/>
      </c>
      <c r="E55" s="660">
        <f t="shared" si="13"/>
        <v>0</v>
      </c>
      <c r="F55" s="661">
        <f t="shared" si="14"/>
        <v>0</v>
      </c>
      <c r="G55" s="661">
        <f t="shared" si="11"/>
        <v>0</v>
      </c>
      <c r="H55" s="662">
        <f t="shared" si="15"/>
        <v>0</v>
      </c>
      <c r="I55" s="663">
        <f t="shared" si="16"/>
        <v>0</v>
      </c>
      <c r="K55" s="554">
        <f t="shared" si="17"/>
        <v>0</v>
      </c>
      <c r="L55" s="554">
        <f t="shared" si="18"/>
        <v>0</v>
      </c>
      <c r="M55" s="554">
        <f t="shared" si="19"/>
        <v>0</v>
      </c>
      <c r="N55" s="554">
        <f t="shared" si="20"/>
        <v>0</v>
      </c>
    </row>
    <row r="56" spans="1:14" ht="24.95" customHeight="1" x14ac:dyDescent="0.2">
      <c r="A56" s="658">
        <f>Datos!B70</f>
        <v>0</v>
      </c>
      <c r="B56" s="732" t="str">
        <f t="shared" si="0"/>
        <v/>
      </c>
      <c r="C56" s="733"/>
      <c r="D56" s="659" t="str">
        <f t="shared" si="12"/>
        <v/>
      </c>
      <c r="E56" s="660">
        <f t="shared" si="13"/>
        <v>0</v>
      </c>
      <c r="F56" s="661">
        <f t="shared" si="14"/>
        <v>0</v>
      </c>
      <c r="G56" s="661">
        <f t="shared" si="11"/>
        <v>0</v>
      </c>
      <c r="H56" s="662">
        <f t="shared" si="15"/>
        <v>0</v>
      </c>
      <c r="I56" s="663">
        <f t="shared" si="16"/>
        <v>0</v>
      </c>
      <c r="K56" s="554">
        <f t="shared" si="17"/>
        <v>0</v>
      </c>
      <c r="L56" s="554">
        <f t="shared" si="18"/>
        <v>0</v>
      </c>
      <c r="M56" s="554">
        <f t="shared" si="19"/>
        <v>0</v>
      </c>
      <c r="N56" s="554">
        <f t="shared" si="20"/>
        <v>0</v>
      </c>
    </row>
    <row r="57" spans="1:14" ht="24.95" customHeight="1" x14ac:dyDescent="0.2">
      <c r="A57" s="658">
        <f>Datos!B71</f>
        <v>0</v>
      </c>
      <c r="B57" s="732" t="str">
        <f t="shared" si="0"/>
        <v/>
      </c>
      <c r="C57" s="733"/>
      <c r="D57" s="659" t="str">
        <f t="shared" si="12"/>
        <v/>
      </c>
      <c r="E57" s="660">
        <f t="shared" si="13"/>
        <v>0</v>
      </c>
      <c r="F57" s="661">
        <f t="shared" si="14"/>
        <v>0</v>
      </c>
      <c r="G57" s="661">
        <f t="shared" si="11"/>
        <v>0</v>
      </c>
      <c r="H57" s="662">
        <f t="shared" si="15"/>
        <v>0</v>
      </c>
      <c r="I57" s="663">
        <f t="shared" si="16"/>
        <v>0</v>
      </c>
      <c r="K57" s="554">
        <f t="shared" si="17"/>
        <v>0</v>
      </c>
      <c r="L57" s="554">
        <f t="shared" si="18"/>
        <v>0</v>
      </c>
      <c r="M57" s="554">
        <f t="shared" si="19"/>
        <v>0</v>
      </c>
      <c r="N57" s="554">
        <f t="shared" si="20"/>
        <v>0</v>
      </c>
    </row>
    <row r="58" spans="1:14" ht="24.95" customHeight="1" x14ac:dyDescent="0.2">
      <c r="A58" s="658">
        <f>Datos!B72</f>
        <v>0</v>
      </c>
      <c r="B58" s="732" t="str">
        <f t="shared" si="0"/>
        <v/>
      </c>
      <c r="C58" s="733"/>
      <c r="D58" s="659" t="str">
        <f t="shared" si="12"/>
        <v/>
      </c>
      <c r="E58" s="660">
        <f t="shared" si="13"/>
        <v>0</v>
      </c>
      <c r="F58" s="661">
        <f t="shared" si="14"/>
        <v>0</v>
      </c>
      <c r="G58" s="661">
        <f t="shared" si="11"/>
        <v>0</v>
      </c>
      <c r="H58" s="662">
        <f t="shared" si="15"/>
        <v>0</v>
      </c>
      <c r="I58" s="663">
        <f t="shared" si="16"/>
        <v>0</v>
      </c>
      <c r="K58" s="554">
        <f t="shared" si="17"/>
        <v>0</v>
      </c>
      <c r="L58" s="554">
        <f t="shared" si="18"/>
        <v>0</v>
      </c>
      <c r="M58" s="554">
        <f t="shared" si="19"/>
        <v>0</v>
      </c>
      <c r="N58" s="554">
        <f t="shared" si="20"/>
        <v>0</v>
      </c>
    </row>
    <row r="59" spans="1:14" ht="24.95" customHeight="1" x14ac:dyDescent="0.2">
      <c r="A59" s="658">
        <f>Datos!B73</f>
        <v>0</v>
      </c>
      <c r="B59" s="732" t="str">
        <f t="shared" si="0"/>
        <v/>
      </c>
      <c r="C59" s="733"/>
      <c r="D59" s="659" t="str">
        <f t="shared" si="12"/>
        <v/>
      </c>
      <c r="E59" s="660">
        <f t="shared" si="13"/>
        <v>0</v>
      </c>
      <c r="F59" s="661">
        <f t="shared" si="14"/>
        <v>0</v>
      </c>
      <c r="G59" s="661">
        <f t="shared" si="11"/>
        <v>0</v>
      </c>
      <c r="H59" s="662">
        <f t="shared" si="15"/>
        <v>0</v>
      </c>
      <c r="I59" s="663">
        <f t="shared" si="16"/>
        <v>0</v>
      </c>
      <c r="K59" s="554">
        <f t="shared" si="17"/>
        <v>0</v>
      </c>
      <c r="L59" s="554">
        <f t="shared" si="18"/>
        <v>0</v>
      </c>
      <c r="M59" s="554">
        <f t="shared" si="19"/>
        <v>0</v>
      </c>
      <c r="N59" s="554">
        <f t="shared" si="20"/>
        <v>0</v>
      </c>
    </row>
    <row r="60" spans="1:14" ht="24.95" customHeight="1" x14ac:dyDescent="0.2">
      <c r="A60" s="658">
        <f>Datos!B74</f>
        <v>0</v>
      </c>
      <c r="B60" s="732" t="str">
        <f t="shared" si="0"/>
        <v/>
      </c>
      <c r="C60" s="733"/>
      <c r="D60" s="659" t="str">
        <f t="shared" si="12"/>
        <v/>
      </c>
      <c r="E60" s="660">
        <f t="shared" si="13"/>
        <v>0</v>
      </c>
      <c r="F60" s="661">
        <f t="shared" ref="F60:F92" si="21">IFERROR(VLOOKUP(A60,T_A_P,7,FALSE),0)</f>
        <v>0</v>
      </c>
      <c r="G60" s="661">
        <f t="shared" ref="G60:G92" si="22">IF(E60=0,0,ROUND(E60*F60,2))</f>
        <v>0</v>
      </c>
      <c r="H60" s="662">
        <f t="shared" si="15"/>
        <v>0</v>
      </c>
      <c r="I60" s="663">
        <f t="shared" si="16"/>
        <v>0</v>
      </c>
      <c r="K60" s="554">
        <f t="shared" si="17"/>
        <v>0</v>
      </c>
      <c r="L60" s="554">
        <f t="shared" si="18"/>
        <v>0</v>
      </c>
      <c r="M60" s="554">
        <f t="shared" si="19"/>
        <v>0</v>
      </c>
      <c r="N60" s="554">
        <f t="shared" si="20"/>
        <v>0</v>
      </c>
    </row>
    <row r="61" spans="1:14" ht="24.95" customHeight="1" x14ac:dyDescent="0.2">
      <c r="A61" s="658">
        <f>Datos!B75</f>
        <v>0</v>
      </c>
      <c r="B61" s="732" t="str">
        <f t="shared" si="0"/>
        <v/>
      </c>
      <c r="C61" s="733"/>
      <c r="D61" s="659" t="str">
        <f t="shared" si="12"/>
        <v/>
      </c>
      <c r="E61" s="660">
        <f t="shared" si="13"/>
        <v>0</v>
      </c>
      <c r="F61" s="661">
        <f t="shared" si="21"/>
        <v>0</v>
      </c>
      <c r="G61" s="661">
        <f t="shared" si="22"/>
        <v>0</v>
      </c>
      <c r="H61" s="662">
        <f t="shared" si="15"/>
        <v>0</v>
      </c>
      <c r="I61" s="663">
        <f t="shared" si="16"/>
        <v>0</v>
      </c>
      <c r="K61" s="554">
        <f t="shared" si="17"/>
        <v>0</v>
      </c>
      <c r="L61" s="554">
        <f t="shared" si="18"/>
        <v>0</v>
      </c>
      <c r="M61" s="554">
        <f t="shared" si="19"/>
        <v>0</v>
      </c>
      <c r="N61" s="554">
        <f t="shared" si="20"/>
        <v>0</v>
      </c>
    </row>
    <row r="62" spans="1:14" ht="24.95" customHeight="1" x14ac:dyDescent="0.2">
      <c r="A62" s="658">
        <f>Datos!B76</f>
        <v>0</v>
      </c>
      <c r="B62" s="732" t="str">
        <f t="shared" si="0"/>
        <v/>
      </c>
      <c r="C62" s="733"/>
      <c r="D62" s="659" t="str">
        <f t="shared" si="12"/>
        <v/>
      </c>
      <c r="E62" s="660">
        <f t="shared" si="13"/>
        <v>0</v>
      </c>
      <c r="F62" s="661">
        <f t="shared" si="21"/>
        <v>0</v>
      </c>
      <c r="G62" s="661">
        <f t="shared" si="22"/>
        <v>0</v>
      </c>
      <c r="H62" s="662">
        <f t="shared" si="15"/>
        <v>0</v>
      </c>
      <c r="I62" s="663">
        <f t="shared" si="16"/>
        <v>0</v>
      </c>
      <c r="K62" s="554">
        <f t="shared" si="17"/>
        <v>0</v>
      </c>
      <c r="L62" s="554">
        <f t="shared" si="18"/>
        <v>0</v>
      </c>
      <c r="M62" s="554">
        <f t="shared" si="19"/>
        <v>0</v>
      </c>
      <c r="N62" s="554">
        <f t="shared" si="20"/>
        <v>0</v>
      </c>
    </row>
    <row r="63" spans="1:14" ht="24.95" customHeight="1" x14ac:dyDescent="0.2">
      <c r="A63" s="658">
        <f>Datos!B77</f>
        <v>0</v>
      </c>
      <c r="B63" s="732" t="str">
        <f t="shared" si="0"/>
        <v/>
      </c>
      <c r="C63" s="733"/>
      <c r="D63" s="659" t="str">
        <f t="shared" si="12"/>
        <v/>
      </c>
      <c r="E63" s="660">
        <f t="shared" si="13"/>
        <v>0</v>
      </c>
      <c r="F63" s="661">
        <f t="shared" si="21"/>
        <v>0</v>
      </c>
      <c r="G63" s="661">
        <f t="shared" si="22"/>
        <v>0</v>
      </c>
      <c r="H63" s="662">
        <f t="shared" si="15"/>
        <v>0</v>
      </c>
      <c r="I63" s="663">
        <f t="shared" si="16"/>
        <v>0</v>
      </c>
      <c r="K63" s="554">
        <f t="shared" si="17"/>
        <v>0</v>
      </c>
      <c r="L63" s="554">
        <f t="shared" si="18"/>
        <v>0</v>
      </c>
      <c r="M63" s="554">
        <f t="shared" si="19"/>
        <v>0</v>
      </c>
      <c r="N63" s="554">
        <f t="shared" si="20"/>
        <v>0</v>
      </c>
    </row>
    <row r="64" spans="1:14" ht="24.95" customHeight="1" x14ac:dyDescent="0.2">
      <c r="A64" s="658">
        <f>Datos!B78</f>
        <v>0</v>
      </c>
      <c r="B64" s="732" t="str">
        <f t="shared" si="0"/>
        <v/>
      </c>
      <c r="C64" s="733"/>
      <c r="D64" s="659" t="str">
        <f t="shared" si="12"/>
        <v/>
      </c>
      <c r="E64" s="660">
        <f t="shared" si="13"/>
        <v>0</v>
      </c>
      <c r="F64" s="661">
        <f t="shared" si="21"/>
        <v>0</v>
      </c>
      <c r="G64" s="661">
        <f t="shared" si="22"/>
        <v>0</v>
      </c>
      <c r="H64" s="662">
        <f t="shared" si="15"/>
        <v>0</v>
      </c>
      <c r="I64" s="663">
        <f t="shared" si="16"/>
        <v>0</v>
      </c>
      <c r="K64" s="554">
        <f t="shared" si="17"/>
        <v>0</v>
      </c>
      <c r="L64" s="554">
        <f t="shared" si="18"/>
        <v>0</v>
      </c>
      <c r="M64" s="554">
        <f t="shared" si="19"/>
        <v>0</v>
      </c>
      <c r="N64" s="554">
        <f t="shared" si="20"/>
        <v>0</v>
      </c>
    </row>
    <row r="65" spans="1:14" ht="24.95" customHeight="1" x14ac:dyDescent="0.2">
      <c r="A65" s="658">
        <f>Datos!B79</f>
        <v>0</v>
      </c>
      <c r="B65" s="732" t="str">
        <f t="shared" si="0"/>
        <v/>
      </c>
      <c r="C65" s="733"/>
      <c r="D65" s="659" t="str">
        <f t="shared" si="12"/>
        <v/>
      </c>
      <c r="E65" s="660">
        <f t="shared" si="13"/>
        <v>0</v>
      </c>
      <c r="F65" s="661">
        <f t="shared" si="21"/>
        <v>0</v>
      </c>
      <c r="G65" s="661">
        <f t="shared" si="22"/>
        <v>0</v>
      </c>
      <c r="H65" s="662">
        <f t="shared" si="15"/>
        <v>0</v>
      </c>
      <c r="I65" s="663">
        <f t="shared" si="16"/>
        <v>0</v>
      </c>
      <c r="K65" s="554">
        <f t="shared" si="17"/>
        <v>0</v>
      </c>
      <c r="L65" s="554">
        <f t="shared" si="18"/>
        <v>0</v>
      </c>
      <c r="M65" s="554">
        <f t="shared" si="19"/>
        <v>0</v>
      </c>
      <c r="N65" s="554">
        <f t="shared" si="20"/>
        <v>0</v>
      </c>
    </row>
    <row r="66" spans="1:14" ht="24.95" customHeight="1" x14ac:dyDescent="0.2">
      <c r="A66" s="658">
        <f>Datos!B80</f>
        <v>0</v>
      </c>
      <c r="B66" s="732" t="str">
        <f t="shared" si="0"/>
        <v/>
      </c>
      <c r="C66" s="733"/>
      <c r="D66" s="659" t="str">
        <f t="shared" si="12"/>
        <v/>
      </c>
      <c r="E66" s="660">
        <f t="shared" si="13"/>
        <v>0</v>
      </c>
      <c r="F66" s="661">
        <f t="shared" si="21"/>
        <v>0</v>
      </c>
      <c r="G66" s="661">
        <f t="shared" si="22"/>
        <v>0</v>
      </c>
      <c r="H66" s="662">
        <f t="shared" si="15"/>
        <v>0</v>
      </c>
      <c r="I66" s="663">
        <f t="shared" si="16"/>
        <v>0</v>
      </c>
      <c r="K66" s="554">
        <f t="shared" si="17"/>
        <v>0</v>
      </c>
      <c r="L66" s="554">
        <f t="shared" si="18"/>
        <v>0</v>
      </c>
      <c r="M66" s="554">
        <f t="shared" si="19"/>
        <v>0</v>
      </c>
      <c r="N66" s="554">
        <f t="shared" si="20"/>
        <v>0</v>
      </c>
    </row>
    <row r="67" spans="1:14" ht="24.95" customHeight="1" x14ac:dyDescent="0.2">
      <c r="A67" s="658">
        <f>Datos!B81</f>
        <v>0</v>
      </c>
      <c r="B67" s="732" t="str">
        <f t="shared" si="0"/>
        <v/>
      </c>
      <c r="C67" s="733"/>
      <c r="D67" s="659" t="str">
        <f t="shared" si="12"/>
        <v/>
      </c>
      <c r="E67" s="660">
        <f t="shared" si="13"/>
        <v>0</v>
      </c>
      <c r="F67" s="661">
        <f t="shared" si="21"/>
        <v>0</v>
      </c>
      <c r="G67" s="661">
        <f t="shared" si="22"/>
        <v>0</v>
      </c>
      <c r="H67" s="662">
        <f t="shared" si="15"/>
        <v>0</v>
      </c>
      <c r="I67" s="663">
        <f t="shared" si="16"/>
        <v>0</v>
      </c>
      <c r="K67" s="554">
        <f t="shared" si="17"/>
        <v>0</v>
      </c>
      <c r="L67" s="554">
        <f t="shared" si="18"/>
        <v>0</v>
      </c>
      <c r="M67" s="554">
        <f t="shared" si="19"/>
        <v>0</v>
      </c>
      <c r="N67" s="554">
        <f t="shared" si="20"/>
        <v>0</v>
      </c>
    </row>
    <row r="68" spans="1:14" ht="24.95" customHeight="1" x14ac:dyDescent="0.2">
      <c r="A68" s="658">
        <f>Datos!B82</f>
        <v>0</v>
      </c>
      <c r="B68" s="732" t="str">
        <f t="shared" si="0"/>
        <v/>
      </c>
      <c r="C68" s="733"/>
      <c r="D68" s="659" t="str">
        <f t="shared" si="12"/>
        <v/>
      </c>
      <c r="E68" s="660">
        <f t="shared" si="13"/>
        <v>0</v>
      </c>
      <c r="F68" s="661">
        <f t="shared" si="21"/>
        <v>0</v>
      </c>
      <c r="G68" s="661">
        <f t="shared" si="22"/>
        <v>0</v>
      </c>
      <c r="H68" s="662">
        <f t="shared" si="15"/>
        <v>0</v>
      </c>
      <c r="I68" s="663">
        <f t="shared" si="16"/>
        <v>0</v>
      </c>
      <c r="K68" s="554">
        <f t="shared" si="17"/>
        <v>0</v>
      </c>
      <c r="L68" s="554">
        <f t="shared" si="18"/>
        <v>0</v>
      </c>
      <c r="M68" s="554">
        <f t="shared" si="19"/>
        <v>0</v>
      </c>
      <c r="N68" s="554">
        <f t="shared" si="20"/>
        <v>0</v>
      </c>
    </row>
    <row r="69" spans="1:14" ht="24.95" customHeight="1" x14ac:dyDescent="0.2">
      <c r="A69" s="658">
        <f>Datos!B83</f>
        <v>0</v>
      </c>
      <c r="B69" s="732" t="str">
        <f t="shared" si="0"/>
        <v/>
      </c>
      <c r="C69" s="733"/>
      <c r="D69" s="659" t="str">
        <f t="shared" si="12"/>
        <v/>
      </c>
      <c r="E69" s="660">
        <f t="shared" si="13"/>
        <v>0</v>
      </c>
      <c r="F69" s="661">
        <f t="shared" si="21"/>
        <v>0</v>
      </c>
      <c r="G69" s="661">
        <f t="shared" si="22"/>
        <v>0</v>
      </c>
      <c r="H69" s="662">
        <f t="shared" si="15"/>
        <v>0</v>
      </c>
      <c r="I69" s="663">
        <f t="shared" si="16"/>
        <v>0</v>
      </c>
      <c r="K69" s="554">
        <f t="shared" si="17"/>
        <v>0</v>
      </c>
      <c r="L69" s="554">
        <f t="shared" si="18"/>
        <v>0</v>
      </c>
      <c r="M69" s="554">
        <f t="shared" si="19"/>
        <v>0</v>
      </c>
      <c r="N69" s="554">
        <f t="shared" si="20"/>
        <v>0</v>
      </c>
    </row>
    <row r="70" spans="1:14" ht="24.95" customHeight="1" x14ac:dyDescent="0.2">
      <c r="A70" s="658">
        <f>Datos!B84</f>
        <v>0</v>
      </c>
      <c r="B70" s="732" t="str">
        <f t="shared" si="0"/>
        <v/>
      </c>
      <c r="C70" s="733"/>
      <c r="D70" s="659" t="str">
        <f t="shared" si="12"/>
        <v/>
      </c>
      <c r="E70" s="660">
        <f t="shared" si="13"/>
        <v>0</v>
      </c>
      <c r="F70" s="661">
        <f t="shared" si="21"/>
        <v>0</v>
      </c>
      <c r="G70" s="661">
        <f t="shared" si="22"/>
        <v>0</v>
      </c>
      <c r="H70" s="662">
        <f t="shared" si="15"/>
        <v>0</v>
      </c>
      <c r="I70" s="663">
        <f t="shared" si="16"/>
        <v>0</v>
      </c>
      <c r="K70" s="554">
        <f t="shared" si="17"/>
        <v>0</v>
      </c>
      <c r="L70" s="554">
        <f t="shared" si="18"/>
        <v>0</v>
      </c>
      <c r="M70" s="554">
        <f t="shared" si="19"/>
        <v>0</v>
      </c>
      <c r="N70" s="554">
        <f t="shared" si="20"/>
        <v>0</v>
      </c>
    </row>
    <row r="71" spans="1:14" ht="24.95" customHeight="1" x14ac:dyDescent="0.2">
      <c r="A71" s="658">
        <f>Datos!B85</f>
        <v>0</v>
      </c>
      <c r="B71" s="732" t="str">
        <f t="shared" si="0"/>
        <v/>
      </c>
      <c r="C71" s="733"/>
      <c r="D71" s="659" t="str">
        <f t="shared" si="12"/>
        <v/>
      </c>
      <c r="E71" s="660">
        <f t="shared" si="13"/>
        <v>0</v>
      </c>
      <c r="F71" s="661">
        <f t="shared" si="21"/>
        <v>0</v>
      </c>
      <c r="G71" s="661">
        <f t="shared" si="22"/>
        <v>0</v>
      </c>
      <c r="H71" s="662">
        <f t="shared" si="15"/>
        <v>0</v>
      </c>
      <c r="I71" s="663">
        <f t="shared" si="16"/>
        <v>0</v>
      </c>
      <c r="K71" s="554">
        <f t="shared" si="17"/>
        <v>0</v>
      </c>
      <c r="L71" s="554">
        <f t="shared" si="18"/>
        <v>0</v>
      </c>
      <c r="M71" s="554">
        <f t="shared" si="19"/>
        <v>0</v>
      </c>
      <c r="N71" s="554">
        <f t="shared" si="20"/>
        <v>0</v>
      </c>
    </row>
    <row r="72" spans="1:14" ht="24.95" customHeight="1" x14ac:dyDescent="0.2">
      <c r="A72" s="658">
        <f>Datos!B86</f>
        <v>0</v>
      </c>
      <c r="B72" s="732" t="str">
        <f t="shared" si="0"/>
        <v/>
      </c>
      <c r="C72" s="733"/>
      <c r="D72" s="659" t="str">
        <f t="shared" si="12"/>
        <v/>
      </c>
      <c r="E72" s="660">
        <f t="shared" si="13"/>
        <v>0</v>
      </c>
      <c r="F72" s="661">
        <f t="shared" si="21"/>
        <v>0</v>
      </c>
      <c r="G72" s="661">
        <f t="shared" si="22"/>
        <v>0</v>
      </c>
      <c r="H72" s="662">
        <f t="shared" si="15"/>
        <v>0</v>
      </c>
      <c r="I72" s="663">
        <f t="shared" si="16"/>
        <v>0</v>
      </c>
      <c r="K72" s="554">
        <f t="shared" si="17"/>
        <v>0</v>
      </c>
      <c r="L72" s="554">
        <f t="shared" si="18"/>
        <v>0</v>
      </c>
      <c r="M72" s="554">
        <f t="shared" si="19"/>
        <v>0</v>
      </c>
      <c r="N72" s="554">
        <f t="shared" si="20"/>
        <v>0</v>
      </c>
    </row>
    <row r="73" spans="1:14" ht="24.95" customHeight="1" x14ac:dyDescent="0.2">
      <c r="A73" s="658">
        <f>Datos!B87</f>
        <v>0</v>
      </c>
      <c r="B73" s="732" t="str">
        <f t="shared" si="0"/>
        <v/>
      </c>
      <c r="C73" s="733"/>
      <c r="D73" s="659" t="str">
        <f t="shared" si="12"/>
        <v/>
      </c>
      <c r="E73" s="660">
        <f t="shared" si="13"/>
        <v>0</v>
      </c>
      <c r="F73" s="661">
        <f t="shared" si="21"/>
        <v>0</v>
      </c>
      <c r="G73" s="661">
        <f t="shared" si="22"/>
        <v>0</v>
      </c>
      <c r="H73" s="662">
        <f t="shared" si="15"/>
        <v>0</v>
      </c>
      <c r="I73" s="663">
        <f t="shared" si="16"/>
        <v>0</v>
      </c>
      <c r="K73" s="554">
        <f t="shared" si="17"/>
        <v>0</v>
      </c>
      <c r="L73" s="554">
        <f t="shared" si="18"/>
        <v>0</v>
      </c>
      <c r="M73" s="554">
        <f t="shared" si="19"/>
        <v>0</v>
      </c>
      <c r="N73" s="554">
        <f t="shared" si="20"/>
        <v>0</v>
      </c>
    </row>
    <row r="74" spans="1:14" ht="24.95" customHeight="1" x14ac:dyDescent="0.2">
      <c r="A74" s="658">
        <f>Datos!B88</f>
        <v>0</v>
      </c>
      <c r="B74" s="732" t="str">
        <f t="shared" si="0"/>
        <v/>
      </c>
      <c r="C74" s="733"/>
      <c r="D74" s="659" t="str">
        <f t="shared" si="12"/>
        <v/>
      </c>
      <c r="E74" s="660">
        <f t="shared" si="13"/>
        <v>0</v>
      </c>
      <c r="F74" s="661">
        <f t="shared" si="21"/>
        <v>0</v>
      </c>
      <c r="G74" s="661">
        <f t="shared" si="22"/>
        <v>0</v>
      </c>
      <c r="H74" s="662">
        <f t="shared" si="15"/>
        <v>0</v>
      </c>
      <c r="I74" s="663">
        <f t="shared" si="16"/>
        <v>0</v>
      </c>
      <c r="K74" s="554">
        <f t="shared" si="17"/>
        <v>0</v>
      </c>
      <c r="L74" s="554">
        <f t="shared" si="18"/>
        <v>0</v>
      </c>
      <c r="M74" s="554">
        <f t="shared" si="19"/>
        <v>0</v>
      </c>
      <c r="N74" s="554">
        <f t="shared" si="20"/>
        <v>0</v>
      </c>
    </row>
    <row r="75" spans="1:14" ht="24.95" customHeight="1" x14ac:dyDescent="0.2">
      <c r="A75" s="658">
        <f>Datos!B89</f>
        <v>0</v>
      </c>
      <c r="B75" s="732" t="str">
        <f t="shared" si="0"/>
        <v/>
      </c>
      <c r="C75" s="733"/>
      <c r="D75" s="659" t="str">
        <f t="shared" si="12"/>
        <v/>
      </c>
      <c r="E75" s="660">
        <f t="shared" si="13"/>
        <v>0</v>
      </c>
      <c r="F75" s="661">
        <f t="shared" si="21"/>
        <v>0</v>
      </c>
      <c r="G75" s="661">
        <f t="shared" si="22"/>
        <v>0</v>
      </c>
      <c r="H75" s="662">
        <f t="shared" si="15"/>
        <v>0</v>
      </c>
      <c r="I75" s="663">
        <f t="shared" si="16"/>
        <v>0</v>
      </c>
      <c r="K75" s="554">
        <f t="shared" si="17"/>
        <v>0</v>
      </c>
      <c r="L75" s="554">
        <f t="shared" si="18"/>
        <v>0</v>
      </c>
      <c r="M75" s="554">
        <f t="shared" si="19"/>
        <v>0</v>
      </c>
      <c r="N75" s="554">
        <f t="shared" si="20"/>
        <v>0</v>
      </c>
    </row>
    <row r="76" spans="1:14" ht="24.95" customHeight="1" x14ac:dyDescent="0.2">
      <c r="A76" s="658">
        <f>Datos!B90</f>
        <v>0</v>
      </c>
      <c r="B76" s="732" t="str">
        <f t="shared" si="0"/>
        <v/>
      </c>
      <c r="C76" s="733"/>
      <c r="D76" s="659" t="str">
        <f t="shared" si="12"/>
        <v/>
      </c>
      <c r="E76" s="660">
        <f t="shared" si="13"/>
        <v>0</v>
      </c>
      <c r="F76" s="661">
        <f t="shared" si="21"/>
        <v>0</v>
      </c>
      <c r="G76" s="661">
        <f t="shared" si="22"/>
        <v>0</v>
      </c>
      <c r="H76" s="662">
        <f t="shared" si="15"/>
        <v>0</v>
      </c>
      <c r="I76" s="663">
        <f t="shared" si="16"/>
        <v>0</v>
      </c>
      <c r="K76" s="554">
        <f t="shared" si="17"/>
        <v>0</v>
      </c>
      <c r="L76" s="554">
        <f t="shared" si="18"/>
        <v>0</v>
      </c>
      <c r="M76" s="554">
        <f t="shared" si="19"/>
        <v>0</v>
      </c>
      <c r="N76" s="554">
        <f t="shared" si="20"/>
        <v>0</v>
      </c>
    </row>
    <row r="77" spans="1:14" ht="24.95" customHeight="1" x14ac:dyDescent="0.2">
      <c r="A77" s="658">
        <f>Datos!B91</f>
        <v>0</v>
      </c>
      <c r="B77" s="732" t="str">
        <f t="shared" si="0"/>
        <v/>
      </c>
      <c r="C77" s="733"/>
      <c r="D77" s="659" t="str">
        <f t="shared" si="12"/>
        <v/>
      </c>
      <c r="E77" s="660">
        <f t="shared" si="13"/>
        <v>0</v>
      </c>
      <c r="F77" s="661">
        <f t="shared" si="21"/>
        <v>0</v>
      </c>
      <c r="G77" s="661">
        <f t="shared" si="22"/>
        <v>0</v>
      </c>
      <c r="H77" s="662">
        <f t="shared" si="15"/>
        <v>0</v>
      </c>
      <c r="I77" s="663">
        <f t="shared" si="16"/>
        <v>0</v>
      </c>
      <c r="K77" s="554">
        <f t="shared" si="17"/>
        <v>0</v>
      </c>
      <c r="L77" s="554">
        <f t="shared" si="18"/>
        <v>0</v>
      </c>
      <c r="M77" s="554">
        <f t="shared" si="19"/>
        <v>0</v>
      </c>
      <c r="N77" s="554">
        <f t="shared" si="20"/>
        <v>0</v>
      </c>
    </row>
    <row r="78" spans="1:14" ht="24.95" customHeight="1" x14ac:dyDescent="0.2">
      <c r="A78" s="658">
        <f>Datos!B92</f>
        <v>0</v>
      </c>
      <c r="B78" s="732" t="str">
        <f t="shared" si="0"/>
        <v/>
      </c>
      <c r="C78" s="733"/>
      <c r="D78" s="659" t="str">
        <f t="shared" si="12"/>
        <v/>
      </c>
      <c r="E78" s="660">
        <f t="shared" si="13"/>
        <v>0</v>
      </c>
      <c r="F78" s="661">
        <f t="shared" si="21"/>
        <v>0</v>
      </c>
      <c r="G78" s="661">
        <f t="shared" si="22"/>
        <v>0</v>
      </c>
      <c r="H78" s="662">
        <f t="shared" si="15"/>
        <v>0</v>
      </c>
      <c r="I78" s="663">
        <f t="shared" si="16"/>
        <v>0</v>
      </c>
      <c r="K78" s="554">
        <f t="shared" si="17"/>
        <v>0</v>
      </c>
      <c r="L78" s="554">
        <f t="shared" si="18"/>
        <v>0</v>
      </c>
      <c r="M78" s="554">
        <f t="shared" si="19"/>
        <v>0</v>
      </c>
      <c r="N78" s="554">
        <f t="shared" si="20"/>
        <v>0</v>
      </c>
    </row>
    <row r="79" spans="1:14" ht="24.95" customHeight="1" x14ac:dyDescent="0.2">
      <c r="A79" s="658">
        <f>Datos!B93</f>
        <v>0</v>
      </c>
      <c r="B79" s="732" t="str">
        <f t="shared" si="0"/>
        <v/>
      </c>
      <c r="C79" s="733"/>
      <c r="D79" s="659" t="str">
        <f t="shared" si="12"/>
        <v/>
      </c>
      <c r="E79" s="660">
        <f t="shared" si="13"/>
        <v>0</v>
      </c>
      <c r="F79" s="661">
        <f t="shared" si="21"/>
        <v>0</v>
      </c>
      <c r="G79" s="661">
        <f t="shared" si="22"/>
        <v>0</v>
      </c>
      <c r="H79" s="662">
        <f t="shared" si="15"/>
        <v>0</v>
      </c>
      <c r="I79" s="663">
        <f t="shared" si="16"/>
        <v>0</v>
      </c>
      <c r="K79" s="554">
        <f t="shared" si="17"/>
        <v>0</v>
      </c>
      <c r="L79" s="554">
        <f t="shared" si="18"/>
        <v>0</v>
      </c>
      <c r="M79" s="554">
        <f t="shared" si="19"/>
        <v>0</v>
      </c>
      <c r="N79" s="554">
        <f t="shared" si="20"/>
        <v>0</v>
      </c>
    </row>
    <row r="80" spans="1:14" ht="24.95" customHeight="1" x14ac:dyDescent="0.2">
      <c r="A80" s="658">
        <f>Datos!B94</f>
        <v>0</v>
      </c>
      <c r="B80" s="732" t="str">
        <f t="shared" si="0"/>
        <v/>
      </c>
      <c r="C80" s="733"/>
      <c r="D80" s="659" t="str">
        <f t="shared" si="12"/>
        <v/>
      </c>
      <c r="E80" s="660">
        <f t="shared" si="13"/>
        <v>0</v>
      </c>
      <c r="F80" s="661">
        <f t="shared" si="21"/>
        <v>0</v>
      </c>
      <c r="G80" s="661">
        <f t="shared" si="22"/>
        <v>0</v>
      </c>
      <c r="H80" s="662">
        <f t="shared" si="15"/>
        <v>0</v>
      </c>
      <c r="I80" s="663">
        <f t="shared" si="16"/>
        <v>0</v>
      </c>
      <c r="K80" s="554">
        <f t="shared" si="17"/>
        <v>0</v>
      </c>
      <c r="L80" s="554">
        <f t="shared" si="18"/>
        <v>0</v>
      </c>
      <c r="M80" s="554">
        <f t="shared" si="19"/>
        <v>0</v>
      </c>
      <c r="N80" s="554">
        <f t="shared" si="20"/>
        <v>0</v>
      </c>
    </row>
    <row r="81" spans="1:14" ht="24.95" customHeight="1" x14ac:dyDescent="0.2">
      <c r="A81" s="658">
        <f>Datos!B95</f>
        <v>0</v>
      </c>
      <c r="B81" s="732" t="str">
        <f t="shared" si="0"/>
        <v/>
      </c>
      <c r="C81" s="733"/>
      <c r="D81" s="659" t="str">
        <f t="shared" si="12"/>
        <v/>
      </c>
      <c r="E81" s="660">
        <f t="shared" si="13"/>
        <v>0</v>
      </c>
      <c r="F81" s="661">
        <f t="shared" si="21"/>
        <v>0</v>
      </c>
      <c r="G81" s="661">
        <f t="shared" si="22"/>
        <v>0</v>
      </c>
      <c r="H81" s="662">
        <f t="shared" si="15"/>
        <v>0</v>
      </c>
      <c r="I81" s="663">
        <f t="shared" si="16"/>
        <v>0</v>
      </c>
      <c r="K81" s="554">
        <f t="shared" si="17"/>
        <v>0</v>
      </c>
      <c r="L81" s="554">
        <f t="shared" si="18"/>
        <v>0</v>
      </c>
      <c r="M81" s="554">
        <f t="shared" si="19"/>
        <v>0</v>
      </c>
      <c r="N81" s="554">
        <f t="shared" si="20"/>
        <v>0</v>
      </c>
    </row>
    <row r="82" spans="1:14" ht="24.95" customHeight="1" x14ac:dyDescent="0.2">
      <c r="A82" s="658">
        <f>Datos!B96</f>
        <v>0</v>
      </c>
      <c r="B82" s="732" t="str">
        <f t="shared" ref="B82:B92" si="23">IFERROR(VLOOKUP(A82,T_Itemizado_Obra,2,FALSE),"")</f>
        <v/>
      </c>
      <c r="C82" s="733"/>
      <c r="D82" s="659" t="str">
        <f t="shared" ref="D82:D92" si="24">IFERROR(VLOOKUP(A82,T_Itemizado_Obra,3,FALSE),"")</f>
        <v/>
      </c>
      <c r="E82" s="660">
        <f t="shared" ref="E82:E96" si="25">IFERROR(VLOOKUP(A82,T_Itemizado_Obra,4,FALSE),0)</f>
        <v>0</v>
      </c>
      <c r="F82" s="661">
        <f t="shared" si="21"/>
        <v>0</v>
      </c>
      <c r="G82" s="661">
        <f t="shared" si="22"/>
        <v>0</v>
      </c>
      <c r="H82" s="662">
        <f t="shared" ref="H82:H96" si="26">ROUND(Costo_Item+GG_Item+Beneficio_Item+IB_Item+IVA_Item,2)</f>
        <v>0</v>
      </c>
      <c r="I82" s="663">
        <f t="shared" si="16"/>
        <v>0</v>
      </c>
      <c r="K82" s="554">
        <f t="shared" ref="K82:K96" si="27">ROUND(G82*G_G_Porcentaje,4)</f>
        <v>0</v>
      </c>
      <c r="L82" s="554">
        <f t="shared" ref="L82:L96" si="28">ROUND(G82*(1+G_G_Porcentaje)*Beneficio,4)</f>
        <v>0</v>
      </c>
      <c r="M82" s="554">
        <f t="shared" ref="M82:M96" si="29">ROUND((G82+K82+L82)*I_B,4)</f>
        <v>0</v>
      </c>
      <c r="N82" s="554">
        <f t="shared" ref="N82:N96" si="30">ROUND((G82+K82+L82)*IVA,4)</f>
        <v>0</v>
      </c>
    </row>
    <row r="83" spans="1:14" ht="24.95" customHeight="1" x14ac:dyDescent="0.2">
      <c r="A83" s="658">
        <f>Datos!B97</f>
        <v>0</v>
      </c>
      <c r="B83" s="732" t="str">
        <f t="shared" si="23"/>
        <v/>
      </c>
      <c r="C83" s="733"/>
      <c r="D83" s="659" t="str">
        <f t="shared" si="24"/>
        <v/>
      </c>
      <c r="E83" s="660">
        <f t="shared" si="25"/>
        <v>0</v>
      </c>
      <c r="F83" s="661">
        <f t="shared" si="21"/>
        <v>0</v>
      </c>
      <c r="G83" s="661">
        <f t="shared" si="22"/>
        <v>0</v>
      </c>
      <c r="H83" s="662">
        <f t="shared" si="26"/>
        <v>0</v>
      </c>
      <c r="I83" s="663">
        <f t="shared" si="16"/>
        <v>0</v>
      </c>
      <c r="K83" s="554">
        <f t="shared" si="27"/>
        <v>0</v>
      </c>
      <c r="L83" s="554">
        <f t="shared" si="28"/>
        <v>0</v>
      </c>
      <c r="M83" s="554">
        <f t="shared" si="29"/>
        <v>0</v>
      </c>
      <c r="N83" s="554">
        <f t="shared" si="30"/>
        <v>0</v>
      </c>
    </row>
    <row r="84" spans="1:14" ht="19.5" customHeight="1" x14ac:dyDescent="0.2">
      <c r="A84" s="658">
        <f>Datos!B98</f>
        <v>0</v>
      </c>
      <c r="B84" s="664" t="str">
        <f t="shared" si="23"/>
        <v/>
      </c>
      <c r="C84" s="665"/>
      <c r="D84" s="659" t="str">
        <f t="shared" si="24"/>
        <v/>
      </c>
      <c r="E84" s="660">
        <f t="shared" si="25"/>
        <v>0</v>
      </c>
      <c r="F84" s="661">
        <f t="shared" si="21"/>
        <v>0</v>
      </c>
      <c r="G84" s="661">
        <f t="shared" si="22"/>
        <v>0</v>
      </c>
      <c r="H84" s="662">
        <f t="shared" si="26"/>
        <v>0</v>
      </c>
      <c r="I84" s="663">
        <f t="shared" si="16"/>
        <v>0</v>
      </c>
      <c r="K84" s="554">
        <f t="shared" si="27"/>
        <v>0</v>
      </c>
      <c r="L84" s="554">
        <f t="shared" si="28"/>
        <v>0</v>
      </c>
      <c r="M84" s="554">
        <f t="shared" si="29"/>
        <v>0</v>
      </c>
      <c r="N84" s="554">
        <f t="shared" si="30"/>
        <v>0</v>
      </c>
    </row>
    <row r="85" spans="1:14" ht="19.5" customHeight="1" x14ac:dyDescent="0.2">
      <c r="A85" s="658">
        <f>Datos!B99</f>
        <v>0</v>
      </c>
      <c r="B85" s="664" t="str">
        <f t="shared" si="23"/>
        <v/>
      </c>
      <c r="C85" s="665"/>
      <c r="D85" s="659" t="str">
        <f t="shared" si="24"/>
        <v/>
      </c>
      <c r="E85" s="660">
        <f t="shared" si="25"/>
        <v>0</v>
      </c>
      <c r="F85" s="661">
        <f t="shared" si="21"/>
        <v>0</v>
      </c>
      <c r="G85" s="661">
        <f t="shared" si="22"/>
        <v>0</v>
      </c>
      <c r="H85" s="662">
        <f t="shared" si="26"/>
        <v>0</v>
      </c>
      <c r="I85" s="663">
        <f t="shared" si="16"/>
        <v>0</v>
      </c>
      <c r="K85" s="554">
        <f t="shared" si="27"/>
        <v>0</v>
      </c>
      <c r="L85" s="554">
        <f t="shared" si="28"/>
        <v>0</v>
      </c>
      <c r="M85" s="554">
        <f t="shared" si="29"/>
        <v>0</v>
      </c>
      <c r="N85" s="554">
        <f t="shared" si="30"/>
        <v>0</v>
      </c>
    </row>
    <row r="86" spans="1:14" ht="19.5" customHeight="1" x14ac:dyDescent="0.2">
      <c r="A86" s="658">
        <f>Datos!B102</f>
        <v>0</v>
      </c>
      <c r="B86" s="664" t="str">
        <f t="shared" si="23"/>
        <v/>
      </c>
      <c r="C86" s="665"/>
      <c r="D86" s="659" t="str">
        <f t="shared" si="24"/>
        <v/>
      </c>
      <c r="E86" s="660">
        <f t="shared" si="25"/>
        <v>0</v>
      </c>
      <c r="F86" s="661">
        <f t="shared" si="21"/>
        <v>0</v>
      </c>
      <c r="G86" s="661">
        <f t="shared" si="22"/>
        <v>0</v>
      </c>
      <c r="H86" s="662">
        <f t="shared" si="26"/>
        <v>0</v>
      </c>
      <c r="I86" s="663">
        <f t="shared" si="16"/>
        <v>0</v>
      </c>
      <c r="K86" s="554">
        <f t="shared" si="27"/>
        <v>0</v>
      </c>
      <c r="L86" s="554">
        <f t="shared" si="28"/>
        <v>0</v>
      </c>
      <c r="M86" s="554">
        <f t="shared" si="29"/>
        <v>0</v>
      </c>
      <c r="N86" s="554">
        <f t="shared" si="30"/>
        <v>0</v>
      </c>
    </row>
    <row r="87" spans="1:14" ht="19.5" customHeight="1" x14ac:dyDescent="0.2">
      <c r="A87" s="658">
        <f>Datos!B103</f>
        <v>0</v>
      </c>
      <c r="B87" s="664" t="str">
        <f t="shared" si="23"/>
        <v/>
      </c>
      <c r="C87" s="665"/>
      <c r="D87" s="659" t="str">
        <f t="shared" si="24"/>
        <v/>
      </c>
      <c r="E87" s="660">
        <f t="shared" si="25"/>
        <v>0</v>
      </c>
      <c r="F87" s="661">
        <f t="shared" si="21"/>
        <v>0</v>
      </c>
      <c r="G87" s="661">
        <f t="shared" si="22"/>
        <v>0</v>
      </c>
      <c r="H87" s="662">
        <f t="shared" si="26"/>
        <v>0</v>
      </c>
      <c r="I87" s="663">
        <f t="shared" si="16"/>
        <v>0</v>
      </c>
      <c r="K87" s="554">
        <f t="shared" si="27"/>
        <v>0</v>
      </c>
      <c r="L87" s="554">
        <f t="shared" si="28"/>
        <v>0</v>
      </c>
      <c r="M87" s="554">
        <f t="shared" si="29"/>
        <v>0</v>
      </c>
      <c r="N87" s="554">
        <f t="shared" si="30"/>
        <v>0</v>
      </c>
    </row>
    <row r="88" spans="1:14" ht="19.5" customHeight="1" x14ac:dyDescent="0.2">
      <c r="A88" s="658">
        <f>Datos!B104</f>
        <v>0</v>
      </c>
      <c r="B88" s="664" t="str">
        <f t="shared" si="23"/>
        <v/>
      </c>
      <c r="C88" s="665"/>
      <c r="D88" s="659" t="str">
        <f t="shared" si="24"/>
        <v/>
      </c>
      <c r="E88" s="660">
        <f t="shared" si="25"/>
        <v>0</v>
      </c>
      <c r="F88" s="661">
        <f t="shared" si="21"/>
        <v>0</v>
      </c>
      <c r="G88" s="661">
        <f t="shared" si="22"/>
        <v>0</v>
      </c>
      <c r="H88" s="662">
        <f t="shared" si="26"/>
        <v>0</v>
      </c>
      <c r="I88" s="663">
        <f t="shared" si="16"/>
        <v>0</v>
      </c>
      <c r="K88" s="554">
        <f t="shared" si="27"/>
        <v>0</v>
      </c>
      <c r="L88" s="554">
        <f t="shared" si="28"/>
        <v>0</v>
      </c>
      <c r="M88" s="554">
        <f t="shared" si="29"/>
        <v>0</v>
      </c>
      <c r="N88" s="554">
        <f t="shared" si="30"/>
        <v>0</v>
      </c>
    </row>
    <row r="89" spans="1:14" ht="19.5" customHeight="1" x14ac:dyDescent="0.2">
      <c r="A89" s="658">
        <f>Datos!B105</f>
        <v>0</v>
      </c>
      <c r="B89" s="664" t="str">
        <f t="shared" si="23"/>
        <v/>
      </c>
      <c r="C89" s="665"/>
      <c r="D89" s="659" t="str">
        <f t="shared" si="24"/>
        <v/>
      </c>
      <c r="E89" s="660">
        <f t="shared" si="25"/>
        <v>0</v>
      </c>
      <c r="F89" s="661">
        <f t="shared" si="21"/>
        <v>0</v>
      </c>
      <c r="G89" s="661">
        <f t="shared" si="22"/>
        <v>0</v>
      </c>
      <c r="H89" s="662">
        <f t="shared" si="26"/>
        <v>0</v>
      </c>
      <c r="I89" s="663">
        <f t="shared" si="16"/>
        <v>0</v>
      </c>
      <c r="K89" s="554">
        <f t="shared" si="27"/>
        <v>0</v>
      </c>
      <c r="L89" s="554">
        <f t="shared" si="28"/>
        <v>0</v>
      </c>
      <c r="M89" s="554">
        <f t="shared" si="29"/>
        <v>0</v>
      </c>
      <c r="N89" s="554">
        <f t="shared" si="30"/>
        <v>0</v>
      </c>
    </row>
    <row r="90" spans="1:14" ht="19.5" customHeight="1" x14ac:dyDescent="0.2">
      <c r="A90" s="658">
        <f>Datos!B106</f>
        <v>0</v>
      </c>
      <c r="B90" s="664" t="str">
        <f t="shared" si="23"/>
        <v/>
      </c>
      <c r="C90" s="665"/>
      <c r="D90" s="659" t="str">
        <f t="shared" si="24"/>
        <v/>
      </c>
      <c r="E90" s="660">
        <f t="shared" si="25"/>
        <v>0</v>
      </c>
      <c r="F90" s="661">
        <f t="shared" si="21"/>
        <v>0</v>
      </c>
      <c r="G90" s="661">
        <f t="shared" si="22"/>
        <v>0</v>
      </c>
      <c r="H90" s="662">
        <f t="shared" si="26"/>
        <v>0</v>
      </c>
      <c r="I90" s="663">
        <f t="shared" si="16"/>
        <v>0</v>
      </c>
      <c r="K90" s="554">
        <f t="shared" si="27"/>
        <v>0</v>
      </c>
      <c r="L90" s="554">
        <f t="shared" si="28"/>
        <v>0</v>
      </c>
      <c r="M90" s="554">
        <f t="shared" si="29"/>
        <v>0</v>
      </c>
      <c r="N90" s="554">
        <f t="shared" si="30"/>
        <v>0</v>
      </c>
    </row>
    <row r="91" spans="1:14" ht="19.5" customHeight="1" x14ac:dyDescent="0.2">
      <c r="A91" s="658">
        <f>Datos!B107</f>
        <v>0</v>
      </c>
      <c r="B91" s="664" t="str">
        <f t="shared" si="23"/>
        <v/>
      </c>
      <c r="C91" s="665"/>
      <c r="D91" s="659" t="str">
        <f t="shared" si="24"/>
        <v/>
      </c>
      <c r="E91" s="660">
        <f t="shared" si="25"/>
        <v>0</v>
      </c>
      <c r="F91" s="661">
        <f t="shared" si="21"/>
        <v>0</v>
      </c>
      <c r="G91" s="661">
        <f t="shared" si="22"/>
        <v>0</v>
      </c>
      <c r="H91" s="662">
        <f t="shared" si="26"/>
        <v>0</v>
      </c>
      <c r="I91" s="663">
        <f t="shared" si="16"/>
        <v>0</v>
      </c>
      <c r="K91" s="554">
        <f t="shared" si="27"/>
        <v>0</v>
      </c>
      <c r="L91" s="554">
        <f t="shared" si="28"/>
        <v>0</v>
      </c>
      <c r="M91" s="554">
        <f t="shared" si="29"/>
        <v>0</v>
      </c>
      <c r="N91" s="554">
        <f t="shared" si="30"/>
        <v>0</v>
      </c>
    </row>
    <row r="92" spans="1:14" ht="19.5" customHeight="1" x14ac:dyDescent="0.2">
      <c r="A92" s="658">
        <f>Datos!B108</f>
        <v>0</v>
      </c>
      <c r="B92" s="664" t="str">
        <f t="shared" si="23"/>
        <v/>
      </c>
      <c r="C92" s="665"/>
      <c r="D92" s="659" t="str">
        <f t="shared" si="24"/>
        <v/>
      </c>
      <c r="E92" s="660">
        <f t="shared" si="25"/>
        <v>0</v>
      </c>
      <c r="F92" s="661">
        <f t="shared" si="21"/>
        <v>0</v>
      </c>
      <c r="G92" s="661">
        <f t="shared" si="22"/>
        <v>0</v>
      </c>
      <c r="H92" s="662">
        <f t="shared" si="26"/>
        <v>0</v>
      </c>
      <c r="I92" s="663">
        <f t="shared" si="16"/>
        <v>0</v>
      </c>
      <c r="K92" s="554">
        <f t="shared" si="27"/>
        <v>0</v>
      </c>
      <c r="L92" s="554">
        <f t="shared" si="28"/>
        <v>0</v>
      </c>
      <c r="M92" s="554">
        <f t="shared" si="29"/>
        <v>0</v>
      </c>
      <c r="N92" s="554">
        <f t="shared" si="30"/>
        <v>0</v>
      </c>
    </row>
    <row r="93" spans="1:14" ht="19.5" customHeight="1" x14ac:dyDescent="0.2">
      <c r="A93" s="666"/>
      <c r="B93" s="667"/>
      <c r="C93" s="665"/>
      <c r="D93" s="659"/>
      <c r="E93" s="660">
        <f t="shared" si="25"/>
        <v>0</v>
      </c>
      <c r="F93" s="661">
        <f t="shared" ref="F93:F96" si="31">IFERROR(VLOOKUP(A93,T_A_P,7,FALSE),0)</f>
        <v>0</v>
      </c>
      <c r="G93" s="661">
        <f t="shared" ref="G93:G96" si="32">IF(E93=0,0,ROUND(E93*F93,2))</f>
        <v>0</v>
      </c>
      <c r="H93" s="662">
        <f t="shared" si="26"/>
        <v>0</v>
      </c>
      <c r="I93" s="663">
        <f t="shared" ref="I93:I96" si="33">IFERROR(H93/Monto_Oferta,0)</f>
        <v>0</v>
      </c>
      <c r="K93" s="554">
        <f t="shared" si="27"/>
        <v>0</v>
      </c>
      <c r="L93" s="554">
        <f t="shared" si="28"/>
        <v>0</v>
      </c>
      <c r="M93" s="554">
        <f t="shared" si="29"/>
        <v>0</v>
      </c>
      <c r="N93" s="554">
        <f t="shared" si="30"/>
        <v>0</v>
      </c>
    </row>
    <row r="94" spans="1:14" ht="19.5" customHeight="1" x14ac:dyDescent="0.2">
      <c r="A94" s="666"/>
      <c r="B94" s="667"/>
      <c r="C94" s="665"/>
      <c r="D94" s="659"/>
      <c r="E94" s="660">
        <f t="shared" si="25"/>
        <v>0</v>
      </c>
      <c r="F94" s="661">
        <f t="shared" si="31"/>
        <v>0</v>
      </c>
      <c r="G94" s="661">
        <f t="shared" si="32"/>
        <v>0</v>
      </c>
      <c r="H94" s="662">
        <f t="shared" si="26"/>
        <v>0</v>
      </c>
      <c r="I94" s="663">
        <f t="shared" si="33"/>
        <v>0</v>
      </c>
      <c r="K94" s="554">
        <f t="shared" si="27"/>
        <v>0</v>
      </c>
      <c r="L94" s="554">
        <f t="shared" si="28"/>
        <v>0</v>
      </c>
      <c r="M94" s="554">
        <f t="shared" si="29"/>
        <v>0</v>
      </c>
      <c r="N94" s="554">
        <f t="shared" si="30"/>
        <v>0</v>
      </c>
    </row>
    <row r="95" spans="1:14" ht="19.5" customHeight="1" x14ac:dyDescent="0.2">
      <c r="A95" s="666"/>
      <c r="B95" s="667"/>
      <c r="C95" s="665"/>
      <c r="D95" s="659"/>
      <c r="E95" s="660">
        <f t="shared" si="25"/>
        <v>0</v>
      </c>
      <c r="F95" s="661">
        <f t="shared" si="31"/>
        <v>0</v>
      </c>
      <c r="G95" s="661">
        <f t="shared" si="32"/>
        <v>0</v>
      </c>
      <c r="H95" s="662"/>
      <c r="I95" s="663">
        <f t="shared" si="33"/>
        <v>0</v>
      </c>
      <c r="K95" s="554">
        <f t="shared" si="27"/>
        <v>0</v>
      </c>
      <c r="L95" s="554">
        <f t="shared" si="28"/>
        <v>0</v>
      </c>
      <c r="M95" s="554">
        <f t="shared" si="29"/>
        <v>0</v>
      </c>
      <c r="N95" s="554">
        <f t="shared" si="30"/>
        <v>0</v>
      </c>
    </row>
    <row r="96" spans="1:14" ht="19.5" customHeight="1" x14ac:dyDescent="0.2">
      <c r="A96" s="666"/>
      <c r="B96" s="668"/>
      <c r="C96" s="669"/>
      <c r="D96" s="659"/>
      <c r="E96" s="660">
        <f t="shared" si="25"/>
        <v>0</v>
      </c>
      <c r="F96" s="661">
        <f t="shared" si="31"/>
        <v>0</v>
      </c>
      <c r="G96" s="661">
        <f t="shared" si="32"/>
        <v>0</v>
      </c>
      <c r="H96" s="662">
        <f t="shared" si="26"/>
        <v>0</v>
      </c>
      <c r="I96" s="663">
        <f t="shared" si="33"/>
        <v>0</v>
      </c>
      <c r="K96" s="554">
        <f t="shared" si="27"/>
        <v>0</v>
      </c>
      <c r="L96" s="554">
        <f t="shared" si="28"/>
        <v>0</v>
      </c>
      <c r="M96" s="554">
        <f t="shared" si="29"/>
        <v>0</v>
      </c>
      <c r="N96" s="554">
        <f t="shared" si="30"/>
        <v>0</v>
      </c>
    </row>
    <row r="97" spans="1:14" ht="19.5" customHeight="1" x14ac:dyDescent="0.2">
      <c r="A97" s="666"/>
      <c r="B97" s="670"/>
      <c r="C97" s="671"/>
      <c r="D97" s="672"/>
      <c r="E97" s="673"/>
      <c r="F97" s="674"/>
      <c r="G97" s="675"/>
      <c r="H97" s="676"/>
      <c r="I97" s="677"/>
    </row>
    <row r="98" spans="1:14" ht="19.5" customHeight="1" x14ac:dyDescent="0.2">
      <c r="A98" s="49"/>
      <c r="B98" s="558" t="s">
        <v>21</v>
      </c>
      <c r="C98" s="558"/>
      <c r="D98" s="558"/>
      <c r="E98" s="558"/>
      <c r="F98" s="559"/>
      <c r="G98" s="27">
        <f>ROUND(SUM(G20:G97),2)</f>
        <v>0</v>
      </c>
      <c r="H98" s="27">
        <f>ROUND(SUM(H20:H97),2)</f>
        <v>0</v>
      </c>
      <c r="I98" s="28">
        <f>SUM(I20:I97)</f>
        <v>0</v>
      </c>
      <c r="K98" s="27">
        <f t="shared" ref="K98:N98" si="34">ROUND(SUM(K20:K97),2)</f>
        <v>0</v>
      </c>
      <c r="L98" s="27">
        <f t="shared" si="34"/>
        <v>0</v>
      </c>
      <c r="M98" s="27">
        <f t="shared" si="34"/>
        <v>0</v>
      </c>
      <c r="N98" s="27">
        <f t="shared" si="34"/>
        <v>0</v>
      </c>
    </row>
    <row r="99" spans="1:14" ht="19.5" customHeight="1" thickBot="1" x14ac:dyDescent="0.25">
      <c r="A99" s="26" t="s">
        <v>4</v>
      </c>
      <c r="G99" s="29"/>
    </row>
    <row r="100" spans="1:14" ht="19.5" customHeight="1" thickTop="1" x14ac:dyDescent="0.2">
      <c r="A100" s="201" t="s">
        <v>1803</v>
      </c>
      <c r="B100" s="203" t="s">
        <v>13</v>
      </c>
      <c r="C100" s="30"/>
      <c r="D100" s="31"/>
      <c r="E100" s="32"/>
      <c r="F100" s="33"/>
      <c r="G100" s="34">
        <f>G98</f>
        <v>0</v>
      </c>
      <c r="K100" s="8"/>
    </row>
    <row r="101" spans="1:14" ht="19.5" customHeight="1" x14ac:dyDescent="0.2">
      <c r="A101" s="200" t="s">
        <v>1804</v>
      </c>
      <c r="B101" s="35" t="str">
        <f>CONCATENATE("GASTOS GENERALES  ",TEXT(E101*100,"00,00")," % de ( 1 )")</f>
        <v>GASTOS GENERALES  0,000 % de ( 1 )</v>
      </c>
      <c r="C101" s="35"/>
      <c r="D101" s="9"/>
      <c r="E101" s="195">
        <f>G_G_Porcentaje</f>
        <v>0</v>
      </c>
      <c r="F101" s="36"/>
      <c r="G101" s="37">
        <f>IF(E101=0,,ROUND(E101*G100,2))</f>
        <v>0</v>
      </c>
      <c r="I101" s="9"/>
    </row>
    <row r="102" spans="1:14" ht="19.5" customHeight="1" x14ac:dyDescent="0.2">
      <c r="A102" s="200" t="s">
        <v>1805</v>
      </c>
      <c r="B102" s="35" t="str">
        <f>CONCATENATE("BENEFICIOS  ",E102*100," % de ( 1 + 2 )")</f>
        <v>BENEFICIOS  0 % de ( 1 + 2 )</v>
      </c>
      <c r="C102" s="35"/>
      <c r="D102" s="9"/>
      <c r="E102" s="195">
        <f>Beneficio</f>
        <v>0</v>
      </c>
      <c r="F102" s="36"/>
      <c r="G102" s="37">
        <f>IF(E102=0,,ROUND(E102*(G100+G101),2))</f>
        <v>0</v>
      </c>
      <c r="H102" s="541"/>
      <c r="I102" s="9"/>
    </row>
    <row r="103" spans="1:14" ht="19.5" customHeight="1" x14ac:dyDescent="0.2">
      <c r="A103" s="200" t="s">
        <v>1806</v>
      </c>
      <c r="B103" s="204" t="s">
        <v>12</v>
      </c>
      <c r="C103" s="38"/>
      <c r="D103" s="9"/>
      <c r="E103" s="6"/>
      <c r="F103" s="36"/>
      <c r="G103" s="37">
        <f>G100+G101+G102</f>
        <v>0</v>
      </c>
      <c r="H103" s="542"/>
      <c r="I103" s="9"/>
    </row>
    <row r="104" spans="1:14" ht="19.5" customHeight="1" x14ac:dyDescent="0.2">
      <c r="A104" s="200" t="s">
        <v>1807</v>
      </c>
      <c r="B104" s="35" t="str">
        <f>CONCATENATE("INGRESOS BRUTOS Y LOTE HOGAR  ",E104*100," % de ( 4 )")</f>
        <v>INGRESOS BRUTOS Y LOTE HOGAR  2.4 % de ( 4 )</v>
      </c>
      <c r="C104" s="35"/>
      <c r="D104" s="9"/>
      <c r="E104" s="195">
        <f>I_B</f>
        <v>2.4E-2</v>
      </c>
      <c r="F104" s="36"/>
      <c r="G104" s="37">
        <f>IF(E104=0,,ROUND(E104*G103,2))</f>
        <v>0</v>
      </c>
      <c r="I104" s="9"/>
    </row>
    <row r="105" spans="1:14" ht="19.5" customHeight="1" thickBot="1" x14ac:dyDescent="0.25">
      <c r="A105" s="202" t="s">
        <v>1808</v>
      </c>
      <c r="B105" s="39" t="str">
        <f>CONCATENATE("IMPUESTO AL VALOR AGREGADO ",E105*100," % de ( 4 )")</f>
        <v>IMPUESTO AL VALOR AGREGADO 21 % de ( 4 )</v>
      </c>
      <c r="C105" s="39"/>
      <c r="D105" s="40"/>
      <c r="E105" s="710">
        <f>IVA</f>
        <v>0.21</v>
      </c>
      <c r="F105" s="41"/>
      <c r="G105" s="42">
        <f>IF(E105=0,,ROUND(E105*G103,2))</f>
        <v>0</v>
      </c>
      <c r="I105" s="9"/>
    </row>
    <row r="106" spans="1:14" ht="19.5" customHeight="1" thickTop="1" x14ac:dyDescent="0.2">
      <c r="B106" s="35"/>
      <c r="C106" s="35"/>
      <c r="D106" s="9"/>
      <c r="E106" s="44"/>
      <c r="F106" s="36"/>
      <c r="G106" s="45"/>
      <c r="I106" s="9"/>
    </row>
    <row r="107" spans="1:14" ht="19.5" customHeight="1" x14ac:dyDescent="0.2">
      <c r="A107" s="43"/>
      <c r="B107" s="46" t="s">
        <v>1809</v>
      </c>
      <c r="C107" s="46"/>
      <c r="D107" s="9"/>
      <c r="E107" s="6"/>
      <c r="G107" s="45">
        <f>Monto_Oferta</f>
        <v>0</v>
      </c>
      <c r="I107" s="9"/>
    </row>
    <row r="108" spans="1:14" ht="19.5" customHeight="1" x14ac:dyDescent="0.2">
      <c r="A108" s="46"/>
      <c r="B108" s="36"/>
      <c r="C108" s="36"/>
      <c r="D108" s="8"/>
      <c r="E108" s="48"/>
      <c r="F108" s="36"/>
      <c r="G108" s="36"/>
      <c r="H108" s="541"/>
      <c r="I108" s="10"/>
      <c r="J108" s="541"/>
    </row>
    <row r="109" spans="1:14" ht="19.5" customHeight="1" x14ac:dyDescent="0.2">
      <c r="A109" s="47"/>
      <c r="I109" s="11"/>
    </row>
    <row r="110" spans="1:14" ht="37.5" customHeight="1" x14ac:dyDescent="0.2">
      <c r="B110" s="721" t="str">
        <f>"El presente presupuesto asciende a la suma de Pesos: " &amp; CONVERTIRNUM(Monto_Oferta)</f>
        <v>El presente presupuesto asciende a la suma de Pesos: Cero Pesos 00/100</v>
      </c>
      <c r="C110" s="721"/>
      <c r="D110" s="721"/>
      <c r="E110" s="721"/>
      <c r="F110" s="721"/>
      <c r="G110" s="721"/>
      <c r="I110" s="12"/>
    </row>
    <row r="111" spans="1:14" ht="19.5" customHeight="1" x14ac:dyDescent="0.2">
      <c r="A111" s="454" t="s">
        <v>1623</v>
      </c>
      <c r="B111" s="12"/>
      <c r="C111" s="12"/>
      <c r="D111" s="12"/>
      <c r="E111" s="12"/>
      <c r="F111" s="12"/>
      <c r="G111" s="12"/>
      <c r="I111" s="12"/>
    </row>
    <row r="112" spans="1:14" ht="19.5" customHeight="1" x14ac:dyDescent="0.2">
      <c r="B112" s="2"/>
    </row>
  </sheetData>
  <sheetProtection formatCells="0" selectLockedCells="1"/>
  <mergeCells count="72">
    <mergeCell ref="B110:G110"/>
    <mergeCell ref="H17:H18"/>
    <mergeCell ref="F17:G17"/>
    <mergeCell ref="I17:I18"/>
    <mergeCell ref="A17:A18"/>
    <mergeCell ref="D17:D18"/>
    <mergeCell ref="E17:E18"/>
    <mergeCell ref="B17:C18"/>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3:C83"/>
    <mergeCell ref="B82:C82"/>
  </mergeCells>
  <conditionalFormatting sqref="I109 B108:E108 I101:I107 B100:C100 A107:A109 A100:A105 B101:D107">
    <cfRule type="expression" dxfId="86" priority="185" stopIfTrue="1">
      <formula>#REF!=1</formula>
    </cfRule>
  </conditionalFormatting>
  <conditionalFormatting sqref="A20:A99">
    <cfRule type="expression" dxfId="85" priority="186" stopIfTrue="1">
      <formula>#REF!&gt;0</formula>
    </cfRule>
    <cfRule type="expression" dxfId="84" priority="187" stopIfTrue="1">
      <formula>#REF!&gt;0</formula>
    </cfRule>
    <cfRule type="expression" dxfId="83" priority="188" stopIfTrue="1">
      <formula>#REF!&gt;0</formula>
    </cfRule>
  </conditionalFormatting>
  <conditionalFormatting sqref="C97 B93:B97 B21:B83">
    <cfRule type="expression" dxfId="82" priority="189" stopIfTrue="1">
      <formula>#REF!&gt;0</formula>
    </cfRule>
    <cfRule type="expression" dxfId="81" priority="190" stopIfTrue="1">
      <formula>#REF!&gt;0</formula>
    </cfRule>
    <cfRule type="expression" dxfId="80" priority="191" stopIfTrue="1">
      <formula>#REF!&gt;0</formula>
    </cfRule>
  </conditionalFormatting>
  <conditionalFormatting sqref="D108 B101:C102 B100:D100 A107 A100:A105 B104:C107">
    <cfRule type="expression" dxfId="79" priority="192" stopIfTrue="1">
      <formula>#REF!=1</formula>
    </cfRule>
  </conditionalFormatting>
  <conditionalFormatting sqref="A107:A108 A100:A105 K100 I101:I108 F100:G106 G107 B108:G108 B100:D107">
    <cfRule type="expression" dxfId="78" priority="193" stopIfTrue="1">
      <formula>#REF!=1</formula>
    </cfRule>
  </conditionalFormatting>
  <conditionalFormatting sqref="B20 B84:B92">
    <cfRule type="expression" dxfId="77" priority="4" stopIfTrue="1">
      <formula>#REF!&gt;0</formula>
    </cfRule>
    <cfRule type="expression" dxfId="76" priority="5" stopIfTrue="1">
      <formula>#REF!&gt;0</formula>
    </cfRule>
    <cfRule type="expression" dxfId="75" priority="6" stopIfTrue="1">
      <formula>#REF!&gt;0</formula>
    </cfRule>
  </conditionalFormatting>
  <pageMargins left="1.1811023622047245" right="0.78740157480314965" top="0.98425196850393704" bottom="0.78740157480314965" header="0.39370078740157483" footer="0.39370078740157483"/>
  <pageSetup paperSize="9" scale="60" fitToWidth="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Zeros="0" topLeftCell="B1" zoomScale="120" zoomScaleNormal="120" workbookViewId="0">
      <selection activeCell="D28" sqref="D28"/>
    </sheetView>
  </sheetViews>
  <sheetFormatPr baseColWidth="10" defaultColWidth="11.42578125" defaultRowHeight="11.25" x14ac:dyDescent="0.2"/>
  <cols>
    <col min="1" max="1" width="19.28515625" style="426" customWidth="1"/>
    <col min="2" max="2" width="19.140625" style="426" customWidth="1"/>
    <col min="3" max="3" width="37.7109375" style="426" customWidth="1"/>
    <col min="4" max="4" width="12.42578125" style="426" bestFit="1" customWidth="1"/>
    <col min="5" max="5" width="11.42578125" style="426"/>
    <col min="6" max="6" width="12" style="426" bestFit="1" customWidth="1"/>
    <col min="7" max="7" width="12.7109375" style="426" customWidth="1"/>
    <col min="8" max="8" width="11.42578125" style="426"/>
    <col min="9" max="9" width="12.85546875" style="426" bestFit="1" customWidth="1"/>
    <col min="10" max="10" width="13.28515625" style="426" bestFit="1" customWidth="1"/>
    <col min="11" max="16384" width="11.42578125" style="426"/>
  </cols>
  <sheetData>
    <row r="1" spans="1:7" x14ac:dyDescent="0.2">
      <c r="A1" s="743" t="s">
        <v>915</v>
      </c>
      <c r="B1" s="743"/>
      <c r="C1" s="743"/>
      <c r="D1" s="743"/>
      <c r="E1" s="743"/>
      <c r="F1" s="743"/>
      <c r="G1" s="743"/>
    </row>
    <row r="2" spans="1:7" x14ac:dyDescent="0.2">
      <c r="A2" s="427" t="s">
        <v>726</v>
      </c>
      <c r="B2" s="427" t="str">
        <f>Comitente</f>
        <v>DIRECCIÓN PROVINCIAL DE VIALIDAD</v>
      </c>
      <c r="C2" s="428"/>
      <c r="D2" s="429"/>
      <c r="E2" s="429"/>
      <c r="F2" s="430"/>
      <c r="G2" s="430"/>
    </row>
    <row r="3" spans="1:7" x14ac:dyDescent="0.2">
      <c r="A3" s="427" t="s">
        <v>727</v>
      </c>
      <c r="B3" s="427">
        <f>Contratista</f>
        <v>0</v>
      </c>
      <c r="C3" s="431"/>
      <c r="D3" s="431"/>
      <c r="E3" s="431"/>
      <c r="F3" s="427"/>
      <c r="G3" s="427"/>
    </row>
    <row r="4" spans="1:7" x14ac:dyDescent="0.2">
      <c r="A4" s="427" t="s">
        <v>27</v>
      </c>
      <c r="B4" s="427" t="str">
        <f>Obra</f>
        <v>SEÑALIZACION HORIZONTAL - PROVISION Y COLOCACION DE TACHAS REFLECTIVAS Y SEÑALAMIENTO VERTICAL</v>
      </c>
      <c r="C4" s="431"/>
      <c r="D4" s="431"/>
      <c r="E4" s="431"/>
      <c r="F4" s="427" t="s">
        <v>40</v>
      </c>
      <c r="G4" s="427">
        <f>Fecha_Base</f>
        <v>43145</v>
      </c>
    </row>
    <row r="5" spans="1:7" x14ac:dyDescent="0.2">
      <c r="A5" s="432" t="s">
        <v>725</v>
      </c>
      <c r="B5" s="432" t="str">
        <f>Ubicación</f>
        <v>DEPARTAMENTOS VARIOS</v>
      </c>
      <c r="C5" s="432"/>
      <c r="D5" s="433"/>
      <c r="E5" s="434"/>
      <c r="F5" s="435"/>
      <c r="G5" s="520"/>
    </row>
    <row r="6" spans="1:7" x14ac:dyDescent="0.2">
      <c r="A6" s="432"/>
      <c r="B6" s="432"/>
      <c r="C6" s="432"/>
      <c r="D6" s="433"/>
      <c r="E6" s="434"/>
      <c r="F6" s="435"/>
      <c r="G6" s="520"/>
    </row>
    <row r="7" spans="1:7" x14ac:dyDescent="0.2">
      <c r="A7" s="432"/>
      <c r="B7" s="436"/>
      <c r="C7" s="580" t="s">
        <v>917</v>
      </c>
      <c r="D7" s="433"/>
      <c r="E7" s="434"/>
      <c r="F7" s="432"/>
      <c r="G7" s="521"/>
    </row>
    <row r="8" spans="1:7" x14ac:dyDescent="0.2">
      <c r="A8" s="432"/>
      <c r="B8" s="436"/>
      <c r="C8" s="580"/>
      <c r="D8" s="433"/>
      <c r="E8" s="434"/>
      <c r="F8" s="432"/>
      <c r="G8" s="521"/>
    </row>
    <row r="9" spans="1:7" x14ac:dyDescent="0.2">
      <c r="A9" s="432"/>
      <c r="B9" s="436"/>
      <c r="C9" s="437"/>
      <c r="D9" s="438" t="s">
        <v>916</v>
      </c>
      <c r="F9" s="432"/>
      <c r="G9" s="521"/>
    </row>
    <row r="10" spans="1:7" x14ac:dyDescent="0.2">
      <c r="A10" s="432"/>
      <c r="B10" s="436"/>
      <c r="C10" s="437"/>
      <c r="D10" s="434"/>
      <c r="F10" s="432"/>
      <c r="G10" s="521"/>
    </row>
    <row r="11" spans="1:7" x14ac:dyDescent="0.2">
      <c r="A11" s="535" t="s">
        <v>923</v>
      </c>
      <c r="C11" s="426" t="s">
        <v>1737</v>
      </c>
      <c r="D11" s="440">
        <f>IFERROR(8*Porcentaje_amortizaciónl_Equipo/V_U_Equipo,0)</f>
        <v>0</v>
      </c>
      <c r="F11" s="439"/>
      <c r="G11" s="521"/>
    </row>
    <row r="12" spans="1:7" x14ac:dyDescent="0.2">
      <c r="A12" s="536"/>
      <c r="C12" s="436"/>
      <c r="D12" s="441"/>
      <c r="F12" s="442"/>
      <c r="G12" s="521"/>
    </row>
    <row r="13" spans="1:7" x14ac:dyDescent="0.2">
      <c r="A13" s="432"/>
      <c r="D13" s="434"/>
      <c r="F13" s="432"/>
      <c r="G13" s="521"/>
    </row>
    <row r="14" spans="1:7" x14ac:dyDescent="0.2">
      <c r="A14" s="535" t="s">
        <v>1738</v>
      </c>
      <c r="C14" s="426" t="s">
        <v>1738</v>
      </c>
      <c r="D14" s="440">
        <f>IFERROR(8*Interes_Anual/(2*2000),0)</f>
        <v>0</v>
      </c>
      <c r="F14" s="439"/>
      <c r="G14" s="521"/>
    </row>
    <row r="15" spans="1:7" x14ac:dyDescent="0.2">
      <c r="A15" s="536"/>
      <c r="C15" s="436"/>
      <c r="D15" s="441"/>
      <c r="F15" s="442"/>
      <c r="G15" s="521"/>
    </row>
    <row r="16" spans="1:7" x14ac:dyDescent="0.2">
      <c r="A16" s="536"/>
      <c r="C16" s="436"/>
      <c r="D16" s="441"/>
      <c r="F16" s="442"/>
      <c r="G16" s="521"/>
    </row>
    <row r="17" spans="1:7" x14ac:dyDescent="0.2">
      <c r="A17" s="535" t="s">
        <v>1630</v>
      </c>
      <c r="C17" s="426" t="s">
        <v>1630</v>
      </c>
      <c r="D17" s="440">
        <f>IFERROR(8*Porcentaje_amortizaciónl_Equipo/V_U_Equipo*Porc_repuestos_reparaciones_de_amortización,0)</f>
        <v>0</v>
      </c>
      <c r="F17" s="442"/>
      <c r="G17" s="521"/>
    </row>
    <row r="18" spans="1:7" x14ac:dyDescent="0.2">
      <c r="A18" s="535"/>
      <c r="C18" s="436"/>
      <c r="D18" s="441"/>
      <c r="F18" s="432"/>
      <c r="G18" s="433"/>
    </row>
    <row r="19" spans="1:7" x14ac:dyDescent="0.2">
      <c r="A19" s="535"/>
      <c r="C19" s="436"/>
      <c r="D19" s="443"/>
      <c r="F19" s="432"/>
      <c r="G19" s="433"/>
    </row>
    <row r="20" spans="1:7" x14ac:dyDescent="0.2">
      <c r="A20" s="535" t="s">
        <v>1631</v>
      </c>
      <c r="C20" s="426" t="s">
        <v>889</v>
      </c>
      <c r="D20" s="444">
        <f>Consumo_gasoil_Equipo_porHP*8*Precio_gasoil</f>
        <v>0</v>
      </c>
      <c r="F20" s="432"/>
      <c r="G20" s="433"/>
    </row>
    <row r="21" spans="1:7" x14ac:dyDescent="0.2">
      <c r="A21" s="432"/>
      <c r="C21" s="436"/>
      <c r="D21" s="443"/>
      <c r="F21" s="432"/>
      <c r="G21" s="433"/>
    </row>
    <row r="22" spans="1:7" x14ac:dyDescent="0.2">
      <c r="A22" s="432"/>
      <c r="C22" s="436"/>
      <c r="D22" s="443"/>
      <c r="F22" s="432"/>
      <c r="G22" s="433"/>
    </row>
    <row r="23" spans="1:7" x14ac:dyDescent="0.2">
      <c r="A23" s="432"/>
      <c r="C23" s="426" t="s">
        <v>1739</v>
      </c>
      <c r="D23" s="444">
        <f>Consumo_gasoil_Equipo_porHP*8*Precio_gasoil*Porcentaje_lubricantes_respecto_al_combustible</f>
        <v>0</v>
      </c>
      <c r="F23" s="432"/>
      <c r="G23" s="445"/>
    </row>
    <row r="24" spans="1:7" x14ac:dyDescent="0.2">
      <c r="A24" s="432"/>
      <c r="B24" s="436"/>
      <c r="C24" s="436"/>
      <c r="D24" s="443"/>
      <c r="E24" s="445"/>
      <c r="F24" s="432"/>
      <c r="G24" s="433"/>
    </row>
    <row r="25" spans="1:7" x14ac:dyDescent="0.2">
      <c r="A25" s="432"/>
      <c r="B25" s="436" t="s">
        <v>1615</v>
      </c>
      <c r="C25" s="443"/>
      <c r="D25" s="443"/>
      <c r="E25" s="441"/>
      <c r="F25" s="432"/>
      <c r="G25" s="522"/>
    </row>
    <row r="26" spans="1:7" x14ac:dyDescent="0.2">
      <c r="A26" s="432"/>
      <c r="B26" s="600" t="s">
        <v>918</v>
      </c>
      <c r="C26" s="601"/>
      <c r="D26" s="602"/>
      <c r="E26" s="434"/>
      <c r="F26" s="432"/>
      <c r="G26" s="522"/>
    </row>
    <row r="27" spans="1:7" x14ac:dyDescent="0.2">
      <c r="A27" s="432"/>
      <c r="B27" s="600" t="s">
        <v>1619</v>
      </c>
      <c r="C27" s="601"/>
      <c r="D27" s="603"/>
      <c r="E27" s="434"/>
      <c r="F27" s="432"/>
      <c r="G27" s="522"/>
    </row>
    <row r="28" spans="1:7" x14ac:dyDescent="0.2">
      <c r="A28" s="432"/>
      <c r="B28" s="604" t="s">
        <v>919</v>
      </c>
      <c r="C28" s="601"/>
      <c r="D28" s="603"/>
      <c r="E28" s="434"/>
      <c r="F28" s="432"/>
      <c r="G28" s="522"/>
    </row>
    <row r="29" spans="1:7" x14ac:dyDescent="0.2">
      <c r="A29" s="432"/>
      <c r="B29" s="604" t="s">
        <v>1616</v>
      </c>
      <c r="C29" s="601"/>
      <c r="D29" s="603"/>
      <c r="E29" s="434"/>
      <c r="F29" s="432"/>
      <c r="G29" s="522"/>
    </row>
    <row r="30" spans="1:7" x14ac:dyDescent="0.2">
      <c r="A30" s="432"/>
      <c r="B30" s="604" t="s">
        <v>1617</v>
      </c>
      <c r="C30" s="601"/>
      <c r="D30" s="605"/>
      <c r="E30" s="434"/>
      <c r="F30" s="432"/>
      <c r="G30" s="522"/>
    </row>
    <row r="31" spans="1:7" x14ac:dyDescent="0.2">
      <c r="A31" s="432"/>
      <c r="B31" s="604" t="s">
        <v>920</v>
      </c>
      <c r="C31" s="601"/>
      <c r="D31" s="606"/>
      <c r="E31" s="434"/>
      <c r="F31" s="432"/>
      <c r="G31" s="433"/>
    </row>
    <row r="32" spans="1:7" x14ac:dyDescent="0.2">
      <c r="A32" s="432"/>
      <c r="B32" s="604" t="s">
        <v>1618</v>
      </c>
      <c r="C32" s="601"/>
      <c r="D32" s="603"/>
      <c r="E32" s="434"/>
      <c r="F32" s="432"/>
      <c r="G32" s="433"/>
    </row>
    <row r="33" spans="1:7" x14ac:dyDescent="0.2">
      <c r="A33" s="443"/>
      <c r="B33" s="443"/>
      <c r="C33" s="443"/>
      <c r="D33" s="443"/>
      <c r="E33" s="443"/>
      <c r="F33" s="443"/>
      <c r="G33" s="443"/>
    </row>
    <row r="34" spans="1:7" x14ac:dyDescent="0.2">
      <c r="A34" s="443"/>
      <c r="B34" s="443"/>
      <c r="C34" s="580" t="s">
        <v>921</v>
      </c>
      <c r="D34" s="443"/>
      <c r="E34" s="443"/>
      <c r="F34" s="443"/>
      <c r="G34" s="443"/>
    </row>
    <row r="35" spans="1:7" x14ac:dyDescent="0.2">
      <c r="A35" s="443"/>
      <c r="B35" s="443"/>
      <c r="C35" s="580"/>
      <c r="D35" s="443"/>
      <c r="E35" s="443" t="s">
        <v>916</v>
      </c>
      <c r="F35" s="443"/>
      <c r="G35" s="443"/>
    </row>
    <row r="36" spans="1:7" x14ac:dyDescent="0.2">
      <c r="A36" s="432"/>
      <c r="B36" s="436"/>
      <c r="C36" s="437"/>
      <c r="D36" s="433"/>
      <c r="E36" s="434"/>
      <c r="F36" s="432"/>
      <c r="G36" s="433"/>
    </row>
    <row r="37" spans="1:7" x14ac:dyDescent="0.2">
      <c r="A37" s="432"/>
      <c r="B37" s="436"/>
      <c r="C37" s="426" t="s">
        <v>1737</v>
      </c>
      <c r="D37" s="439"/>
      <c r="E37" s="446">
        <f>IF(V_U_Camioneta_meses=0,0,P_Camioneta_Amortizar/V_U_Camioneta_meses)</f>
        <v>0</v>
      </c>
      <c r="F37" s="439"/>
      <c r="G37" s="580"/>
    </row>
    <row r="38" spans="1:7" x14ac:dyDescent="0.2">
      <c r="A38" s="432"/>
      <c r="B38" s="436"/>
      <c r="C38" s="436"/>
      <c r="D38" s="439"/>
      <c r="E38" s="445"/>
      <c r="F38" s="439"/>
      <c r="G38" s="580"/>
    </row>
    <row r="39" spans="1:7" x14ac:dyDescent="0.2">
      <c r="A39" s="432"/>
      <c r="B39" s="436"/>
      <c r="D39" s="434"/>
      <c r="E39" s="441"/>
      <c r="F39" s="442"/>
      <c r="G39" s="521"/>
    </row>
    <row r="40" spans="1:7" x14ac:dyDescent="0.2">
      <c r="A40" s="432"/>
      <c r="B40" s="436"/>
      <c r="C40" s="426" t="s">
        <v>1738</v>
      </c>
      <c r="D40" s="434"/>
      <c r="E40" s="446">
        <f>Interes_Anual/(2*12)</f>
        <v>0</v>
      </c>
      <c r="F40" s="442"/>
      <c r="G40" s="521"/>
    </row>
    <row r="41" spans="1:7" x14ac:dyDescent="0.2">
      <c r="A41" s="432"/>
      <c r="B41" s="436"/>
      <c r="C41" s="436"/>
      <c r="D41" s="434"/>
      <c r="E41" s="441"/>
      <c r="F41" s="442"/>
      <c r="G41" s="521"/>
    </row>
    <row r="42" spans="1:7" x14ac:dyDescent="0.2">
      <c r="A42" s="432"/>
      <c r="B42" s="436"/>
      <c r="C42" s="436"/>
      <c r="D42" s="434"/>
      <c r="E42" s="441"/>
      <c r="F42" s="442"/>
      <c r="G42" s="521"/>
    </row>
    <row r="43" spans="1:7" x14ac:dyDescent="0.2">
      <c r="A43" s="432"/>
      <c r="B43" s="436"/>
      <c r="C43" s="426" t="s">
        <v>1630</v>
      </c>
      <c r="D43" s="434"/>
      <c r="E43" s="446">
        <f>D60/12</f>
        <v>0</v>
      </c>
      <c r="F43" s="442"/>
      <c r="G43" s="521"/>
    </row>
    <row r="44" spans="1:7" x14ac:dyDescent="0.2">
      <c r="A44" s="432"/>
      <c r="B44" s="436"/>
      <c r="C44" s="436"/>
      <c r="D44" s="443"/>
      <c r="E44" s="441"/>
      <c r="F44" s="432"/>
      <c r="G44" s="433"/>
    </row>
    <row r="45" spans="1:7" x14ac:dyDescent="0.2">
      <c r="A45" s="432"/>
      <c r="B45" s="436"/>
      <c r="C45" s="436"/>
      <c r="D45" s="443"/>
      <c r="E45" s="441"/>
      <c r="F45" s="432"/>
      <c r="G45" s="433"/>
    </row>
    <row r="46" spans="1:7" x14ac:dyDescent="0.2">
      <c r="A46" s="432"/>
      <c r="B46" s="436"/>
      <c r="C46" s="426" t="s">
        <v>1851</v>
      </c>
      <c r="D46" s="443"/>
      <c r="E46" s="446">
        <f>D61/12</f>
        <v>0</v>
      </c>
      <c r="F46" s="432"/>
      <c r="G46" s="433"/>
    </row>
    <row r="47" spans="1:7" x14ac:dyDescent="0.2">
      <c r="A47" s="432"/>
      <c r="B47" s="436"/>
      <c r="C47" s="436"/>
      <c r="D47" s="443"/>
      <c r="E47" s="441"/>
      <c r="F47" s="432"/>
      <c r="G47" s="433"/>
    </row>
    <row r="48" spans="1:7" x14ac:dyDescent="0.2">
      <c r="A48" s="432"/>
      <c r="B48" s="436"/>
      <c r="C48" s="436"/>
      <c r="D48" s="443"/>
      <c r="E48" s="441"/>
      <c r="F48" s="432"/>
      <c r="G48" s="433"/>
    </row>
    <row r="49" spans="1:7" x14ac:dyDescent="0.2">
      <c r="A49" s="432"/>
      <c r="B49" s="436"/>
      <c r="C49" s="426" t="s">
        <v>1631</v>
      </c>
      <c r="D49" s="443"/>
      <c r="E49" s="447">
        <f>Consumo_gasoil_Camioneta_porkm*Precio_gasoil*(1+Porcentaje_Lubricantes_Camionetas)</f>
        <v>0</v>
      </c>
      <c r="F49" s="432"/>
      <c r="G49" s="433"/>
    </row>
    <row r="50" spans="1:7" x14ac:dyDescent="0.2">
      <c r="A50" s="432"/>
      <c r="B50" s="436"/>
      <c r="C50" s="436"/>
      <c r="D50" s="443"/>
      <c r="E50" s="441"/>
      <c r="F50" s="432"/>
      <c r="G50" s="433"/>
    </row>
    <row r="51" spans="1:7" x14ac:dyDescent="0.2">
      <c r="A51" s="432"/>
      <c r="B51" s="436"/>
      <c r="C51" s="436"/>
      <c r="D51" s="443"/>
      <c r="E51" s="441"/>
      <c r="F51" s="432"/>
      <c r="G51" s="433"/>
    </row>
    <row r="52" spans="1:7" x14ac:dyDescent="0.2">
      <c r="A52" s="432"/>
      <c r="B52" s="436"/>
      <c r="C52" s="436" t="s">
        <v>1850</v>
      </c>
      <c r="D52" s="443"/>
      <c r="E52" s="447">
        <f>IF(V_U_cámara_cubiertas_Camionetas=0,0,Cant_Cubiertas_Camioneta*Costo_de_cámaras_y_cubiertas_Camionetas/V_U_cámara_cubiertas_Camionetas)</f>
        <v>0</v>
      </c>
      <c r="F52" s="432"/>
      <c r="G52" s="433"/>
    </row>
    <row r="53" spans="1:7" x14ac:dyDescent="0.2">
      <c r="A53" s="432"/>
      <c r="B53" s="436"/>
      <c r="C53" s="436"/>
      <c r="D53" s="443"/>
      <c r="E53" s="441"/>
      <c r="F53" s="432"/>
      <c r="G53" s="433"/>
    </row>
    <row r="54" spans="1:7" x14ac:dyDescent="0.2">
      <c r="A54" s="432"/>
      <c r="B54" s="436"/>
      <c r="C54" s="436"/>
      <c r="D54" s="443"/>
      <c r="E54" s="441"/>
      <c r="F54" s="432"/>
      <c r="G54" s="433"/>
    </row>
    <row r="55" spans="1:7" x14ac:dyDescent="0.2">
      <c r="A55" s="432"/>
      <c r="B55" s="436"/>
      <c r="C55" s="436"/>
      <c r="D55" s="443"/>
      <c r="E55" s="445"/>
      <c r="F55" s="432"/>
      <c r="G55" s="433"/>
    </row>
    <row r="56" spans="1:7" x14ac:dyDescent="0.2">
      <c r="A56" s="443"/>
      <c r="B56" s="600" t="s">
        <v>1841</v>
      </c>
      <c r="C56" s="601"/>
      <c r="D56" s="603"/>
      <c r="E56" s="443"/>
      <c r="F56" s="443"/>
      <c r="G56" s="443"/>
    </row>
    <row r="57" spans="1:7" x14ac:dyDescent="0.2">
      <c r="A57" s="443"/>
      <c r="B57" s="607" t="s">
        <v>1620</v>
      </c>
      <c r="C57" s="601"/>
      <c r="D57" s="608"/>
      <c r="E57" s="443"/>
      <c r="F57" s="443"/>
      <c r="G57" s="443"/>
    </row>
    <row r="58" spans="1:7" x14ac:dyDescent="0.2">
      <c r="A58" s="443"/>
      <c r="B58" s="607" t="s">
        <v>922</v>
      </c>
      <c r="C58" s="601"/>
      <c r="D58" s="609"/>
      <c r="E58" s="443"/>
      <c r="F58" s="443"/>
      <c r="G58" s="443"/>
    </row>
    <row r="59" spans="1:7" x14ac:dyDescent="0.2">
      <c r="A59" s="443"/>
      <c r="B59" s="607" t="s">
        <v>1842</v>
      </c>
      <c r="C59" s="601"/>
      <c r="D59" s="609"/>
      <c r="E59" s="443"/>
      <c r="F59" s="443"/>
      <c r="G59" s="443"/>
    </row>
    <row r="60" spans="1:7" x14ac:dyDescent="0.2">
      <c r="A60" s="443"/>
      <c r="B60" s="607" t="s">
        <v>1843</v>
      </c>
      <c r="C60" s="601"/>
      <c r="D60" s="603"/>
      <c r="E60" s="443"/>
      <c r="F60" s="443"/>
      <c r="G60" s="443"/>
    </row>
    <row r="61" spans="1:7" x14ac:dyDescent="0.2">
      <c r="A61" s="443"/>
      <c r="B61" s="607" t="s">
        <v>1844</v>
      </c>
      <c r="C61" s="601"/>
      <c r="D61" s="603"/>
      <c r="E61" s="443"/>
      <c r="F61" s="443"/>
      <c r="G61" s="443"/>
    </row>
    <row r="62" spans="1:7" x14ac:dyDescent="0.2">
      <c r="A62" s="443"/>
      <c r="B62" s="607" t="s">
        <v>1845</v>
      </c>
      <c r="C62" s="601"/>
      <c r="D62" s="610"/>
      <c r="E62" s="443"/>
      <c r="F62" s="443"/>
      <c r="G62" s="443"/>
    </row>
    <row r="63" spans="1:7" x14ac:dyDescent="0.2">
      <c r="A63" s="443"/>
      <c r="B63" s="607" t="s">
        <v>1846</v>
      </c>
      <c r="C63" s="601"/>
      <c r="D63" s="603"/>
      <c r="E63" s="443"/>
      <c r="F63" s="443"/>
      <c r="G63" s="443"/>
    </row>
    <row r="64" spans="1:7" x14ac:dyDescent="0.2">
      <c r="A64" s="443"/>
      <c r="B64" s="607" t="s">
        <v>1847</v>
      </c>
      <c r="C64" s="601"/>
      <c r="D64" s="611"/>
      <c r="E64" s="443"/>
      <c r="F64" s="443"/>
      <c r="G64" s="443"/>
    </row>
    <row r="65" spans="1:7" x14ac:dyDescent="0.2">
      <c r="A65" s="443"/>
      <c r="B65" s="607" t="s">
        <v>1848</v>
      </c>
      <c r="C65" s="601"/>
      <c r="D65" s="612"/>
      <c r="E65" s="443"/>
      <c r="F65" s="443"/>
      <c r="G65" s="443"/>
    </row>
    <row r="66" spans="1:7" x14ac:dyDescent="0.2">
      <c r="A66" s="443"/>
      <c r="B66" s="607" t="s">
        <v>1849</v>
      </c>
      <c r="C66" s="601"/>
      <c r="D66" s="613"/>
      <c r="E66" s="443"/>
      <c r="F66" s="443"/>
      <c r="G66" s="443"/>
    </row>
    <row r="67" spans="1:7" x14ac:dyDescent="0.2">
      <c r="A67" s="443"/>
      <c r="B67" s="443"/>
      <c r="C67" s="443"/>
      <c r="D67" s="443"/>
      <c r="E67" s="443"/>
      <c r="F67" s="443"/>
      <c r="G67" s="443"/>
    </row>
    <row r="68" spans="1:7" x14ac:dyDescent="0.2">
      <c r="A68" s="443"/>
      <c r="B68" s="443"/>
      <c r="C68" s="443"/>
      <c r="D68" s="443"/>
      <c r="E68" s="443"/>
      <c r="F68" s="443"/>
      <c r="G68" s="44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276"/>
  <sheetViews>
    <sheetView showZeros="0" view="pageBreakPreview" topLeftCell="A40" zoomScale="90" zoomScaleNormal="100" zoomScaleSheetLayoutView="90" workbookViewId="0">
      <selection activeCell="G55" sqref="G55"/>
    </sheetView>
  </sheetViews>
  <sheetFormatPr baseColWidth="10" defaultColWidth="11.42578125" defaultRowHeight="15" customHeight="1" x14ac:dyDescent="0.2"/>
  <cols>
    <col min="1" max="1" width="17.140625" style="423" customWidth="1"/>
    <col min="2" max="2" width="20.7109375" style="423" customWidth="1"/>
    <col min="3" max="3" width="35.28515625" style="423" customWidth="1"/>
    <col min="4" max="4" width="11.42578125" style="423" bestFit="1" customWidth="1"/>
    <col min="5" max="5" width="12.7109375" style="423" customWidth="1"/>
    <col min="6" max="8" width="15.7109375" style="423" customWidth="1"/>
    <col min="9" max="10" width="11.42578125" style="423"/>
    <col min="11" max="11" width="12.42578125" style="423" bestFit="1" customWidth="1"/>
    <col min="12" max="16384" width="11.42578125" style="423"/>
  </cols>
  <sheetData>
    <row r="1" spans="1:7" ht="15" customHeight="1" thickTop="1" x14ac:dyDescent="0.2">
      <c r="A1" s="560" t="s">
        <v>39</v>
      </c>
      <c r="B1" s="561"/>
      <c r="C1" s="561"/>
      <c r="D1" s="561"/>
      <c r="E1" s="561"/>
      <c r="F1" s="561"/>
      <c r="G1" s="562"/>
    </row>
    <row r="2" spans="1:7" ht="15" customHeight="1" x14ac:dyDescent="0.2">
      <c r="A2" s="129" t="s">
        <v>726</v>
      </c>
      <c r="B2" s="130" t="str">
        <f>Comitente</f>
        <v>DIRECCIÓN PROVINCIAL DE VIALIDAD</v>
      </c>
      <c r="C2" s="131"/>
      <c r="D2" s="207"/>
      <c r="E2" s="133"/>
      <c r="F2" s="133"/>
      <c r="G2" s="134"/>
    </row>
    <row r="3" spans="1:7" ht="15" customHeight="1" x14ac:dyDescent="0.2">
      <c r="A3" s="129" t="s">
        <v>727</v>
      </c>
      <c r="B3" s="130">
        <f>Contratista</f>
        <v>0</v>
      </c>
      <c r="C3" s="135"/>
      <c r="D3" s="135"/>
      <c r="E3" s="130"/>
      <c r="F3" s="130"/>
      <c r="G3" s="136"/>
    </row>
    <row r="4" spans="1:7" ht="15" customHeight="1" x14ac:dyDescent="0.2">
      <c r="A4" s="129" t="s">
        <v>27</v>
      </c>
      <c r="B4" s="130" t="str">
        <f>Obra</f>
        <v>SEÑALIZACION HORIZONTAL - PROVISION Y COLOCACION DE TACHAS REFLECTIVAS Y SEÑALAMIENTO VERTICAL</v>
      </c>
      <c r="C4" s="135"/>
      <c r="D4" s="135"/>
      <c r="F4" s="130" t="s">
        <v>40</v>
      </c>
      <c r="G4" s="136">
        <f>Fecha_Base</f>
        <v>43145</v>
      </c>
    </row>
    <row r="5" spans="1:7" ht="15" customHeight="1" x14ac:dyDescent="0.2">
      <c r="A5" s="137" t="s">
        <v>725</v>
      </c>
      <c r="B5" s="138" t="str">
        <f>Ubicación</f>
        <v>DEPARTAMENTOS VARIOS</v>
      </c>
      <c r="C5" s="138"/>
      <c r="D5" s="140"/>
      <c r="F5" s="141"/>
      <c r="G5" s="142"/>
    </row>
    <row r="6" spans="1:7" ht="15" customHeight="1" x14ac:dyDescent="0.2">
      <c r="A6" s="137" t="s">
        <v>41</v>
      </c>
      <c r="B6" s="581">
        <f>IFERROR(VALUE(LEFT(B7,FIND("-",B7)-1)),"")</f>
        <v>1</v>
      </c>
      <c r="C6" s="143" t="str">
        <f>IFERROR(VLOOKUP(B6,T_Itemizado_Obra,2,FALSE),"")</f>
        <v xml:space="preserve">SEÑALIZACION HORIZONTAL </v>
      </c>
      <c r="D6" s="140"/>
      <c r="F6" s="141"/>
      <c r="G6" s="142"/>
    </row>
    <row r="7" spans="1:7" ht="15" customHeight="1" x14ac:dyDescent="0.2">
      <c r="A7" s="137" t="s">
        <v>28</v>
      </c>
      <c r="B7" s="693" t="s">
        <v>1881</v>
      </c>
      <c r="C7" s="143" t="str">
        <f>IFERROR(VLOOKUP(B7,T_Itemizado_Obra,2,FALSE),"")</f>
        <v xml:space="preserve"> Por Pulverización</v>
      </c>
      <c r="D7" s="140"/>
      <c r="F7" s="138" t="s">
        <v>29</v>
      </c>
      <c r="G7" s="144" t="str">
        <f>IFERROR(VLOOKUP(B7,T_Itemizado_Obra,3,FALSE),"")</f>
        <v>m2</v>
      </c>
    </row>
    <row r="8" spans="1:7" ht="15" customHeight="1" x14ac:dyDescent="0.2">
      <c r="A8" s="137"/>
      <c r="B8" s="138"/>
      <c r="C8" s="143"/>
      <c r="D8" s="140"/>
      <c r="E8" s="143"/>
      <c r="F8" s="143"/>
      <c r="G8" s="145"/>
    </row>
    <row r="9" spans="1:7" ht="15" customHeight="1" x14ac:dyDescent="0.2">
      <c r="A9" s="396"/>
      <c r="B9" s="132"/>
      <c r="C9" s="397" t="s">
        <v>1602</v>
      </c>
      <c r="D9" s="132"/>
      <c r="E9" s="132"/>
      <c r="F9" s="132"/>
      <c r="G9" s="398"/>
    </row>
    <row r="10" spans="1:7" ht="15" customHeight="1" x14ac:dyDescent="0.2">
      <c r="A10" s="137"/>
      <c r="B10" s="199"/>
      <c r="C10" s="143"/>
      <c r="D10" s="140"/>
      <c r="E10" s="138"/>
      <c r="F10" s="138"/>
      <c r="G10" s="144"/>
    </row>
    <row r="11" spans="1:7" ht="15" customHeight="1" x14ac:dyDescent="0.2">
      <c r="A11" s="137"/>
      <c r="B11" s="199"/>
      <c r="C11" s="399" t="s">
        <v>1603</v>
      </c>
      <c r="D11" s="400" t="s">
        <v>31</v>
      </c>
      <c r="E11" s="400" t="s">
        <v>1604</v>
      </c>
      <c r="F11" s="400" t="s">
        <v>1605</v>
      </c>
      <c r="G11" s="401" t="s">
        <v>1606</v>
      </c>
    </row>
    <row r="12" spans="1:7" ht="15" customHeight="1" x14ac:dyDescent="0.2">
      <c r="A12" s="137"/>
      <c r="B12" s="199"/>
      <c r="C12" s="408"/>
      <c r="D12" s="413"/>
      <c r="E12" s="594">
        <f t="shared" ref="E12:E22" si="0">IFERROR(VLOOKUP(C12,T_Equipos,4,FALSE),0)</f>
        <v>0</v>
      </c>
      <c r="F12" s="686">
        <f t="shared" ref="F12:F22" si="1">IFERROR(VLOOKUP(C12,T_Equipos,11,FALSE),0)</f>
        <v>0</v>
      </c>
      <c r="G12" s="614">
        <f t="shared" ref="G12:G22" si="2">ROUND(D12*F12,2)</f>
        <v>0</v>
      </c>
    </row>
    <row r="13" spans="1:7" ht="15" customHeight="1" x14ac:dyDescent="0.2">
      <c r="A13" s="137"/>
      <c r="B13" s="199"/>
      <c r="C13" s="408"/>
      <c r="D13" s="413"/>
      <c r="E13" s="594">
        <f t="shared" si="0"/>
        <v>0</v>
      </c>
      <c r="F13" s="686">
        <f t="shared" si="1"/>
        <v>0</v>
      </c>
      <c r="G13" s="614">
        <f t="shared" si="2"/>
        <v>0</v>
      </c>
    </row>
    <row r="14" spans="1:7" ht="15" customHeight="1" x14ac:dyDescent="0.2">
      <c r="A14" s="137"/>
      <c r="B14" s="199"/>
      <c r="C14" s="408"/>
      <c r="D14" s="413"/>
      <c r="E14" s="594">
        <f t="shared" si="0"/>
        <v>0</v>
      </c>
      <c r="F14" s="686">
        <f t="shared" si="1"/>
        <v>0</v>
      </c>
      <c r="G14" s="614">
        <f t="shared" si="2"/>
        <v>0</v>
      </c>
    </row>
    <row r="15" spans="1:7" ht="15" customHeight="1" x14ac:dyDescent="0.2">
      <c r="A15" s="137"/>
      <c r="B15" s="199"/>
      <c r="C15" s="408"/>
      <c r="D15" s="413"/>
      <c r="E15" s="594">
        <f t="shared" si="0"/>
        <v>0</v>
      </c>
      <c r="F15" s="686">
        <f t="shared" si="1"/>
        <v>0</v>
      </c>
      <c r="G15" s="614">
        <f t="shared" si="2"/>
        <v>0</v>
      </c>
    </row>
    <row r="16" spans="1:7" ht="15" customHeight="1" x14ac:dyDescent="0.2">
      <c r="A16" s="137"/>
      <c r="B16" s="199"/>
      <c r="C16" s="408"/>
      <c r="D16" s="413"/>
      <c r="E16" s="594">
        <f t="shared" si="0"/>
        <v>0</v>
      </c>
      <c r="F16" s="686">
        <f t="shared" si="1"/>
        <v>0</v>
      </c>
      <c r="G16" s="614">
        <f t="shared" si="2"/>
        <v>0</v>
      </c>
    </row>
    <row r="17" spans="1:7" ht="15" customHeight="1" x14ac:dyDescent="0.2">
      <c r="A17" s="137"/>
      <c r="B17" s="199"/>
      <c r="C17" s="408"/>
      <c r="D17" s="413"/>
      <c r="E17" s="594">
        <f t="shared" si="0"/>
        <v>0</v>
      </c>
      <c r="F17" s="686">
        <f t="shared" si="1"/>
        <v>0</v>
      </c>
      <c r="G17" s="614">
        <f t="shared" si="2"/>
        <v>0</v>
      </c>
    </row>
    <row r="18" spans="1:7" ht="15" customHeight="1" x14ac:dyDescent="0.2">
      <c r="A18" s="137"/>
      <c r="B18" s="199"/>
      <c r="C18" s="408"/>
      <c r="D18" s="413"/>
      <c r="E18" s="594">
        <f t="shared" si="0"/>
        <v>0</v>
      </c>
      <c r="F18" s="686">
        <f t="shared" si="1"/>
        <v>0</v>
      </c>
      <c r="G18" s="614">
        <f t="shared" si="2"/>
        <v>0</v>
      </c>
    </row>
    <row r="19" spans="1:7" ht="15" customHeight="1" x14ac:dyDescent="0.2">
      <c r="A19" s="137"/>
      <c r="B19" s="199"/>
      <c r="C19" s="408"/>
      <c r="D19" s="413"/>
      <c r="E19" s="594">
        <f t="shared" si="0"/>
        <v>0</v>
      </c>
      <c r="F19" s="686">
        <f t="shared" si="1"/>
        <v>0</v>
      </c>
      <c r="G19" s="614">
        <f t="shared" si="2"/>
        <v>0</v>
      </c>
    </row>
    <row r="20" spans="1:7" ht="15" customHeight="1" x14ac:dyDescent="0.2">
      <c r="A20" s="137"/>
      <c r="B20" s="199"/>
      <c r="C20" s="408"/>
      <c r="D20" s="413"/>
      <c r="E20" s="594">
        <f t="shared" si="0"/>
        <v>0</v>
      </c>
      <c r="F20" s="686">
        <f t="shared" si="1"/>
        <v>0</v>
      </c>
      <c r="G20" s="614">
        <f t="shared" si="2"/>
        <v>0</v>
      </c>
    </row>
    <row r="21" spans="1:7" ht="15" customHeight="1" x14ac:dyDescent="0.2">
      <c r="A21" s="137"/>
      <c r="B21" s="199"/>
      <c r="C21" s="408"/>
      <c r="D21" s="413"/>
      <c r="E21" s="594">
        <f t="shared" si="0"/>
        <v>0</v>
      </c>
      <c r="F21" s="686">
        <f t="shared" si="1"/>
        <v>0</v>
      </c>
      <c r="G21" s="614">
        <f t="shared" si="2"/>
        <v>0</v>
      </c>
    </row>
    <row r="22" spans="1:7" ht="15" customHeight="1" x14ac:dyDescent="0.2">
      <c r="A22" s="137"/>
      <c r="B22" s="199"/>
      <c r="C22" s="408"/>
      <c r="D22" s="413"/>
      <c r="E22" s="594">
        <f t="shared" si="0"/>
        <v>0</v>
      </c>
      <c r="F22" s="686">
        <f t="shared" si="1"/>
        <v>0</v>
      </c>
      <c r="G22" s="614">
        <f t="shared" si="2"/>
        <v>0</v>
      </c>
    </row>
    <row r="23" spans="1:7" ht="15" customHeight="1" thickBot="1" x14ac:dyDescent="0.25">
      <c r="A23" s="137"/>
      <c r="B23" s="199"/>
      <c r="C23" s="143"/>
      <c r="E23" s="206"/>
      <c r="F23" s="138"/>
      <c r="G23" s="144"/>
    </row>
    <row r="24" spans="1:7" ht="15" customHeight="1" thickBot="1" x14ac:dyDescent="0.25">
      <c r="A24" s="137"/>
      <c r="B24" s="199"/>
      <c r="C24" s="405" t="s">
        <v>1607</v>
      </c>
      <c r="E24" s="206">
        <f>SUMPRODUCT(D12:D22,E12:E22)</f>
        <v>0</v>
      </c>
      <c r="F24" s="138" t="s">
        <v>1608</v>
      </c>
      <c r="G24" s="683">
        <f>SUM(G12:G22)</f>
        <v>0</v>
      </c>
    </row>
    <row r="25" spans="1:7" ht="15" customHeight="1" x14ac:dyDescent="0.2">
      <c r="A25" s="137"/>
      <c r="B25" s="199"/>
      <c r="C25" s="405"/>
      <c r="D25" s="140"/>
      <c r="E25" s="138"/>
      <c r="F25" s="138"/>
      <c r="G25" s="208"/>
    </row>
    <row r="26" spans="1:7" ht="15" customHeight="1" x14ac:dyDescent="0.2">
      <c r="A26" s="137"/>
      <c r="B26" s="199"/>
      <c r="C26" s="138" t="s">
        <v>1609</v>
      </c>
      <c r="D26" s="596"/>
      <c r="E26" s="534" t="str">
        <f>CONCATENATE(G7,"/día")</f>
        <v>m2/día</v>
      </c>
      <c r="F26" s="138"/>
      <c r="G26" s="144"/>
    </row>
    <row r="27" spans="1:7" ht="15" customHeight="1" x14ac:dyDescent="0.2">
      <c r="A27" s="137"/>
      <c r="B27" s="199"/>
      <c r="C27" s="143"/>
      <c r="D27" s="140"/>
      <c r="E27" s="138"/>
      <c r="F27" s="138"/>
      <c r="G27" s="144"/>
    </row>
    <row r="28" spans="1:7" ht="15" customHeight="1" x14ac:dyDescent="0.2">
      <c r="A28" s="748" t="s">
        <v>589</v>
      </c>
      <c r="B28" s="749"/>
      <c r="C28" s="744" t="s">
        <v>0</v>
      </c>
      <c r="D28" s="750" t="s">
        <v>1610</v>
      </c>
      <c r="E28" s="754" t="s">
        <v>1860</v>
      </c>
      <c r="F28" s="750" t="s">
        <v>961</v>
      </c>
      <c r="G28" s="746" t="s">
        <v>33</v>
      </c>
    </row>
    <row r="29" spans="1:7" ht="15" customHeight="1" x14ac:dyDescent="0.2">
      <c r="A29" s="146" t="s">
        <v>590</v>
      </c>
      <c r="B29" s="147" t="s">
        <v>591</v>
      </c>
      <c r="C29" s="745"/>
      <c r="D29" s="751"/>
      <c r="E29" s="753"/>
      <c r="F29" s="751"/>
      <c r="G29" s="747"/>
    </row>
    <row r="30" spans="1:7" ht="15" customHeight="1" x14ac:dyDescent="0.2">
      <c r="A30" s="148"/>
      <c r="B30" s="143"/>
      <c r="C30" s="150" t="s">
        <v>1611</v>
      </c>
      <c r="D30" s="140"/>
      <c r="E30" s="143"/>
      <c r="F30" s="143"/>
      <c r="G30" s="151"/>
    </row>
    <row r="31" spans="1:7" ht="15" customHeight="1" x14ac:dyDescent="0.2">
      <c r="A31" s="563" t="str">
        <f t="shared" ref="A31" si="3">IFERROR(VLOOKUP(C31,T_Insumos,4,FALSE),"")</f>
        <v>INDEC-DCTO - Inciso j)</v>
      </c>
      <c r="B31" s="402" t="str">
        <f t="shared" ref="B31:B40" si="4">IFERROR(VLOOKUP(C31,T_Insumos,5,FALSE),"")</f>
        <v>Equipo - Amortización de equipo</v>
      </c>
      <c r="C31" s="408" t="s">
        <v>1737</v>
      </c>
      <c r="D31" s="440">
        <f>IFERROR(VLOOKUP(C31,T_Coef_Equipos,2,FALSE),0)</f>
        <v>0</v>
      </c>
      <c r="E31" s="449">
        <f>IF(C31="",0,G24)</f>
        <v>0</v>
      </c>
      <c r="F31" s="680">
        <f>IF(C31="",0,D26)</f>
        <v>0</v>
      </c>
      <c r="G31" s="614">
        <f t="shared" ref="G31:G40" si="5">IFERROR(ROUND(D31*E31/F31,2),0)</f>
        <v>0</v>
      </c>
    </row>
    <row r="32" spans="1:7" ht="15" customHeight="1" x14ac:dyDescent="0.2">
      <c r="A32" s="563" t="str">
        <f t="shared" ref="A32:A40" si="6">IFERROR(VLOOKUP(C32,T_Insumos,4,FALSE),"")</f>
        <v>INDEC-DCTO - Inciso j)</v>
      </c>
      <c r="B32" s="402" t="str">
        <f t="shared" si="4"/>
        <v>Equipo - Amortización de equipo</v>
      </c>
      <c r="C32" s="412" t="s">
        <v>1738</v>
      </c>
      <c r="D32" s="440">
        <f>IFERROR(VLOOKUP(C32,T_Coef_Equipos,2,FALSE),0)</f>
        <v>0</v>
      </c>
      <c r="E32" s="449">
        <f>IF(C32="",0,G24)</f>
        <v>0</v>
      </c>
      <c r="F32" s="680">
        <f t="shared" ref="F32:F40" si="7">IF(C32="",0,F31)</f>
        <v>0</v>
      </c>
      <c r="G32" s="614">
        <f t="shared" si="5"/>
        <v>0</v>
      </c>
    </row>
    <row r="33" spans="1:7" ht="15" customHeight="1" x14ac:dyDescent="0.2">
      <c r="A33" s="563" t="str">
        <f t="shared" si="6"/>
        <v>INDEC-PB - 94920-1</v>
      </c>
      <c r="B33" s="402" t="str">
        <f t="shared" si="4"/>
        <v xml:space="preserve">Accesorios y repuestos para máquinas de uso especial                 </v>
      </c>
      <c r="C33" s="412" t="s">
        <v>1630</v>
      </c>
      <c r="D33" s="440">
        <f>IFERROR(VLOOKUP(C33,T_Coef_Equipos,2,FALSE),0)</f>
        <v>0</v>
      </c>
      <c r="E33" s="449">
        <f>IF(C33="",0,G24)</f>
        <v>0</v>
      </c>
      <c r="F33" s="680">
        <f t="shared" si="7"/>
        <v>0</v>
      </c>
      <c r="G33" s="614">
        <f t="shared" si="5"/>
        <v>0</v>
      </c>
    </row>
    <row r="34" spans="1:7" ht="15" customHeight="1" x14ac:dyDescent="0.2">
      <c r="A34" s="563" t="str">
        <f t="shared" si="6"/>
        <v>INDEC-PB - 33360-1</v>
      </c>
      <c r="B34" s="402" t="str">
        <f t="shared" si="4"/>
        <v xml:space="preserve">Gas oil                                                                </v>
      </c>
      <c r="C34" s="412" t="s">
        <v>889</v>
      </c>
      <c r="D34" s="444">
        <f>IFERROR(VLOOKUP(C34,T_Coef_Equipos,2,FALSE),0)</f>
        <v>0</v>
      </c>
      <c r="E34" s="449">
        <f>IF(C34="",0,E24)</f>
        <v>0</v>
      </c>
      <c r="F34" s="680">
        <f t="shared" si="7"/>
        <v>0</v>
      </c>
      <c r="G34" s="614">
        <f t="shared" si="5"/>
        <v>0</v>
      </c>
    </row>
    <row r="35" spans="1:7" ht="15" customHeight="1" x14ac:dyDescent="0.2">
      <c r="A35" s="563" t="str">
        <f t="shared" si="6"/>
        <v>INDEC-PB - 33380-1</v>
      </c>
      <c r="B35" s="402" t="str">
        <f t="shared" si="4"/>
        <v xml:space="preserve">Aceites lubricantes                                                    </v>
      </c>
      <c r="C35" s="412" t="s">
        <v>1739</v>
      </c>
      <c r="D35" s="444">
        <f>IFERROR(VLOOKUP(C35,T_Coef_Equipos,2,FALSE),0)</f>
        <v>0</v>
      </c>
      <c r="E35" s="449">
        <f>IF(C35="",0,E24)</f>
        <v>0</v>
      </c>
      <c r="F35" s="680">
        <f t="shared" si="7"/>
        <v>0</v>
      </c>
      <c r="G35" s="614">
        <f t="shared" si="5"/>
        <v>0</v>
      </c>
    </row>
    <row r="36" spans="1:7" ht="15" customHeight="1" x14ac:dyDescent="0.2">
      <c r="A36" s="563" t="str">
        <f t="shared" si="6"/>
        <v/>
      </c>
      <c r="B36" s="402" t="str">
        <f t="shared" si="4"/>
        <v/>
      </c>
      <c r="C36" s="412"/>
      <c r="D36" s="414"/>
      <c r="E36" s="449">
        <f>IF(C36="",0,G24)</f>
        <v>0</v>
      </c>
      <c r="F36" s="680">
        <f>IF(C36="",0,F35)</f>
        <v>0</v>
      </c>
      <c r="G36" s="614">
        <f t="shared" si="5"/>
        <v>0</v>
      </c>
    </row>
    <row r="37" spans="1:7" ht="15" customHeight="1" x14ac:dyDescent="0.2">
      <c r="A37" s="563" t="str">
        <f t="shared" si="6"/>
        <v/>
      </c>
      <c r="B37" s="402" t="str">
        <f t="shared" si="4"/>
        <v/>
      </c>
      <c r="C37" s="412"/>
      <c r="D37" s="452"/>
      <c r="E37" s="449">
        <f>IF(C37="",0,G24)</f>
        <v>0</v>
      </c>
      <c r="F37" s="680">
        <f t="shared" si="7"/>
        <v>0</v>
      </c>
      <c r="G37" s="614">
        <f t="shared" si="5"/>
        <v>0</v>
      </c>
    </row>
    <row r="38" spans="1:7" ht="15" customHeight="1" x14ac:dyDescent="0.2">
      <c r="A38" s="563" t="str">
        <f t="shared" si="6"/>
        <v/>
      </c>
      <c r="B38" s="402" t="str">
        <f t="shared" si="4"/>
        <v/>
      </c>
      <c r="C38" s="412"/>
      <c r="D38" s="452"/>
      <c r="E38" s="449">
        <f>IF(C38="",0,G24)</f>
        <v>0</v>
      </c>
      <c r="F38" s="680">
        <f t="shared" si="7"/>
        <v>0</v>
      </c>
      <c r="G38" s="614">
        <f t="shared" si="5"/>
        <v>0</v>
      </c>
    </row>
    <row r="39" spans="1:7" ht="15" customHeight="1" x14ac:dyDescent="0.2">
      <c r="A39" s="563" t="str">
        <f t="shared" si="6"/>
        <v/>
      </c>
      <c r="B39" s="402" t="str">
        <f t="shared" si="4"/>
        <v/>
      </c>
      <c r="C39" s="412"/>
      <c r="D39" s="413"/>
      <c r="E39" s="449">
        <f>IF(C39="",0,E24)</f>
        <v>0</v>
      </c>
      <c r="F39" s="680">
        <f t="shared" si="7"/>
        <v>0</v>
      </c>
      <c r="G39" s="614">
        <f t="shared" si="5"/>
        <v>0</v>
      </c>
    </row>
    <row r="40" spans="1:7" ht="15" customHeight="1" x14ac:dyDescent="0.2">
      <c r="A40" s="563" t="str">
        <f t="shared" si="6"/>
        <v/>
      </c>
      <c r="B40" s="402" t="str">
        <f t="shared" si="4"/>
        <v/>
      </c>
      <c r="C40" s="408"/>
      <c r="D40" s="413"/>
      <c r="E40" s="449">
        <f>IF(C40="",0,E24)</f>
        <v>0</v>
      </c>
      <c r="F40" s="680">
        <f t="shared" si="7"/>
        <v>0</v>
      </c>
      <c r="G40" s="684">
        <f t="shared" si="5"/>
        <v>0</v>
      </c>
    </row>
    <row r="41" spans="1:7" ht="15" customHeight="1" x14ac:dyDescent="0.2">
      <c r="A41" s="152"/>
      <c r="B41" s="139"/>
      <c r="C41" s="143"/>
      <c r="D41" s="140"/>
      <c r="F41" s="681" t="s">
        <v>34</v>
      </c>
      <c r="G41" s="685">
        <f>SUBTOTAL(9,G31:G40)</f>
        <v>0</v>
      </c>
    </row>
    <row r="42" spans="1:7" ht="15" customHeight="1" x14ac:dyDescent="0.2">
      <c r="A42" s="148"/>
      <c r="B42" s="143"/>
      <c r="C42" s="150" t="s">
        <v>728</v>
      </c>
      <c r="D42" s="140"/>
      <c r="E42" s="141"/>
      <c r="F42" s="141"/>
      <c r="G42" s="151"/>
    </row>
    <row r="43" spans="1:7" ht="15" customHeight="1" x14ac:dyDescent="0.2">
      <c r="A43" s="748" t="s">
        <v>589</v>
      </c>
      <c r="B43" s="749"/>
      <c r="C43" s="744" t="s">
        <v>0</v>
      </c>
      <c r="D43" s="750" t="s">
        <v>31</v>
      </c>
      <c r="E43" s="752" t="s">
        <v>32</v>
      </c>
      <c r="F43" s="752" t="s">
        <v>961</v>
      </c>
      <c r="G43" s="746" t="s">
        <v>33</v>
      </c>
    </row>
    <row r="44" spans="1:7" ht="15" customHeight="1" x14ac:dyDescent="0.2">
      <c r="A44" s="146" t="s">
        <v>590</v>
      </c>
      <c r="B44" s="147" t="s">
        <v>591</v>
      </c>
      <c r="C44" s="745"/>
      <c r="D44" s="751"/>
      <c r="E44" s="753"/>
      <c r="F44" s="753"/>
      <c r="G44" s="747"/>
    </row>
    <row r="45" spans="1:7" ht="15" customHeight="1" x14ac:dyDescent="0.2">
      <c r="A45" s="563" t="str">
        <f t="shared" ref="A45:A50" si="8">IFERROR(VLOOKUP(C45,T_Insumos,4,FALSE),"")</f>
        <v>IIEE-SJ - 101000</v>
      </c>
      <c r="B45" s="402" t="str">
        <f t="shared" ref="B45:B50" si="9">IFERROR(VLOOKUP(C45,T_Insumos,5,FALSE),"")</f>
        <v>Oficial Especializado</v>
      </c>
      <c r="C45" s="411" t="s">
        <v>730</v>
      </c>
      <c r="D45" s="413"/>
      <c r="E45" s="414"/>
      <c r="F45" s="680">
        <f>IF(C45="",0,D26)</f>
        <v>0</v>
      </c>
      <c r="G45" s="614">
        <f t="shared" ref="G45:G50" si="10">IFERROR(ROUND(D45*E45/F45,2),0)</f>
        <v>0</v>
      </c>
    </row>
    <row r="46" spans="1:7" ht="15" customHeight="1" x14ac:dyDescent="0.2">
      <c r="A46" s="563" t="str">
        <f t="shared" si="8"/>
        <v>IIEE-SJ - 102000</v>
      </c>
      <c r="B46" s="402" t="str">
        <f t="shared" si="9"/>
        <v xml:space="preserve">Oficial </v>
      </c>
      <c r="C46" s="408" t="s">
        <v>1633</v>
      </c>
      <c r="D46" s="413"/>
      <c r="E46" s="414"/>
      <c r="F46" s="680">
        <f>IF(C46="",0,F45)</f>
        <v>0</v>
      </c>
      <c r="G46" s="614">
        <f t="shared" si="10"/>
        <v>0</v>
      </c>
    </row>
    <row r="47" spans="1:7" ht="15" customHeight="1" x14ac:dyDescent="0.2">
      <c r="A47" s="563" t="str">
        <f t="shared" si="8"/>
        <v>IIEE-SJ - 103000</v>
      </c>
      <c r="B47" s="402" t="str">
        <f t="shared" si="9"/>
        <v>Ayudante</v>
      </c>
      <c r="C47" s="408" t="s">
        <v>1736</v>
      </c>
      <c r="D47" s="413"/>
      <c r="E47" s="414"/>
      <c r="F47" s="680">
        <f>IF(C47="",0,F46)</f>
        <v>0</v>
      </c>
      <c r="G47" s="614">
        <f t="shared" si="10"/>
        <v>0</v>
      </c>
    </row>
    <row r="48" spans="1:7" ht="15" customHeight="1" x14ac:dyDescent="0.2">
      <c r="A48" s="563" t="str">
        <f t="shared" si="8"/>
        <v>IIEE-SJ - 103000</v>
      </c>
      <c r="B48" s="402" t="str">
        <f t="shared" si="9"/>
        <v>Ayudante</v>
      </c>
      <c r="C48" s="408" t="s">
        <v>732</v>
      </c>
      <c r="D48" s="413"/>
      <c r="E48" s="414"/>
      <c r="F48" s="680">
        <f>IF(C48="",0,F47)</f>
        <v>0</v>
      </c>
      <c r="G48" s="614">
        <f t="shared" si="10"/>
        <v>0</v>
      </c>
    </row>
    <row r="49" spans="1:7" ht="15" customHeight="1" x14ac:dyDescent="0.2">
      <c r="A49" s="563" t="str">
        <f t="shared" si="8"/>
        <v/>
      </c>
      <c r="B49" s="402" t="str">
        <f t="shared" si="9"/>
        <v/>
      </c>
      <c r="C49" s="408" t="s">
        <v>1635</v>
      </c>
      <c r="D49" s="625"/>
      <c r="E49" s="595">
        <f>SUMPRODUCT(D45:D48,E45:E48)</f>
        <v>0</v>
      </c>
      <c r="F49" s="680">
        <f>IF(C49="",0,F48)</f>
        <v>0</v>
      </c>
      <c r="G49" s="614">
        <f t="shared" si="10"/>
        <v>0</v>
      </c>
    </row>
    <row r="50" spans="1:7" ht="15" customHeight="1" x14ac:dyDescent="0.2">
      <c r="A50" s="563" t="str">
        <f t="shared" si="8"/>
        <v/>
      </c>
      <c r="B50" s="402" t="str">
        <f t="shared" si="9"/>
        <v/>
      </c>
      <c r="C50" s="402"/>
      <c r="D50" s="403"/>
      <c r="E50" s="414"/>
      <c r="F50" s="680">
        <f>IF(C50="",0,F49)</f>
        <v>0</v>
      </c>
      <c r="G50" s="614">
        <f t="shared" si="10"/>
        <v>0</v>
      </c>
    </row>
    <row r="51" spans="1:7" ht="15" customHeight="1" x14ac:dyDescent="0.2">
      <c r="A51" s="152"/>
      <c r="B51" s="139"/>
      <c r="C51" s="143"/>
      <c r="D51" s="140"/>
      <c r="F51" s="149" t="s">
        <v>35</v>
      </c>
      <c r="G51" s="685">
        <f>SUBTOTAL(9,G45:G50)</f>
        <v>0</v>
      </c>
    </row>
    <row r="52" spans="1:7" ht="15" customHeight="1" x14ac:dyDescent="0.2">
      <c r="A52" s="148"/>
      <c r="B52" s="143"/>
      <c r="C52" s="150" t="s">
        <v>1612</v>
      </c>
      <c r="D52" s="140"/>
      <c r="E52" s="141"/>
      <c r="F52" s="141"/>
      <c r="G52" s="151"/>
    </row>
    <row r="53" spans="1:7" ht="15" customHeight="1" x14ac:dyDescent="0.2">
      <c r="A53" s="748" t="s">
        <v>589</v>
      </c>
      <c r="B53" s="749"/>
      <c r="C53" s="744" t="s">
        <v>0</v>
      </c>
      <c r="D53" s="744" t="s">
        <v>30</v>
      </c>
      <c r="E53" s="744" t="s">
        <v>31</v>
      </c>
      <c r="F53" s="744" t="s">
        <v>32</v>
      </c>
      <c r="G53" s="746" t="s">
        <v>33</v>
      </c>
    </row>
    <row r="54" spans="1:7" ht="15" customHeight="1" x14ac:dyDescent="0.2">
      <c r="A54" s="146" t="s">
        <v>590</v>
      </c>
      <c r="B54" s="147" t="s">
        <v>591</v>
      </c>
      <c r="C54" s="745"/>
      <c r="D54" s="745"/>
      <c r="E54" s="745"/>
      <c r="F54" s="745"/>
      <c r="G54" s="747"/>
    </row>
    <row r="55" spans="1:7" ht="15" customHeight="1" x14ac:dyDescent="0.2">
      <c r="A55" s="563" t="str">
        <f t="shared" ref="A55:A64" si="11">IFERROR(VLOOKUP(C55,T_Insumos,4,FALSE),"")</f>
        <v/>
      </c>
      <c r="B55" s="402" t="str">
        <f t="shared" ref="B55:B64" si="12">IFERROR(VLOOKUP(C55,T_Insumos,5,FALSE),"")</f>
        <v/>
      </c>
      <c r="C55" s="408"/>
      <c r="D55" s="409"/>
      <c r="E55" s="413"/>
      <c r="F55" s="414"/>
      <c r="G55" s="614">
        <f t="shared" ref="G55:G64" si="13">ROUND(E55*F55,2)</f>
        <v>0</v>
      </c>
    </row>
    <row r="56" spans="1:7" ht="15" customHeight="1" x14ac:dyDescent="0.2">
      <c r="A56" s="563" t="str">
        <f t="shared" si="11"/>
        <v/>
      </c>
      <c r="B56" s="402" t="str">
        <f t="shared" si="12"/>
        <v/>
      </c>
      <c r="C56" s="408"/>
      <c r="D56" s="409"/>
      <c r="E56" s="413"/>
      <c r="F56" s="414"/>
      <c r="G56" s="614">
        <f t="shared" si="13"/>
        <v>0</v>
      </c>
    </row>
    <row r="57" spans="1:7" ht="15" customHeight="1" x14ac:dyDescent="0.2">
      <c r="A57" s="563" t="str">
        <f t="shared" si="11"/>
        <v/>
      </c>
      <c r="B57" s="402" t="str">
        <f t="shared" si="12"/>
        <v/>
      </c>
      <c r="C57" s="408"/>
      <c r="D57" s="409"/>
      <c r="E57" s="413"/>
      <c r="F57" s="414"/>
      <c r="G57" s="614">
        <f t="shared" si="13"/>
        <v>0</v>
      </c>
    </row>
    <row r="58" spans="1:7" ht="15" customHeight="1" x14ac:dyDescent="0.2">
      <c r="A58" s="563" t="str">
        <f t="shared" si="11"/>
        <v/>
      </c>
      <c r="B58" s="402" t="str">
        <f t="shared" si="12"/>
        <v/>
      </c>
      <c r="C58" s="408"/>
      <c r="D58" s="409"/>
      <c r="E58" s="413"/>
      <c r="F58" s="414"/>
      <c r="G58" s="614">
        <f t="shared" si="13"/>
        <v>0</v>
      </c>
    </row>
    <row r="59" spans="1:7" ht="15" customHeight="1" x14ac:dyDescent="0.2">
      <c r="A59" s="563" t="str">
        <f t="shared" si="11"/>
        <v/>
      </c>
      <c r="B59" s="402" t="str">
        <f t="shared" si="12"/>
        <v/>
      </c>
      <c r="C59" s="408"/>
      <c r="D59" s="409"/>
      <c r="E59" s="413"/>
      <c r="F59" s="414"/>
      <c r="G59" s="614">
        <f t="shared" si="13"/>
        <v>0</v>
      </c>
    </row>
    <row r="60" spans="1:7" ht="15" customHeight="1" x14ac:dyDescent="0.2">
      <c r="A60" s="563" t="str">
        <f t="shared" si="11"/>
        <v/>
      </c>
      <c r="B60" s="402" t="str">
        <f t="shared" si="12"/>
        <v/>
      </c>
      <c r="C60" s="408"/>
      <c r="D60" s="409"/>
      <c r="E60" s="419"/>
      <c r="F60" s="414"/>
      <c r="G60" s="614">
        <f t="shared" si="13"/>
        <v>0</v>
      </c>
    </row>
    <row r="61" spans="1:7" ht="15" customHeight="1" x14ac:dyDescent="0.2">
      <c r="A61" s="563" t="str">
        <f t="shared" si="11"/>
        <v/>
      </c>
      <c r="B61" s="402" t="str">
        <f t="shared" si="12"/>
        <v/>
      </c>
      <c r="C61" s="408"/>
      <c r="D61" s="409"/>
      <c r="E61" s="413"/>
      <c r="F61" s="414"/>
      <c r="G61" s="614">
        <f t="shared" si="13"/>
        <v>0</v>
      </c>
    </row>
    <row r="62" spans="1:7" ht="15" customHeight="1" x14ac:dyDescent="0.2">
      <c r="A62" s="563" t="str">
        <f t="shared" si="11"/>
        <v/>
      </c>
      <c r="B62" s="402" t="str">
        <f t="shared" si="12"/>
        <v/>
      </c>
      <c r="C62" s="408"/>
      <c r="D62" s="409"/>
      <c r="E62" s="413"/>
      <c r="F62" s="414"/>
      <c r="G62" s="614">
        <f t="shared" si="13"/>
        <v>0</v>
      </c>
    </row>
    <row r="63" spans="1:7" ht="15" customHeight="1" x14ac:dyDescent="0.2">
      <c r="A63" s="563" t="str">
        <f t="shared" si="11"/>
        <v/>
      </c>
      <c r="B63" s="402" t="str">
        <f t="shared" si="12"/>
        <v/>
      </c>
      <c r="C63" s="408"/>
      <c r="D63" s="409"/>
      <c r="E63" s="413"/>
      <c r="F63" s="414"/>
      <c r="G63" s="614">
        <f t="shared" si="13"/>
        <v>0</v>
      </c>
    </row>
    <row r="64" spans="1:7" ht="15" customHeight="1" x14ac:dyDescent="0.2">
      <c r="A64" s="563" t="str">
        <f t="shared" si="11"/>
        <v/>
      </c>
      <c r="B64" s="402" t="str">
        <f t="shared" si="12"/>
        <v/>
      </c>
      <c r="C64" s="408"/>
      <c r="D64" s="409"/>
      <c r="E64" s="413"/>
      <c r="F64" s="414"/>
      <c r="G64" s="614">
        <f t="shared" si="13"/>
        <v>0</v>
      </c>
    </row>
    <row r="65" spans="1:7" ht="15" customHeight="1" x14ac:dyDescent="0.2">
      <c r="A65" s="148"/>
      <c r="B65" s="143"/>
      <c r="C65" s="143"/>
      <c r="D65" s="140"/>
      <c r="F65" s="149" t="s">
        <v>36</v>
      </c>
      <c r="G65" s="685">
        <f>SUBTOTAL(9,G55:G64)</f>
        <v>0</v>
      </c>
    </row>
    <row r="66" spans="1:7" ht="15" customHeight="1" x14ac:dyDescent="0.2">
      <c r="A66" s="148"/>
      <c r="B66" s="143"/>
      <c r="C66" s="150" t="s">
        <v>1613</v>
      </c>
      <c r="D66" s="140"/>
      <c r="E66" s="141"/>
      <c r="F66" s="141"/>
      <c r="G66" s="151"/>
    </row>
    <row r="67" spans="1:7" ht="15" customHeight="1" x14ac:dyDescent="0.2">
      <c r="A67" s="748" t="s">
        <v>589</v>
      </c>
      <c r="B67" s="749"/>
      <c r="C67" s="744" t="s">
        <v>0</v>
      </c>
      <c r="D67" s="750" t="s">
        <v>1862</v>
      </c>
      <c r="E67" s="752" t="s">
        <v>32</v>
      </c>
      <c r="F67" s="752" t="s">
        <v>1861</v>
      </c>
      <c r="G67" s="746" t="s">
        <v>33</v>
      </c>
    </row>
    <row r="68" spans="1:7" ht="15" customHeight="1" x14ac:dyDescent="0.2">
      <c r="A68" s="146" t="s">
        <v>590</v>
      </c>
      <c r="B68" s="147" t="s">
        <v>591</v>
      </c>
      <c r="C68" s="745"/>
      <c r="D68" s="751"/>
      <c r="E68" s="753"/>
      <c r="F68" s="753"/>
      <c r="G68" s="747"/>
    </row>
    <row r="69" spans="1:7" ht="15" customHeight="1" x14ac:dyDescent="0.2">
      <c r="A69" s="563" t="str">
        <f t="shared" ref="A69:A70" si="14">IFERROR(VLOOKUP(C69,T_Insumos,4,FALSE),"")</f>
        <v/>
      </c>
      <c r="B69" s="402" t="str">
        <f>IFERROR(VLOOKUP(C69,T_Insumos,5,FALSE),"")</f>
        <v/>
      </c>
      <c r="C69" s="408"/>
      <c r="D69" s="413"/>
      <c r="E69" s="414"/>
      <c r="F69" s="682"/>
      <c r="G69" s="614">
        <f>ROUND(D69*E69*F69,2)</f>
        <v>0</v>
      </c>
    </row>
    <row r="70" spans="1:7" ht="15" customHeight="1" x14ac:dyDescent="0.2">
      <c r="A70" s="563" t="str">
        <f t="shared" si="14"/>
        <v/>
      </c>
      <c r="B70" s="402" t="str">
        <f>IFERROR(VLOOKUP(C70,T_Insumos,5,FALSE),"")</f>
        <v/>
      </c>
      <c r="C70" s="408"/>
      <c r="D70" s="419"/>
      <c r="E70" s="414"/>
      <c r="F70" s="682"/>
      <c r="G70" s="614">
        <f>ROUND(D70*E70*F70,2)</f>
        <v>0</v>
      </c>
    </row>
    <row r="71" spans="1:7" ht="15" customHeight="1" x14ac:dyDescent="0.2">
      <c r="A71" s="148"/>
      <c r="B71" s="143"/>
      <c r="C71" s="143"/>
      <c r="D71" s="140"/>
      <c r="F71" s="149" t="s">
        <v>1614</v>
      </c>
      <c r="G71" s="685">
        <f>SUBTOTAL(9,G69:G70)</f>
        <v>0</v>
      </c>
    </row>
    <row r="72" spans="1:7" ht="15" customHeight="1" thickBot="1" x14ac:dyDescent="0.25">
      <c r="A72" s="153"/>
      <c r="B72" s="154"/>
      <c r="C72" s="155"/>
      <c r="D72" s="156"/>
      <c r="E72" s="157"/>
      <c r="F72" s="157"/>
      <c r="G72" s="158"/>
    </row>
    <row r="73" spans="1:7" ht="15" customHeight="1" x14ac:dyDescent="0.2">
      <c r="A73" s="615" t="str">
        <f>B7</f>
        <v>1-a-1</v>
      </c>
      <c r="B73" s="616" t="str">
        <f>C7</f>
        <v xml:space="preserve"> Por Pulverización</v>
      </c>
      <c r="C73" s="617"/>
      <c r="D73" s="617"/>
      <c r="E73" s="617" t="s">
        <v>1863</v>
      </c>
      <c r="F73" s="618" t="str">
        <f>CONCATENATE("$/",G7)</f>
        <v>$/m2</v>
      </c>
      <c r="G73" s="619">
        <f>SUBTOTAL(9,G31:G72)</f>
        <v>0</v>
      </c>
    </row>
    <row r="74" spans="1:7" ht="15" customHeight="1" thickBot="1" x14ac:dyDescent="0.25">
      <c r="A74" s="620"/>
      <c r="B74" s="621"/>
      <c r="C74" s="621"/>
      <c r="D74" s="621"/>
      <c r="E74" s="622" t="s">
        <v>1852</v>
      </c>
      <c r="F74" s="623" t="str">
        <f>CONCATENATE("$/",G7)</f>
        <v>$/m2</v>
      </c>
      <c r="G74" s="624">
        <f>G73*Coef_Paso</f>
        <v>0</v>
      </c>
    </row>
    <row r="75" spans="1:7" ht="15" customHeight="1" thickTop="1" thickBot="1" x14ac:dyDescent="0.25"/>
    <row r="76" spans="1:7" ht="15" customHeight="1" thickTop="1" x14ac:dyDescent="0.2">
      <c r="A76" s="560" t="s">
        <v>39</v>
      </c>
      <c r="B76" s="561"/>
      <c r="C76" s="561"/>
      <c r="D76" s="561"/>
      <c r="E76" s="561"/>
      <c r="F76" s="561"/>
      <c r="G76" s="562"/>
    </row>
    <row r="77" spans="1:7" ht="15" customHeight="1" x14ac:dyDescent="0.2">
      <c r="A77" s="129" t="s">
        <v>726</v>
      </c>
      <c r="B77" s="130" t="str">
        <f>Comitente</f>
        <v>DIRECCIÓN PROVINCIAL DE VIALIDAD</v>
      </c>
      <c r="C77" s="131"/>
      <c r="D77" s="207"/>
      <c r="E77" s="133"/>
      <c r="F77" s="133"/>
      <c r="G77" s="134"/>
    </row>
    <row r="78" spans="1:7" ht="15" customHeight="1" x14ac:dyDescent="0.2">
      <c r="A78" s="129" t="s">
        <v>727</v>
      </c>
      <c r="B78" s="130">
        <f>Contratista</f>
        <v>0</v>
      </c>
      <c r="C78" s="135"/>
      <c r="D78" s="135"/>
      <c r="E78" s="130"/>
      <c r="F78" s="130"/>
      <c r="G78" s="136"/>
    </row>
    <row r="79" spans="1:7" ht="15" customHeight="1" x14ac:dyDescent="0.2">
      <c r="A79" s="129" t="s">
        <v>27</v>
      </c>
      <c r="B79" s="130" t="str">
        <f>Obra</f>
        <v>SEÑALIZACION HORIZONTAL - PROVISION Y COLOCACION DE TACHAS REFLECTIVAS Y SEÑALAMIENTO VERTICAL</v>
      </c>
      <c r="C79" s="135"/>
      <c r="D79" s="135"/>
      <c r="F79" s="130" t="s">
        <v>40</v>
      </c>
      <c r="G79" s="136">
        <f>Fecha_Base</f>
        <v>43145</v>
      </c>
    </row>
    <row r="80" spans="1:7" ht="15" customHeight="1" x14ac:dyDescent="0.2">
      <c r="A80" s="137" t="s">
        <v>725</v>
      </c>
      <c r="B80" s="138" t="str">
        <f>Ubicación</f>
        <v>DEPARTAMENTOS VARIOS</v>
      </c>
      <c r="C80" s="138"/>
      <c r="D80" s="140"/>
      <c r="F80" s="141"/>
      <c r="G80" s="142"/>
    </row>
    <row r="81" spans="1:7" ht="15" customHeight="1" x14ac:dyDescent="0.2">
      <c r="A81" s="137" t="s">
        <v>41</v>
      </c>
      <c r="B81" s="581">
        <f>IFERROR(VALUE(LEFT(B82,FIND("-",B82)-1)),"")</f>
        <v>1</v>
      </c>
      <c r="C81" s="143" t="str">
        <f>IFERROR(VLOOKUP(B81,T_Itemizado_Obra,2,FALSE),"")</f>
        <v xml:space="preserve">SEÑALIZACION HORIZONTAL </v>
      </c>
      <c r="D81" s="140"/>
      <c r="F81" s="141"/>
      <c r="G81" s="142"/>
    </row>
    <row r="82" spans="1:7" ht="15" customHeight="1" x14ac:dyDescent="0.2">
      <c r="A82" s="137" t="s">
        <v>28</v>
      </c>
      <c r="B82" s="693" t="s">
        <v>1882</v>
      </c>
      <c r="C82" s="143" t="str">
        <f>IFERROR(VLOOKUP(B82,T_Itemizado_Obra,2,FALSE),"")</f>
        <v>Por Extrusión</v>
      </c>
      <c r="D82" s="140"/>
      <c r="F82" s="138" t="s">
        <v>29</v>
      </c>
      <c r="G82" s="144" t="str">
        <f>IFERROR(VLOOKUP(B82,T_Itemizado_Obra,3,FALSE),"")</f>
        <v>m2</v>
      </c>
    </row>
    <row r="83" spans="1:7" ht="15" customHeight="1" x14ac:dyDescent="0.2">
      <c r="A83" s="137"/>
      <c r="B83" s="138"/>
      <c r="C83" s="143"/>
      <c r="D83" s="140"/>
      <c r="E83" s="143"/>
      <c r="F83" s="143"/>
      <c r="G83" s="145"/>
    </row>
    <row r="84" spans="1:7" ht="15" customHeight="1" x14ac:dyDescent="0.2">
      <c r="A84" s="396"/>
      <c r="B84" s="132"/>
      <c r="C84" s="397" t="s">
        <v>1602</v>
      </c>
      <c r="D84" s="132"/>
      <c r="E84" s="132"/>
      <c r="F84" s="132"/>
      <c r="G84" s="398"/>
    </row>
    <row r="85" spans="1:7" ht="15" customHeight="1" x14ac:dyDescent="0.2">
      <c r="A85" s="137"/>
      <c r="B85" s="199"/>
      <c r="C85" s="143"/>
      <c r="D85" s="140"/>
      <c r="E85" s="138"/>
      <c r="F85" s="138"/>
      <c r="G85" s="144"/>
    </row>
    <row r="86" spans="1:7" ht="15" customHeight="1" x14ac:dyDescent="0.2">
      <c r="A86" s="137"/>
      <c r="B86" s="199"/>
      <c r="C86" s="399" t="s">
        <v>1603</v>
      </c>
      <c r="D86" s="400" t="s">
        <v>31</v>
      </c>
      <c r="E86" s="400" t="s">
        <v>1604</v>
      </c>
      <c r="F86" s="400" t="s">
        <v>1605</v>
      </c>
      <c r="G86" s="401" t="s">
        <v>1606</v>
      </c>
    </row>
    <row r="87" spans="1:7" ht="15" customHeight="1" x14ac:dyDescent="0.2">
      <c r="A87" s="137"/>
      <c r="B87" s="199"/>
      <c r="C87" s="408"/>
      <c r="D87" s="413"/>
      <c r="E87" s="594">
        <f t="shared" ref="E87:E97" si="15">IFERROR(VLOOKUP(C87,T_Equipos,4,FALSE),0)</f>
        <v>0</v>
      </c>
      <c r="F87" s="686">
        <f t="shared" ref="F87:F97" si="16">IFERROR(VLOOKUP(C87,T_Equipos,11,FALSE),0)</f>
        <v>0</v>
      </c>
      <c r="G87" s="614">
        <f t="shared" ref="G87:G97" si="17">ROUND(D87*F87,2)</f>
        <v>0</v>
      </c>
    </row>
    <row r="88" spans="1:7" ht="15" customHeight="1" x14ac:dyDescent="0.2">
      <c r="A88" s="137"/>
      <c r="B88" s="199"/>
      <c r="C88" s="408"/>
      <c r="D88" s="413"/>
      <c r="E88" s="594">
        <f t="shared" si="15"/>
        <v>0</v>
      </c>
      <c r="F88" s="686">
        <f t="shared" si="16"/>
        <v>0</v>
      </c>
      <c r="G88" s="614">
        <f t="shared" si="17"/>
        <v>0</v>
      </c>
    </row>
    <row r="89" spans="1:7" ht="15" customHeight="1" x14ac:dyDescent="0.2">
      <c r="A89" s="137"/>
      <c r="B89" s="199"/>
      <c r="C89" s="408"/>
      <c r="D89" s="413"/>
      <c r="E89" s="594">
        <f t="shared" si="15"/>
        <v>0</v>
      </c>
      <c r="F89" s="686">
        <f t="shared" si="16"/>
        <v>0</v>
      </c>
      <c r="G89" s="614">
        <f t="shared" si="17"/>
        <v>0</v>
      </c>
    </row>
    <row r="90" spans="1:7" ht="15" customHeight="1" x14ac:dyDescent="0.2">
      <c r="A90" s="137"/>
      <c r="B90" s="199"/>
      <c r="C90" s="408"/>
      <c r="D90" s="413"/>
      <c r="E90" s="594">
        <f t="shared" si="15"/>
        <v>0</v>
      </c>
      <c r="F90" s="686">
        <f t="shared" si="16"/>
        <v>0</v>
      </c>
      <c r="G90" s="614">
        <f t="shared" si="17"/>
        <v>0</v>
      </c>
    </row>
    <row r="91" spans="1:7" ht="15" customHeight="1" x14ac:dyDescent="0.2">
      <c r="A91" s="137"/>
      <c r="B91" s="199"/>
      <c r="C91" s="408"/>
      <c r="D91" s="413"/>
      <c r="E91" s="594">
        <f t="shared" si="15"/>
        <v>0</v>
      </c>
      <c r="F91" s="686">
        <f t="shared" si="16"/>
        <v>0</v>
      </c>
      <c r="G91" s="614">
        <f t="shared" si="17"/>
        <v>0</v>
      </c>
    </row>
    <row r="92" spans="1:7" ht="15" customHeight="1" x14ac:dyDescent="0.2">
      <c r="A92" s="137"/>
      <c r="B92" s="199"/>
      <c r="C92" s="408"/>
      <c r="D92" s="413"/>
      <c r="E92" s="594">
        <f t="shared" si="15"/>
        <v>0</v>
      </c>
      <c r="F92" s="686">
        <f t="shared" si="16"/>
        <v>0</v>
      </c>
      <c r="G92" s="614">
        <f t="shared" si="17"/>
        <v>0</v>
      </c>
    </row>
    <row r="93" spans="1:7" ht="15" customHeight="1" x14ac:dyDescent="0.2">
      <c r="A93" s="137"/>
      <c r="B93" s="199"/>
      <c r="C93" s="408"/>
      <c r="D93" s="413"/>
      <c r="E93" s="594">
        <f t="shared" si="15"/>
        <v>0</v>
      </c>
      <c r="F93" s="686">
        <f t="shared" si="16"/>
        <v>0</v>
      </c>
      <c r="G93" s="614">
        <f t="shared" si="17"/>
        <v>0</v>
      </c>
    </row>
    <row r="94" spans="1:7" ht="15" customHeight="1" x14ac:dyDescent="0.2">
      <c r="A94" s="137"/>
      <c r="B94" s="199"/>
      <c r="C94" s="408"/>
      <c r="D94" s="413"/>
      <c r="E94" s="594">
        <f t="shared" si="15"/>
        <v>0</v>
      </c>
      <c r="F94" s="686">
        <f t="shared" si="16"/>
        <v>0</v>
      </c>
      <c r="G94" s="614">
        <f t="shared" si="17"/>
        <v>0</v>
      </c>
    </row>
    <row r="95" spans="1:7" ht="15" customHeight="1" x14ac:dyDescent="0.2">
      <c r="A95" s="137"/>
      <c r="B95" s="199"/>
      <c r="C95" s="408"/>
      <c r="D95" s="413"/>
      <c r="E95" s="594">
        <f t="shared" si="15"/>
        <v>0</v>
      </c>
      <c r="F95" s="686">
        <f t="shared" si="16"/>
        <v>0</v>
      </c>
      <c r="G95" s="614">
        <f t="shared" si="17"/>
        <v>0</v>
      </c>
    </row>
    <row r="96" spans="1:7" ht="15" customHeight="1" x14ac:dyDescent="0.2">
      <c r="A96" s="137"/>
      <c r="B96" s="199"/>
      <c r="C96" s="408"/>
      <c r="D96" s="413"/>
      <c r="E96" s="594">
        <f t="shared" si="15"/>
        <v>0</v>
      </c>
      <c r="F96" s="686">
        <f t="shared" si="16"/>
        <v>0</v>
      </c>
      <c r="G96" s="614">
        <f t="shared" si="17"/>
        <v>0</v>
      </c>
    </row>
    <row r="97" spans="1:7" ht="15" customHeight="1" x14ac:dyDescent="0.2">
      <c r="A97" s="137"/>
      <c r="B97" s="199"/>
      <c r="C97" s="408"/>
      <c r="D97" s="413"/>
      <c r="E97" s="594">
        <f t="shared" si="15"/>
        <v>0</v>
      </c>
      <c r="F97" s="686">
        <f t="shared" si="16"/>
        <v>0</v>
      </c>
      <c r="G97" s="614">
        <f t="shared" si="17"/>
        <v>0</v>
      </c>
    </row>
    <row r="98" spans="1:7" ht="15" customHeight="1" thickBot="1" x14ac:dyDescent="0.25">
      <c r="A98" s="137"/>
      <c r="B98" s="199"/>
      <c r="C98" s="143"/>
      <c r="E98" s="206"/>
      <c r="F98" s="138"/>
      <c r="G98" s="144"/>
    </row>
    <row r="99" spans="1:7" ht="15" customHeight="1" thickBot="1" x14ac:dyDescent="0.25">
      <c r="A99" s="137"/>
      <c r="B99" s="199"/>
      <c r="C99" s="405" t="s">
        <v>1607</v>
      </c>
      <c r="E99" s="206">
        <f>SUMPRODUCT(D87:D97,E87:E97)</f>
        <v>0</v>
      </c>
      <c r="F99" s="138" t="s">
        <v>1608</v>
      </c>
      <c r="G99" s="683">
        <f>SUM(G87:G97)</f>
        <v>0</v>
      </c>
    </row>
    <row r="100" spans="1:7" ht="15" customHeight="1" x14ac:dyDescent="0.2">
      <c r="A100" s="137"/>
      <c r="B100" s="199"/>
      <c r="C100" s="405"/>
      <c r="D100" s="140"/>
      <c r="E100" s="138"/>
      <c r="F100" s="138"/>
      <c r="G100" s="208"/>
    </row>
    <row r="101" spans="1:7" ht="15" customHeight="1" x14ac:dyDescent="0.2">
      <c r="A101" s="137"/>
      <c r="B101" s="199"/>
      <c r="C101" s="138" t="s">
        <v>1609</v>
      </c>
      <c r="D101" s="596"/>
      <c r="E101" s="534" t="str">
        <f>CONCATENATE(G82,"/día")</f>
        <v>m2/día</v>
      </c>
      <c r="F101" s="138"/>
      <c r="G101" s="144"/>
    </row>
    <row r="102" spans="1:7" ht="15" customHeight="1" x14ac:dyDescent="0.2">
      <c r="A102" s="137"/>
      <c r="B102" s="199"/>
      <c r="C102" s="143"/>
      <c r="D102" s="140"/>
      <c r="E102" s="138"/>
      <c r="F102" s="138"/>
      <c r="G102" s="144"/>
    </row>
    <row r="103" spans="1:7" ht="15" customHeight="1" x14ac:dyDescent="0.2">
      <c r="A103" s="748" t="s">
        <v>589</v>
      </c>
      <c r="B103" s="749"/>
      <c r="C103" s="744" t="s">
        <v>0</v>
      </c>
      <c r="D103" s="750" t="s">
        <v>1610</v>
      </c>
      <c r="E103" s="754" t="s">
        <v>1860</v>
      </c>
      <c r="F103" s="750" t="s">
        <v>961</v>
      </c>
      <c r="G103" s="746" t="s">
        <v>33</v>
      </c>
    </row>
    <row r="104" spans="1:7" ht="15" customHeight="1" x14ac:dyDescent="0.2">
      <c r="A104" s="146" t="s">
        <v>590</v>
      </c>
      <c r="B104" s="147" t="s">
        <v>591</v>
      </c>
      <c r="C104" s="745"/>
      <c r="D104" s="751"/>
      <c r="E104" s="753"/>
      <c r="F104" s="751"/>
      <c r="G104" s="747"/>
    </row>
    <row r="105" spans="1:7" ht="15" customHeight="1" x14ac:dyDescent="0.2">
      <c r="A105" s="148"/>
      <c r="B105" s="143"/>
      <c r="C105" s="150" t="s">
        <v>1611</v>
      </c>
      <c r="D105" s="140"/>
      <c r="E105" s="143"/>
      <c r="F105" s="143"/>
      <c r="G105" s="151"/>
    </row>
    <row r="106" spans="1:7" ht="15" customHeight="1" x14ac:dyDescent="0.2">
      <c r="A106" s="563" t="str">
        <f t="shared" ref="A106:A115" si="18">IFERROR(VLOOKUP(C106,T_Insumos,4,FALSE),"")</f>
        <v>INDEC-DCTO - Inciso j)</v>
      </c>
      <c r="B106" s="402" t="str">
        <f t="shared" ref="B106:B115" si="19">IFERROR(VLOOKUP(C106,T_Insumos,5,FALSE),"")</f>
        <v>Equipo - Amortización de equipo</v>
      </c>
      <c r="C106" s="408" t="s">
        <v>1737</v>
      </c>
      <c r="D106" s="440">
        <f>IFERROR(VLOOKUP(C106,T_Coef_Equipos,2,FALSE),0)</f>
        <v>0</v>
      </c>
      <c r="E106" s="449">
        <f>IF(C106="",0,G99)</f>
        <v>0</v>
      </c>
      <c r="F106" s="680">
        <f>IF(C106="",0,D101)</f>
        <v>0</v>
      </c>
      <c r="G106" s="614">
        <f>IFERROR(ROUND(D106*E106/F106,2),0)</f>
        <v>0</v>
      </c>
    </row>
    <row r="107" spans="1:7" ht="15" customHeight="1" x14ac:dyDescent="0.2">
      <c r="A107" s="563" t="str">
        <f t="shared" si="18"/>
        <v>INDEC-DCTO - Inciso j)</v>
      </c>
      <c r="B107" s="402" t="str">
        <f t="shared" si="19"/>
        <v>Equipo - Amortización de equipo</v>
      </c>
      <c r="C107" s="412" t="s">
        <v>1738</v>
      </c>
      <c r="D107" s="440">
        <f>IFERROR(VLOOKUP(C107,T_Coef_Equipos,2,FALSE),0)</f>
        <v>0</v>
      </c>
      <c r="E107" s="449">
        <f>IF(C107="",0,G99)</f>
        <v>0</v>
      </c>
      <c r="F107" s="680">
        <f t="shared" ref="F107:F115" si="20">IF(C107="",0,F106)</f>
        <v>0</v>
      </c>
      <c r="G107" s="614">
        <f t="shared" ref="G107:G115" si="21">IFERROR(ROUND(D107*E107/F107,2),0)</f>
        <v>0</v>
      </c>
    </row>
    <row r="108" spans="1:7" ht="15" customHeight="1" x14ac:dyDescent="0.2">
      <c r="A108" s="563" t="str">
        <f t="shared" si="18"/>
        <v>INDEC-PB - 94920-1</v>
      </c>
      <c r="B108" s="402" t="str">
        <f t="shared" si="19"/>
        <v xml:space="preserve">Accesorios y repuestos para máquinas de uso especial                 </v>
      </c>
      <c r="C108" s="412" t="s">
        <v>1630</v>
      </c>
      <c r="D108" s="440">
        <f>IFERROR(VLOOKUP(C108,T_Coef_Equipos,2,FALSE),0)</f>
        <v>0</v>
      </c>
      <c r="E108" s="449">
        <f>IF(C108="",0,G99)</f>
        <v>0</v>
      </c>
      <c r="F108" s="680">
        <f t="shared" si="20"/>
        <v>0</v>
      </c>
      <c r="G108" s="614">
        <f t="shared" si="21"/>
        <v>0</v>
      </c>
    </row>
    <row r="109" spans="1:7" ht="15" customHeight="1" x14ac:dyDescent="0.2">
      <c r="A109" s="563" t="str">
        <f t="shared" si="18"/>
        <v>INDEC-PB - 33360-1</v>
      </c>
      <c r="B109" s="402" t="str">
        <f t="shared" si="19"/>
        <v xml:space="preserve">Gas oil                                                                </v>
      </c>
      <c r="C109" s="412" t="s">
        <v>889</v>
      </c>
      <c r="D109" s="444">
        <f>IFERROR(VLOOKUP(C109,T_Coef_Equipos,2,FALSE),0)</f>
        <v>0</v>
      </c>
      <c r="E109" s="449">
        <f>IF(C109="",0,E99)</f>
        <v>0</v>
      </c>
      <c r="F109" s="680">
        <f t="shared" si="20"/>
        <v>0</v>
      </c>
      <c r="G109" s="614">
        <f t="shared" si="21"/>
        <v>0</v>
      </c>
    </row>
    <row r="110" spans="1:7" ht="15" customHeight="1" x14ac:dyDescent="0.2">
      <c r="A110" s="563" t="str">
        <f t="shared" si="18"/>
        <v>INDEC-PB - 33380-1</v>
      </c>
      <c r="B110" s="402" t="str">
        <f t="shared" si="19"/>
        <v xml:space="preserve">Aceites lubricantes                                                    </v>
      </c>
      <c r="C110" s="412" t="s">
        <v>1739</v>
      </c>
      <c r="D110" s="444">
        <f>IFERROR(VLOOKUP(C110,T_Coef_Equipos,2,FALSE),0)</f>
        <v>0</v>
      </c>
      <c r="E110" s="449">
        <f>IF(C110="",0,E99)</f>
        <v>0</v>
      </c>
      <c r="F110" s="680">
        <f t="shared" si="20"/>
        <v>0</v>
      </c>
      <c r="G110" s="614">
        <f t="shared" si="21"/>
        <v>0</v>
      </c>
    </row>
    <row r="111" spans="1:7" ht="15" customHeight="1" x14ac:dyDescent="0.2">
      <c r="A111" s="563" t="str">
        <f t="shared" si="18"/>
        <v/>
      </c>
      <c r="B111" s="402" t="str">
        <f t="shared" si="19"/>
        <v/>
      </c>
      <c r="C111" s="412"/>
      <c r="D111" s="414"/>
      <c r="E111" s="449">
        <f>IF(C111="",0,G99)</f>
        <v>0</v>
      </c>
      <c r="F111" s="680">
        <f t="shared" si="20"/>
        <v>0</v>
      </c>
      <c r="G111" s="614">
        <f t="shared" si="21"/>
        <v>0</v>
      </c>
    </row>
    <row r="112" spans="1:7" ht="15" customHeight="1" x14ac:dyDescent="0.2">
      <c r="A112" s="563" t="str">
        <f t="shared" si="18"/>
        <v/>
      </c>
      <c r="B112" s="402" t="str">
        <f t="shared" si="19"/>
        <v/>
      </c>
      <c r="C112" s="412"/>
      <c r="D112" s="452"/>
      <c r="E112" s="449">
        <f>IF(C112="",0,G99)</f>
        <v>0</v>
      </c>
      <c r="F112" s="680">
        <f t="shared" si="20"/>
        <v>0</v>
      </c>
      <c r="G112" s="614">
        <f t="shared" si="21"/>
        <v>0</v>
      </c>
    </row>
    <row r="113" spans="1:7" ht="15" customHeight="1" x14ac:dyDescent="0.2">
      <c r="A113" s="563" t="str">
        <f t="shared" si="18"/>
        <v/>
      </c>
      <c r="B113" s="402" t="str">
        <f t="shared" si="19"/>
        <v/>
      </c>
      <c r="C113" s="412"/>
      <c r="D113" s="452"/>
      <c r="E113" s="449">
        <f>IF(C113="",0,G99)</f>
        <v>0</v>
      </c>
      <c r="F113" s="680">
        <f t="shared" si="20"/>
        <v>0</v>
      </c>
      <c r="G113" s="614">
        <f t="shared" si="21"/>
        <v>0</v>
      </c>
    </row>
    <row r="114" spans="1:7" ht="15" customHeight="1" x14ac:dyDescent="0.2">
      <c r="A114" s="563" t="str">
        <f t="shared" si="18"/>
        <v/>
      </c>
      <c r="B114" s="402" t="str">
        <f t="shared" si="19"/>
        <v/>
      </c>
      <c r="C114" s="412"/>
      <c r="D114" s="413"/>
      <c r="E114" s="449">
        <f>IF(C114="",0,E99)</f>
        <v>0</v>
      </c>
      <c r="F114" s="680">
        <f t="shared" si="20"/>
        <v>0</v>
      </c>
      <c r="G114" s="614">
        <f t="shared" si="21"/>
        <v>0</v>
      </c>
    </row>
    <row r="115" spans="1:7" ht="15" customHeight="1" x14ac:dyDescent="0.2">
      <c r="A115" s="563" t="str">
        <f t="shared" si="18"/>
        <v/>
      </c>
      <c r="B115" s="402" t="str">
        <f t="shared" si="19"/>
        <v/>
      </c>
      <c r="C115" s="408"/>
      <c r="D115" s="413"/>
      <c r="E115" s="449">
        <f>IF(C115="",0,E99)</f>
        <v>0</v>
      </c>
      <c r="F115" s="680">
        <f t="shared" si="20"/>
        <v>0</v>
      </c>
      <c r="G115" s="684">
        <f t="shared" si="21"/>
        <v>0</v>
      </c>
    </row>
    <row r="116" spans="1:7" ht="15" customHeight="1" x14ac:dyDescent="0.2">
      <c r="A116" s="152"/>
      <c r="B116" s="139"/>
      <c r="C116" s="143"/>
      <c r="D116" s="140"/>
      <c r="F116" s="681" t="s">
        <v>34</v>
      </c>
      <c r="G116" s="685">
        <f>SUBTOTAL(9,G106:G115)</f>
        <v>0</v>
      </c>
    </row>
    <row r="117" spans="1:7" ht="15" customHeight="1" x14ac:dyDescent="0.2">
      <c r="A117" s="148"/>
      <c r="B117" s="143"/>
      <c r="C117" s="150" t="s">
        <v>728</v>
      </c>
      <c r="D117" s="140"/>
      <c r="E117" s="141"/>
      <c r="F117" s="141"/>
      <c r="G117" s="151"/>
    </row>
    <row r="118" spans="1:7" ht="15" customHeight="1" x14ac:dyDescent="0.2">
      <c r="A118" s="748" t="s">
        <v>589</v>
      </c>
      <c r="B118" s="749"/>
      <c r="C118" s="744" t="s">
        <v>0</v>
      </c>
      <c r="D118" s="750" t="s">
        <v>31</v>
      </c>
      <c r="E118" s="752" t="s">
        <v>32</v>
      </c>
      <c r="F118" s="678"/>
      <c r="G118" s="746" t="s">
        <v>33</v>
      </c>
    </row>
    <row r="119" spans="1:7" ht="15" customHeight="1" x14ac:dyDescent="0.2">
      <c r="A119" s="146" t="s">
        <v>590</v>
      </c>
      <c r="B119" s="147" t="s">
        <v>591</v>
      </c>
      <c r="C119" s="745"/>
      <c r="D119" s="751"/>
      <c r="E119" s="753"/>
      <c r="F119" s="679"/>
      <c r="G119" s="747"/>
    </row>
    <row r="120" spans="1:7" ht="15" customHeight="1" x14ac:dyDescent="0.2">
      <c r="A120" s="563" t="str">
        <f t="shared" ref="A120:A125" si="22">IFERROR(VLOOKUP(C120,T_Insumos,4,FALSE),"")</f>
        <v>IIEE-SJ - 101000</v>
      </c>
      <c r="B120" s="402" t="str">
        <f t="shared" ref="B120:B125" si="23">IFERROR(VLOOKUP(C120,T_Insumos,5,FALSE),"")</f>
        <v>Oficial Especializado</v>
      </c>
      <c r="C120" s="411" t="s">
        <v>730</v>
      </c>
      <c r="D120" s="413"/>
      <c r="E120" s="414"/>
      <c r="F120" s="680">
        <f>IF(C120="",0,D101)</f>
        <v>0</v>
      </c>
      <c r="G120" s="614">
        <f t="shared" ref="G120:G125" si="24">IFERROR(ROUND(D120*E120/F120,2),0)</f>
        <v>0</v>
      </c>
    </row>
    <row r="121" spans="1:7" ht="15" customHeight="1" x14ac:dyDescent="0.2">
      <c r="A121" s="563" t="str">
        <f t="shared" si="22"/>
        <v>IIEE-SJ - 102000</v>
      </c>
      <c r="B121" s="402" t="str">
        <f t="shared" si="23"/>
        <v xml:space="preserve">Oficial </v>
      </c>
      <c r="C121" s="408" t="s">
        <v>1633</v>
      </c>
      <c r="D121" s="413"/>
      <c r="E121" s="414"/>
      <c r="F121" s="680">
        <f>IF(C121="",0,F120)</f>
        <v>0</v>
      </c>
      <c r="G121" s="614">
        <f t="shared" si="24"/>
        <v>0</v>
      </c>
    </row>
    <row r="122" spans="1:7" ht="15" customHeight="1" x14ac:dyDescent="0.2">
      <c r="A122" s="563" t="str">
        <f t="shared" si="22"/>
        <v>IIEE-SJ - 103000</v>
      </c>
      <c r="B122" s="402" t="str">
        <f t="shared" si="23"/>
        <v>Ayudante</v>
      </c>
      <c r="C122" s="408" t="s">
        <v>1736</v>
      </c>
      <c r="D122" s="413"/>
      <c r="E122" s="414"/>
      <c r="F122" s="680">
        <f>IF(C122="",0,F121)</f>
        <v>0</v>
      </c>
      <c r="G122" s="614">
        <f t="shared" si="24"/>
        <v>0</v>
      </c>
    </row>
    <row r="123" spans="1:7" ht="15" customHeight="1" x14ac:dyDescent="0.2">
      <c r="A123" s="563" t="str">
        <f t="shared" si="22"/>
        <v>IIEE-SJ - 103000</v>
      </c>
      <c r="B123" s="402" t="str">
        <f t="shared" si="23"/>
        <v>Ayudante</v>
      </c>
      <c r="C123" s="408" t="s">
        <v>732</v>
      </c>
      <c r="D123" s="413"/>
      <c r="E123" s="414"/>
      <c r="F123" s="680">
        <f>IF(C123="",0,F122)</f>
        <v>0</v>
      </c>
      <c r="G123" s="614">
        <f t="shared" si="24"/>
        <v>0</v>
      </c>
    </row>
    <row r="124" spans="1:7" ht="15" customHeight="1" x14ac:dyDescent="0.2">
      <c r="A124" s="563" t="str">
        <f t="shared" si="22"/>
        <v/>
      </c>
      <c r="B124" s="402" t="str">
        <f t="shared" si="23"/>
        <v/>
      </c>
      <c r="C124" s="408" t="s">
        <v>1635</v>
      </c>
      <c r="D124" s="625"/>
      <c r="E124" s="595">
        <f>SUMPRODUCT(D120:D123,E120:E123)</f>
        <v>0</v>
      </c>
      <c r="F124" s="680">
        <f>IF(C124="",0,F123)</f>
        <v>0</v>
      </c>
      <c r="G124" s="614">
        <f t="shared" si="24"/>
        <v>0</v>
      </c>
    </row>
    <row r="125" spans="1:7" ht="15" customHeight="1" x14ac:dyDescent="0.2">
      <c r="A125" s="563" t="str">
        <f t="shared" si="22"/>
        <v/>
      </c>
      <c r="B125" s="402" t="str">
        <f t="shared" si="23"/>
        <v/>
      </c>
      <c r="C125" s="402"/>
      <c r="D125" s="403"/>
      <c r="E125" s="414"/>
      <c r="F125" s="680">
        <f>IF(C125="",0,F124)</f>
        <v>0</v>
      </c>
      <c r="G125" s="614">
        <f t="shared" si="24"/>
        <v>0</v>
      </c>
    </row>
    <row r="126" spans="1:7" ht="15" customHeight="1" x14ac:dyDescent="0.2">
      <c r="A126" s="152"/>
      <c r="B126" s="139"/>
      <c r="C126" s="143"/>
      <c r="D126" s="140"/>
      <c r="F126" s="149" t="s">
        <v>35</v>
      </c>
      <c r="G126" s="685">
        <f>SUBTOTAL(9,G120:G125)</f>
        <v>0</v>
      </c>
    </row>
    <row r="127" spans="1:7" ht="15" customHeight="1" x14ac:dyDescent="0.2">
      <c r="A127" s="148"/>
      <c r="B127" s="143"/>
      <c r="C127" s="150" t="s">
        <v>1612</v>
      </c>
      <c r="D127" s="140"/>
      <c r="E127" s="141"/>
      <c r="F127" s="141"/>
      <c r="G127" s="151"/>
    </row>
    <row r="128" spans="1:7" ht="15" customHeight="1" x14ac:dyDescent="0.2">
      <c r="A128" s="748" t="s">
        <v>589</v>
      </c>
      <c r="B128" s="749"/>
      <c r="C128" s="744" t="s">
        <v>0</v>
      </c>
      <c r="D128" s="744" t="s">
        <v>30</v>
      </c>
      <c r="E128" s="744" t="s">
        <v>31</v>
      </c>
      <c r="F128" s="744" t="s">
        <v>32</v>
      </c>
      <c r="G128" s="746" t="s">
        <v>33</v>
      </c>
    </row>
    <row r="129" spans="1:7" ht="15" customHeight="1" x14ac:dyDescent="0.2">
      <c r="A129" s="146" t="s">
        <v>590</v>
      </c>
      <c r="B129" s="147" t="s">
        <v>591</v>
      </c>
      <c r="C129" s="745"/>
      <c r="D129" s="745"/>
      <c r="E129" s="745"/>
      <c r="F129" s="745"/>
      <c r="G129" s="747"/>
    </row>
    <row r="130" spans="1:7" ht="15" customHeight="1" x14ac:dyDescent="0.2">
      <c r="A130" s="563" t="str">
        <f t="shared" ref="A130:A139" si="25">IFERROR(VLOOKUP(C130,T_Insumos,4,FALSE),"")</f>
        <v/>
      </c>
      <c r="B130" s="402" t="str">
        <f t="shared" ref="B130:B139" si="26">IFERROR(VLOOKUP(C130,T_Insumos,5,FALSE),"")</f>
        <v/>
      </c>
      <c r="C130" s="408"/>
      <c r="D130" s="409"/>
      <c r="E130" s="413"/>
      <c r="F130" s="414"/>
      <c r="G130" s="614">
        <f t="shared" ref="G130:G139" si="27">ROUND(E130*F130,2)</f>
        <v>0</v>
      </c>
    </row>
    <row r="131" spans="1:7" ht="15" customHeight="1" x14ac:dyDescent="0.2">
      <c r="A131" s="563" t="str">
        <f t="shared" si="25"/>
        <v/>
      </c>
      <c r="B131" s="402" t="str">
        <f t="shared" si="26"/>
        <v/>
      </c>
      <c r="C131" s="408"/>
      <c r="D131" s="409"/>
      <c r="E131" s="413"/>
      <c r="F131" s="414"/>
      <c r="G131" s="614"/>
    </row>
    <row r="132" spans="1:7" ht="15" customHeight="1" x14ac:dyDescent="0.2">
      <c r="A132" s="563" t="str">
        <f t="shared" si="25"/>
        <v/>
      </c>
      <c r="B132" s="402" t="str">
        <f t="shared" si="26"/>
        <v/>
      </c>
      <c r="C132" s="408"/>
      <c r="D132" s="409"/>
      <c r="E132" s="413"/>
      <c r="F132" s="414"/>
      <c r="G132" s="614">
        <f t="shared" si="27"/>
        <v>0</v>
      </c>
    </row>
    <row r="133" spans="1:7" ht="15" customHeight="1" x14ac:dyDescent="0.2">
      <c r="A133" s="563" t="str">
        <f t="shared" si="25"/>
        <v/>
      </c>
      <c r="B133" s="402" t="str">
        <f t="shared" si="26"/>
        <v/>
      </c>
      <c r="C133" s="408"/>
      <c r="D133" s="409"/>
      <c r="E133" s="413"/>
      <c r="F133" s="414"/>
      <c r="G133" s="614">
        <f t="shared" si="27"/>
        <v>0</v>
      </c>
    </row>
    <row r="134" spans="1:7" ht="15" customHeight="1" x14ac:dyDescent="0.2">
      <c r="A134" s="563" t="str">
        <f t="shared" si="25"/>
        <v/>
      </c>
      <c r="B134" s="402" t="str">
        <f t="shared" si="26"/>
        <v/>
      </c>
      <c r="C134" s="408"/>
      <c r="D134" s="409"/>
      <c r="E134" s="413"/>
      <c r="F134" s="414"/>
      <c r="G134" s="614">
        <f t="shared" si="27"/>
        <v>0</v>
      </c>
    </row>
    <row r="135" spans="1:7" ht="15" customHeight="1" x14ac:dyDescent="0.2">
      <c r="A135" s="563" t="str">
        <f t="shared" si="25"/>
        <v/>
      </c>
      <c r="B135" s="402" t="str">
        <f t="shared" si="26"/>
        <v/>
      </c>
      <c r="C135" s="408"/>
      <c r="D135" s="409"/>
      <c r="E135" s="419"/>
      <c r="F135" s="414"/>
      <c r="G135" s="614">
        <f t="shared" si="27"/>
        <v>0</v>
      </c>
    </row>
    <row r="136" spans="1:7" ht="15" customHeight="1" x14ac:dyDescent="0.2">
      <c r="A136" s="563" t="str">
        <f t="shared" si="25"/>
        <v/>
      </c>
      <c r="B136" s="402" t="str">
        <f t="shared" si="26"/>
        <v/>
      </c>
      <c r="C136" s="408"/>
      <c r="D136" s="409"/>
      <c r="E136" s="413"/>
      <c r="F136" s="414"/>
      <c r="G136" s="614">
        <f t="shared" si="27"/>
        <v>0</v>
      </c>
    </row>
    <row r="137" spans="1:7" ht="15" customHeight="1" x14ac:dyDescent="0.2">
      <c r="A137" s="563" t="str">
        <f t="shared" si="25"/>
        <v/>
      </c>
      <c r="B137" s="402" t="str">
        <f t="shared" si="26"/>
        <v/>
      </c>
      <c r="C137" s="408"/>
      <c r="D137" s="409"/>
      <c r="E137" s="413"/>
      <c r="F137" s="414"/>
      <c r="G137" s="614">
        <f t="shared" si="27"/>
        <v>0</v>
      </c>
    </row>
    <row r="138" spans="1:7" ht="15" customHeight="1" x14ac:dyDescent="0.2">
      <c r="A138" s="563" t="str">
        <f t="shared" si="25"/>
        <v/>
      </c>
      <c r="B138" s="402" t="str">
        <f t="shared" si="26"/>
        <v/>
      </c>
      <c r="C138" s="408"/>
      <c r="D138" s="409"/>
      <c r="E138" s="413"/>
      <c r="F138" s="414"/>
      <c r="G138" s="614">
        <f t="shared" si="27"/>
        <v>0</v>
      </c>
    </row>
    <row r="139" spans="1:7" ht="15" customHeight="1" x14ac:dyDescent="0.2">
      <c r="A139" s="563" t="str">
        <f t="shared" si="25"/>
        <v/>
      </c>
      <c r="B139" s="402" t="str">
        <f t="shared" si="26"/>
        <v/>
      </c>
      <c r="C139" s="408"/>
      <c r="D139" s="409"/>
      <c r="E139" s="413"/>
      <c r="F139" s="414"/>
      <c r="G139" s="614">
        <f t="shared" si="27"/>
        <v>0</v>
      </c>
    </row>
    <row r="140" spans="1:7" ht="15" customHeight="1" x14ac:dyDescent="0.2">
      <c r="A140" s="148"/>
      <c r="B140" s="143"/>
      <c r="C140" s="143"/>
      <c r="D140" s="140"/>
      <c r="F140" s="149" t="s">
        <v>36</v>
      </c>
      <c r="G140" s="685">
        <f>SUBTOTAL(9,G130:G139)</f>
        <v>0</v>
      </c>
    </row>
    <row r="141" spans="1:7" ht="15" customHeight="1" x14ac:dyDescent="0.2">
      <c r="A141" s="148"/>
      <c r="B141" s="143"/>
      <c r="C141" s="150" t="s">
        <v>1613</v>
      </c>
      <c r="D141" s="140"/>
      <c r="E141" s="141"/>
      <c r="F141" s="141"/>
      <c r="G141" s="151"/>
    </row>
    <row r="142" spans="1:7" ht="15" customHeight="1" x14ac:dyDescent="0.2">
      <c r="A142" s="748" t="s">
        <v>589</v>
      </c>
      <c r="B142" s="749"/>
      <c r="C142" s="744" t="s">
        <v>0</v>
      </c>
      <c r="D142" s="750" t="s">
        <v>1862</v>
      </c>
      <c r="E142" s="752" t="s">
        <v>32</v>
      </c>
      <c r="F142" s="752" t="s">
        <v>1861</v>
      </c>
      <c r="G142" s="746" t="s">
        <v>33</v>
      </c>
    </row>
    <row r="143" spans="1:7" ht="15" customHeight="1" x14ac:dyDescent="0.2">
      <c r="A143" s="146" t="s">
        <v>590</v>
      </c>
      <c r="B143" s="147" t="s">
        <v>591</v>
      </c>
      <c r="C143" s="745"/>
      <c r="D143" s="751"/>
      <c r="E143" s="753"/>
      <c r="F143" s="753"/>
      <c r="G143" s="747"/>
    </row>
    <row r="144" spans="1:7" ht="15" customHeight="1" x14ac:dyDescent="0.2">
      <c r="A144" s="563" t="str">
        <f t="shared" ref="A144:A145" si="28">IFERROR(VLOOKUP(C144,T_Insumos,4,FALSE),"")</f>
        <v/>
      </c>
      <c r="B144" s="402" t="str">
        <f>IFERROR(VLOOKUP(C144,T_Insumos,5,FALSE),"")</f>
        <v/>
      </c>
      <c r="C144" s="408"/>
      <c r="D144" s="413"/>
      <c r="E144" s="414"/>
      <c r="F144" s="682"/>
      <c r="G144" s="614">
        <f>ROUND(D144*E144*F144,2)</f>
        <v>0</v>
      </c>
    </row>
    <row r="145" spans="1:7" ht="15" customHeight="1" x14ac:dyDescent="0.2">
      <c r="A145" s="563" t="str">
        <f t="shared" si="28"/>
        <v/>
      </c>
      <c r="B145" s="402" t="str">
        <f>IFERROR(VLOOKUP(C145,T_Insumos,5,FALSE),"")</f>
        <v/>
      </c>
      <c r="C145" s="408"/>
      <c r="D145" s="419"/>
      <c r="E145" s="414"/>
      <c r="F145" s="682"/>
      <c r="G145" s="614">
        <f>ROUND(D145*E145*F145,2)</f>
        <v>0</v>
      </c>
    </row>
    <row r="146" spans="1:7" ht="15" customHeight="1" x14ac:dyDescent="0.2">
      <c r="A146" s="148"/>
      <c r="B146" s="143"/>
      <c r="C146" s="143"/>
      <c r="D146" s="140"/>
      <c r="F146" s="149" t="s">
        <v>1614</v>
      </c>
      <c r="G146" s="685">
        <f>SUBTOTAL(9,G144:G145)</f>
        <v>0</v>
      </c>
    </row>
    <row r="147" spans="1:7" ht="15" customHeight="1" thickBot="1" x14ac:dyDescent="0.25">
      <c r="A147" s="153"/>
      <c r="B147" s="154"/>
      <c r="C147" s="155"/>
      <c r="D147" s="156"/>
      <c r="E147" s="157"/>
      <c r="F147" s="157"/>
      <c r="G147" s="158"/>
    </row>
    <row r="148" spans="1:7" ht="15" customHeight="1" x14ac:dyDescent="0.2">
      <c r="A148" s="615" t="str">
        <f>B82</f>
        <v>1-a-2</v>
      </c>
      <c r="B148" s="616" t="str">
        <f>C82</f>
        <v>Por Extrusión</v>
      </c>
      <c r="C148" s="617"/>
      <c r="D148" s="617"/>
      <c r="E148" s="617" t="s">
        <v>1863</v>
      </c>
      <c r="F148" s="618" t="str">
        <f>CONCATENATE("$/",G82)</f>
        <v>$/m2</v>
      </c>
      <c r="G148" s="619">
        <f>SUBTOTAL(9,G106:G147)</f>
        <v>0</v>
      </c>
    </row>
    <row r="149" spans="1:7" ht="15" customHeight="1" thickBot="1" x14ac:dyDescent="0.25">
      <c r="A149" s="620"/>
      <c r="B149" s="621"/>
      <c r="C149" s="621"/>
      <c r="D149" s="621"/>
      <c r="E149" s="622" t="s">
        <v>1852</v>
      </c>
      <c r="F149" s="623" t="str">
        <f>CONCATENATE("$/",G82)</f>
        <v>$/m2</v>
      </c>
      <c r="G149" s="624">
        <f>G148*Coef_Paso</f>
        <v>0</v>
      </c>
    </row>
    <row r="150" spans="1:7" ht="15" customHeight="1" thickTop="1" thickBot="1" x14ac:dyDescent="0.25"/>
    <row r="151" spans="1:7" ht="15" customHeight="1" thickTop="1" x14ac:dyDescent="0.2">
      <c r="A151" s="560" t="s">
        <v>39</v>
      </c>
      <c r="B151" s="561"/>
      <c r="C151" s="561"/>
      <c r="D151" s="561"/>
      <c r="E151" s="561"/>
      <c r="F151" s="561"/>
      <c r="G151" s="562"/>
    </row>
    <row r="152" spans="1:7" ht="15" customHeight="1" x14ac:dyDescent="0.2">
      <c r="A152" s="129" t="s">
        <v>726</v>
      </c>
      <c r="B152" s="130" t="str">
        <f>Comitente</f>
        <v>DIRECCIÓN PROVINCIAL DE VIALIDAD</v>
      </c>
      <c r="C152" s="131"/>
      <c r="D152" s="207"/>
      <c r="E152" s="133"/>
      <c r="F152" s="133"/>
      <c r="G152" s="134"/>
    </row>
    <row r="153" spans="1:7" ht="15" customHeight="1" x14ac:dyDescent="0.2">
      <c r="A153" s="129" t="s">
        <v>727</v>
      </c>
      <c r="B153" s="130">
        <f>Contratista</f>
        <v>0</v>
      </c>
      <c r="C153" s="135"/>
      <c r="D153" s="135"/>
      <c r="E153" s="130"/>
      <c r="F153" s="130"/>
      <c r="G153" s="136"/>
    </row>
    <row r="154" spans="1:7" ht="15" customHeight="1" x14ac:dyDescent="0.2">
      <c r="A154" s="129" t="s">
        <v>27</v>
      </c>
      <c r="B154" s="130" t="str">
        <f>Obra</f>
        <v>SEÑALIZACION HORIZONTAL - PROVISION Y COLOCACION DE TACHAS REFLECTIVAS Y SEÑALAMIENTO VERTICAL</v>
      </c>
      <c r="C154" s="135"/>
      <c r="D154" s="135"/>
      <c r="F154" s="130" t="s">
        <v>40</v>
      </c>
      <c r="G154" s="136">
        <f>Fecha_Base</f>
        <v>43145</v>
      </c>
    </row>
    <row r="155" spans="1:7" ht="15" customHeight="1" x14ac:dyDescent="0.2">
      <c r="A155" s="137" t="s">
        <v>725</v>
      </c>
      <c r="B155" s="138" t="str">
        <f>Ubicación</f>
        <v>DEPARTAMENTOS VARIOS</v>
      </c>
      <c r="C155" s="138"/>
      <c r="D155" s="140"/>
      <c r="F155" s="141"/>
      <c r="G155" s="142"/>
    </row>
    <row r="156" spans="1:7" ht="15" customHeight="1" x14ac:dyDescent="0.2">
      <c r="A156" s="137" t="s">
        <v>41</v>
      </c>
      <c r="B156" s="581">
        <f>IFERROR(VALUE(LEFT(B157,FIND("-",B157)-1)),"")</f>
        <v>1</v>
      </c>
      <c r="C156" s="143" t="str">
        <f>IFERROR(VLOOKUP(B156,T_Itemizado_Obra,2,FALSE),"")</f>
        <v xml:space="preserve">SEÑALIZACION HORIZONTAL </v>
      </c>
      <c r="D156" s="140"/>
      <c r="F156" s="141"/>
      <c r="G156" s="142"/>
    </row>
    <row r="157" spans="1:7" ht="15" customHeight="1" x14ac:dyDescent="0.2">
      <c r="A157" s="137" t="s">
        <v>28</v>
      </c>
      <c r="B157" s="693" t="s">
        <v>1883</v>
      </c>
      <c r="C157" s="143" t="str">
        <f>IFERROR(VLOOKUP(B157,T_Itemizado_Obra,2,FALSE),"")</f>
        <v>CON PINTURA ACRILICA PARA PARA PAVIMENTOS  APLICADA A TEMPERATURA AMBIENTE CON EQUIPO MECÁNICO</v>
      </c>
      <c r="D157" s="140"/>
      <c r="F157" s="138" t="s">
        <v>29</v>
      </c>
      <c r="G157" s="144" t="str">
        <f>IFERROR(VLOOKUP(B157,T_Itemizado_Obra,3,FALSE),"")</f>
        <v>m2</v>
      </c>
    </row>
    <row r="158" spans="1:7" ht="15" customHeight="1" x14ac:dyDescent="0.2">
      <c r="A158" s="137"/>
      <c r="B158" s="138"/>
      <c r="C158" s="143"/>
      <c r="D158" s="140"/>
      <c r="E158" s="143"/>
      <c r="F158" s="143"/>
      <c r="G158" s="145"/>
    </row>
    <row r="159" spans="1:7" ht="15" customHeight="1" x14ac:dyDescent="0.2">
      <c r="A159" s="396"/>
      <c r="B159" s="132"/>
      <c r="C159" s="397" t="s">
        <v>1602</v>
      </c>
      <c r="D159" s="132"/>
      <c r="E159" s="132"/>
      <c r="F159" s="132"/>
      <c r="G159" s="398"/>
    </row>
    <row r="160" spans="1:7" ht="15" customHeight="1" x14ac:dyDescent="0.2">
      <c r="A160" s="137"/>
      <c r="B160" s="199"/>
      <c r="C160" s="143"/>
      <c r="D160" s="140"/>
      <c r="E160" s="138"/>
      <c r="F160" s="138"/>
      <c r="G160" s="144"/>
    </row>
    <row r="161" spans="1:7" ht="15" customHeight="1" x14ac:dyDescent="0.2">
      <c r="A161" s="137"/>
      <c r="B161" s="199"/>
      <c r="C161" s="399" t="s">
        <v>1603</v>
      </c>
      <c r="D161" s="400" t="s">
        <v>31</v>
      </c>
      <c r="E161" s="400" t="s">
        <v>1604</v>
      </c>
      <c r="F161" s="400" t="s">
        <v>1605</v>
      </c>
      <c r="G161" s="401" t="s">
        <v>1606</v>
      </c>
    </row>
    <row r="162" spans="1:7" ht="15" customHeight="1" x14ac:dyDescent="0.2">
      <c r="A162" s="137"/>
      <c r="B162" s="199"/>
      <c r="C162" s="408"/>
      <c r="D162" s="413"/>
      <c r="E162" s="594">
        <f t="shared" ref="E162:E172" si="29">IFERROR(VLOOKUP(C162,T_Equipos,4,FALSE),0)</f>
        <v>0</v>
      </c>
      <c r="F162" s="686">
        <f t="shared" ref="F162:F172" si="30">IFERROR(VLOOKUP(C162,T_Equipos,11,FALSE),0)</f>
        <v>0</v>
      </c>
      <c r="G162" s="614">
        <f t="shared" ref="G162:G172" si="31">ROUND(D162*F162,2)</f>
        <v>0</v>
      </c>
    </row>
    <row r="163" spans="1:7" ht="15" customHeight="1" x14ac:dyDescent="0.2">
      <c r="A163" s="137"/>
      <c r="B163" s="199"/>
      <c r="C163" s="408"/>
      <c r="D163" s="413"/>
      <c r="E163" s="594">
        <f t="shared" si="29"/>
        <v>0</v>
      </c>
      <c r="F163" s="686">
        <f t="shared" si="30"/>
        <v>0</v>
      </c>
      <c r="G163" s="614">
        <f t="shared" si="31"/>
        <v>0</v>
      </c>
    </row>
    <row r="164" spans="1:7" ht="15" customHeight="1" x14ac:dyDescent="0.2">
      <c r="A164" s="137"/>
      <c r="B164" s="199"/>
      <c r="C164" s="408"/>
      <c r="D164" s="413"/>
      <c r="E164" s="594">
        <f t="shared" si="29"/>
        <v>0</v>
      </c>
      <c r="F164" s="686">
        <f t="shared" si="30"/>
        <v>0</v>
      </c>
      <c r="G164" s="614">
        <f t="shared" si="31"/>
        <v>0</v>
      </c>
    </row>
    <row r="165" spans="1:7" ht="15" customHeight="1" x14ac:dyDescent="0.2">
      <c r="A165" s="137"/>
      <c r="B165" s="199"/>
      <c r="C165" s="408"/>
      <c r="D165" s="413"/>
      <c r="E165" s="594">
        <f t="shared" si="29"/>
        <v>0</v>
      </c>
      <c r="F165" s="686">
        <f t="shared" si="30"/>
        <v>0</v>
      </c>
      <c r="G165" s="614">
        <f t="shared" si="31"/>
        <v>0</v>
      </c>
    </row>
    <row r="166" spans="1:7" ht="15" customHeight="1" x14ac:dyDescent="0.2">
      <c r="A166" s="137"/>
      <c r="B166" s="199"/>
      <c r="C166" s="408"/>
      <c r="D166" s="413"/>
      <c r="E166" s="594">
        <f t="shared" si="29"/>
        <v>0</v>
      </c>
      <c r="F166" s="686">
        <f t="shared" si="30"/>
        <v>0</v>
      </c>
      <c r="G166" s="614">
        <f t="shared" si="31"/>
        <v>0</v>
      </c>
    </row>
    <row r="167" spans="1:7" ht="15" customHeight="1" x14ac:dyDescent="0.2">
      <c r="A167" s="137"/>
      <c r="B167" s="199"/>
      <c r="C167" s="408"/>
      <c r="D167" s="413"/>
      <c r="E167" s="594">
        <f t="shared" si="29"/>
        <v>0</v>
      </c>
      <c r="F167" s="686">
        <f t="shared" si="30"/>
        <v>0</v>
      </c>
      <c r="G167" s="614">
        <f t="shared" si="31"/>
        <v>0</v>
      </c>
    </row>
    <row r="168" spans="1:7" ht="15" customHeight="1" x14ac:dyDescent="0.2">
      <c r="A168" s="137"/>
      <c r="B168" s="199"/>
      <c r="C168" s="408"/>
      <c r="D168" s="413"/>
      <c r="E168" s="594">
        <f t="shared" si="29"/>
        <v>0</v>
      </c>
      <c r="F168" s="686">
        <f t="shared" si="30"/>
        <v>0</v>
      </c>
      <c r="G168" s="614">
        <f t="shared" si="31"/>
        <v>0</v>
      </c>
    </row>
    <row r="169" spans="1:7" ht="15" customHeight="1" x14ac:dyDescent="0.2">
      <c r="A169" s="137"/>
      <c r="B169" s="199"/>
      <c r="C169" s="408"/>
      <c r="D169" s="413"/>
      <c r="E169" s="594">
        <f t="shared" si="29"/>
        <v>0</v>
      </c>
      <c r="F169" s="686">
        <f t="shared" si="30"/>
        <v>0</v>
      </c>
      <c r="G169" s="614">
        <f t="shared" si="31"/>
        <v>0</v>
      </c>
    </row>
    <row r="170" spans="1:7" ht="15" customHeight="1" x14ac:dyDescent="0.2">
      <c r="A170" s="137"/>
      <c r="B170" s="199"/>
      <c r="C170" s="408"/>
      <c r="D170" s="413"/>
      <c r="E170" s="594">
        <f t="shared" si="29"/>
        <v>0</v>
      </c>
      <c r="F170" s="686">
        <f t="shared" si="30"/>
        <v>0</v>
      </c>
      <c r="G170" s="614">
        <f t="shared" si="31"/>
        <v>0</v>
      </c>
    </row>
    <row r="171" spans="1:7" ht="15" customHeight="1" x14ac:dyDescent="0.2">
      <c r="A171" s="137"/>
      <c r="B171" s="199"/>
      <c r="C171" s="408"/>
      <c r="D171" s="413"/>
      <c r="E171" s="594">
        <f t="shared" si="29"/>
        <v>0</v>
      </c>
      <c r="F171" s="686">
        <f t="shared" si="30"/>
        <v>0</v>
      </c>
      <c r="G171" s="614">
        <f t="shared" si="31"/>
        <v>0</v>
      </c>
    </row>
    <row r="172" spans="1:7" ht="15" customHeight="1" x14ac:dyDescent="0.2">
      <c r="A172" s="137"/>
      <c r="B172" s="199"/>
      <c r="C172" s="408"/>
      <c r="D172" s="413"/>
      <c r="E172" s="594">
        <f t="shared" si="29"/>
        <v>0</v>
      </c>
      <c r="F172" s="686">
        <f t="shared" si="30"/>
        <v>0</v>
      </c>
      <c r="G172" s="614">
        <f t="shared" si="31"/>
        <v>0</v>
      </c>
    </row>
    <row r="173" spans="1:7" ht="15" customHeight="1" thickBot="1" x14ac:dyDescent="0.25">
      <c r="A173" s="137"/>
      <c r="B173" s="199"/>
      <c r="C173" s="143"/>
      <c r="E173" s="206"/>
      <c r="F173" s="138"/>
      <c r="G173" s="144"/>
    </row>
    <row r="174" spans="1:7" ht="15" customHeight="1" thickBot="1" x14ac:dyDescent="0.25">
      <c r="A174" s="137"/>
      <c r="B174" s="199"/>
      <c r="C174" s="405" t="s">
        <v>1607</v>
      </c>
      <c r="E174" s="206">
        <f>SUMPRODUCT(D162:D172,E162:E172)</f>
        <v>0</v>
      </c>
      <c r="F174" s="138" t="s">
        <v>1608</v>
      </c>
      <c r="G174" s="683">
        <f>SUM(G162:G172)</f>
        <v>0</v>
      </c>
    </row>
    <row r="175" spans="1:7" ht="15" customHeight="1" x14ac:dyDescent="0.2">
      <c r="A175" s="137"/>
      <c r="B175" s="199"/>
      <c r="C175" s="405"/>
      <c r="D175" s="140"/>
      <c r="E175" s="138"/>
      <c r="F175" s="138"/>
      <c r="G175" s="208"/>
    </row>
    <row r="176" spans="1:7" ht="15" customHeight="1" x14ac:dyDescent="0.2">
      <c r="A176" s="137"/>
      <c r="B176" s="199"/>
      <c r="C176" s="138" t="s">
        <v>1609</v>
      </c>
      <c r="D176" s="596"/>
      <c r="E176" s="534" t="str">
        <f>CONCATENATE(G157,"/día")</f>
        <v>m2/día</v>
      </c>
      <c r="F176" s="138"/>
      <c r="G176" s="144"/>
    </row>
    <row r="177" spans="1:7" ht="15" customHeight="1" x14ac:dyDescent="0.2">
      <c r="A177" s="137"/>
      <c r="B177" s="199"/>
      <c r="C177" s="143"/>
      <c r="D177" s="140"/>
      <c r="E177" s="138"/>
      <c r="F177" s="138"/>
      <c r="G177" s="144"/>
    </row>
    <row r="178" spans="1:7" ht="15" customHeight="1" x14ac:dyDescent="0.2">
      <c r="A178" s="748" t="s">
        <v>589</v>
      </c>
      <c r="B178" s="749"/>
      <c r="C178" s="744" t="s">
        <v>0</v>
      </c>
      <c r="D178" s="750" t="s">
        <v>1610</v>
      </c>
      <c r="E178" s="754" t="s">
        <v>1860</v>
      </c>
      <c r="F178" s="750" t="s">
        <v>961</v>
      </c>
      <c r="G178" s="746" t="s">
        <v>33</v>
      </c>
    </row>
    <row r="179" spans="1:7" ht="15" customHeight="1" x14ac:dyDescent="0.2">
      <c r="A179" s="146" t="s">
        <v>590</v>
      </c>
      <c r="B179" s="147" t="s">
        <v>591</v>
      </c>
      <c r="C179" s="745"/>
      <c r="D179" s="751"/>
      <c r="E179" s="753"/>
      <c r="F179" s="751"/>
      <c r="G179" s="747"/>
    </row>
    <row r="180" spans="1:7" ht="15" customHeight="1" x14ac:dyDescent="0.2">
      <c r="A180" s="148"/>
      <c r="B180" s="143"/>
      <c r="C180" s="150" t="s">
        <v>1611</v>
      </c>
      <c r="D180" s="140"/>
      <c r="E180" s="143"/>
      <c r="F180" s="143"/>
      <c r="G180" s="151"/>
    </row>
    <row r="181" spans="1:7" ht="15" customHeight="1" x14ac:dyDescent="0.2">
      <c r="A181" s="563" t="str">
        <f t="shared" ref="A181:A190" si="32">IFERROR(VLOOKUP(C181,T_Insumos,4,FALSE),"")</f>
        <v>INDEC-DCTO - Inciso j)</v>
      </c>
      <c r="B181" s="402" t="str">
        <f t="shared" ref="B181:B190" si="33">IFERROR(VLOOKUP(C181,T_Insumos,5,FALSE),"")</f>
        <v>Equipo - Amortización de equipo</v>
      </c>
      <c r="C181" s="408" t="s">
        <v>1737</v>
      </c>
      <c r="D181" s="440">
        <f>IFERROR(VLOOKUP(C181,T_Coef_Equipos,2,FALSE),0)</f>
        <v>0</v>
      </c>
      <c r="E181" s="449">
        <f>IF(C181="",0,G174)</f>
        <v>0</v>
      </c>
      <c r="F181" s="680">
        <f>IF(C181="",0,D176)</f>
        <v>0</v>
      </c>
      <c r="G181" s="614">
        <f>IFERROR(ROUND(D181*E181/F181,2),0)</f>
        <v>0</v>
      </c>
    </row>
    <row r="182" spans="1:7" ht="15" customHeight="1" x14ac:dyDescent="0.2">
      <c r="A182" s="563" t="str">
        <f t="shared" si="32"/>
        <v>INDEC-DCTO - Inciso j)</v>
      </c>
      <c r="B182" s="402" t="str">
        <f t="shared" si="33"/>
        <v>Equipo - Amortización de equipo</v>
      </c>
      <c r="C182" s="412" t="s">
        <v>1738</v>
      </c>
      <c r="D182" s="440">
        <f>IFERROR(VLOOKUP(C182,T_Coef_Equipos,2,FALSE),0)</f>
        <v>0</v>
      </c>
      <c r="E182" s="449">
        <f>IF(C182="",0,G174)</f>
        <v>0</v>
      </c>
      <c r="F182" s="680">
        <f t="shared" ref="F182:F190" si="34">IF(C182="",0,F181)</f>
        <v>0</v>
      </c>
      <c r="G182" s="614">
        <f t="shared" ref="G182:G190" si="35">IFERROR(ROUND(D182*E182/F182,2),0)</f>
        <v>0</v>
      </c>
    </row>
    <row r="183" spans="1:7" ht="15" customHeight="1" x14ac:dyDescent="0.2">
      <c r="A183" s="563" t="str">
        <f t="shared" si="32"/>
        <v>INDEC-PB - 94920-1</v>
      </c>
      <c r="B183" s="402" t="str">
        <f t="shared" si="33"/>
        <v xml:space="preserve">Accesorios y repuestos para máquinas de uso especial                 </v>
      </c>
      <c r="C183" s="412" t="s">
        <v>1630</v>
      </c>
      <c r="D183" s="440">
        <f>IFERROR(VLOOKUP(C183,T_Coef_Equipos,2,FALSE),0)</f>
        <v>0</v>
      </c>
      <c r="E183" s="449">
        <f>IF(C183="",0,G174)</f>
        <v>0</v>
      </c>
      <c r="F183" s="680">
        <f t="shared" si="34"/>
        <v>0</v>
      </c>
      <c r="G183" s="614">
        <f t="shared" si="35"/>
        <v>0</v>
      </c>
    </row>
    <row r="184" spans="1:7" ht="15" customHeight="1" x14ac:dyDescent="0.2">
      <c r="A184" s="563" t="str">
        <f t="shared" si="32"/>
        <v>INDEC-PB - 33360-1</v>
      </c>
      <c r="B184" s="402" t="str">
        <f t="shared" si="33"/>
        <v xml:space="preserve">Gas oil                                                                </v>
      </c>
      <c r="C184" s="412" t="s">
        <v>889</v>
      </c>
      <c r="D184" s="444">
        <f>IFERROR(VLOOKUP(C184,T_Coef_Equipos,2,FALSE),0)</f>
        <v>0</v>
      </c>
      <c r="E184" s="449">
        <f>IF(C184="",0,E174)</f>
        <v>0</v>
      </c>
      <c r="F184" s="680">
        <f t="shared" si="34"/>
        <v>0</v>
      </c>
      <c r="G184" s="614">
        <f t="shared" si="35"/>
        <v>0</v>
      </c>
    </row>
    <row r="185" spans="1:7" ht="15" customHeight="1" x14ac:dyDescent="0.2">
      <c r="A185" s="563" t="str">
        <f t="shared" si="32"/>
        <v>INDEC-PB - 33380-1</v>
      </c>
      <c r="B185" s="402" t="str">
        <f t="shared" si="33"/>
        <v xml:space="preserve">Aceites lubricantes                                                    </v>
      </c>
      <c r="C185" s="412" t="s">
        <v>1739</v>
      </c>
      <c r="D185" s="444">
        <f>IFERROR(VLOOKUP(C185,T_Coef_Equipos,2,FALSE),0)</f>
        <v>0</v>
      </c>
      <c r="E185" s="449">
        <f>IF(C185="",0,E174)</f>
        <v>0</v>
      </c>
      <c r="F185" s="680">
        <f t="shared" si="34"/>
        <v>0</v>
      </c>
      <c r="G185" s="614">
        <f t="shared" si="35"/>
        <v>0</v>
      </c>
    </row>
    <row r="186" spans="1:7" ht="15" customHeight="1" x14ac:dyDescent="0.2">
      <c r="A186" s="563" t="str">
        <f t="shared" si="32"/>
        <v/>
      </c>
      <c r="B186" s="402" t="str">
        <f t="shared" si="33"/>
        <v/>
      </c>
      <c r="C186" s="412"/>
      <c r="D186" s="414"/>
      <c r="E186" s="449">
        <f>IF(C186="",0,G174)</f>
        <v>0</v>
      </c>
      <c r="F186" s="680">
        <f t="shared" si="34"/>
        <v>0</v>
      </c>
      <c r="G186" s="614">
        <f t="shared" si="35"/>
        <v>0</v>
      </c>
    </row>
    <row r="187" spans="1:7" ht="15" customHeight="1" x14ac:dyDescent="0.2">
      <c r="A187" s="563" t="str">
        <f t="shared" si="32"/>
        <v/>
      </c>
      <c r="B187" s="402" t="str">
        <f t="shared" si="33"/>
        <v/>
      </c>
      <c r="C187" s="412"/>
      <c r="D187" s="452"/>
      <c r="E187" s="449">
        <f>IF(C187="",0,G174)</f>
        <v>0</v>
      </c>
      <c r="F187" s="680">
        <f t="shared" si="34"/>
        <v>0</v>
      </c>
      <c r="G187" s="614">
        <f t="shared" si="35"/>
        <v>0</v>
      </c>
    </row>
    <row r="188" spans="1:7" ht="15" customHeight="1" x14ac:dyDescent="0.2">
      <c r="A188" s="563" t="str">
        <f t="shared" si="32"/>
        <v/>
      </c>
      <c r="B188" s="402" t="str">
        <f t="shared" si="33"/>
        <v/>
      </c>
      <c r="C188" s="412"/>
      <c r="D188" s="452"/>
      <c r="E188" s="449">
        <f>IF(C188="",0,G174)</f>
        <v>0</v>
      </c>
      <c r="F188" s="680">
        <f t="shared" si="34"/>
        <v>0</v>
      </c>
      <c r="G188" s="614">
        <f t="shared" si="35"/>
        <v>0</v>
      </c>
    </row>
    <row r="189" spans="1:7" ht="15" customHeight="1" x14ac:dyDescent="0.2">
      <c r="A189" s="563" t="str">
        <f t="shared" si="32"/>
        <v/>
      </c>
      <c r="B189" s="402" t="str">
        <f t="shared" si="33"/>
        <v/>
      </c>
      <c r="C189" s="412"/>
      <c r="D189" s="413"/>
      <c r="E189" s="449">
        <f>IF(C189="",0,E174)</f>
        <v>0</v>
      </c>
      <c r="F189" s="680">
        <f t="shared" si="34"/>
        <v>0</v>
      </c>
      <c r="G189" s="614">
        <f t="shared" si="35"/>
        <v>0</v>
      </c>
    </row>
    <row r="190" spans="1:7" ht="15" customHeight="1" x14ac:dyDescent="0.2">
      <c r="A190" s="563" t="str">
        <f t="shared" si="32"/>
        <v/>
      </c>
      <c r="B190" s="402" t="str">
        <f t="shared" si="33"/>
        <v/>
      </c>
      <c r="C190" s="408"/>
      <c r="D190" s="413"/>
      <c r="E190" s="449">
        <f>IF(C190="",0,E174)</f>
        <v>0</v>
      </c>
      <c r="F190" s="680">
        <f t="shared" si="34"/>
        <v>0</v>
      </c>
      <c r="G190" s="684">
        <f t="shared" si="35"/>
        <v>0</v>
      </c>
    </row>
    <row r="191" spans="1:7" ht="15" customHeight="1" x14ac:dyDescent="0.2">
      <c r="A191" s="152"/>
      <c r="B191" s="139"/>
      <c r="C191" s="143"/>
      <c r="D191" s="140"/>
      <c r="F191" s="681" t="s">
        <v>34</v>
      </c>
      <c r="G191" s="685">
        <f>SUBTOTAL(9,G181:G190)</f>
        <v>0</v>
      </c>
    </row>
    <row r="192" spans="1:7" ht="15" customHeight="1" x14ac:dyDescent="0.2">
      <c r="A192" s="148"/>
      <c r="B192" s="143"/>
      <c r="C192" s="150" t="s">
        <v>728</v>
      </c>
      <c r="D192" s="140"/>
      <c r="E192" s="141"/>
      <c r="F192" s="141"/>
      <c r="G192" s="151"/>
    </row>
    <row r="193" spans="1:7" ht="15" customHeight="1" x14ac:dyDescent="0.2">
      <c r="A193" s="748" t="s">
        <v>589</v>
      </c>
      <c r="B193" s="749"/>
      <c r="C193" s="744" t="s">
        <v>0</v>
      </c>
      <c r="D193" s="750" t="s">
        <v>31</v>
      </c>
      <c r="E193" s="752" t="s">
        <v>32</v>
      </c>
      <c r="F193" s="678"/>
      <c r="G193" s="746" t="s">
        <v>33</v>
      </c>
    </row>
    <row r="194" spans="1:7" ht="15" customHeight="1" x14ac:dyDescent="0.2">
      <c r="A194" s="146" t="s">
        <v>590</v>
      </c>
      <c r="B194" s="147" t="s">
        <v>591</v>
      </c>
      <c r="C194" s="745"/>
      <c r="D194" s="751"/>
      <c r="E194" s="753"/>
      <c r="F194" s="679"/>
      <c r="G194" s="747"/>
    </row>
    <row r="195" spans="1:7" ht="15" customHeight="1" x14ac:dyDescent="0.2">
      <c r="A195" s="563" t="str">
        <f t="shared" ref="A195:A200" si="36">IFERROR(VLOOKUP(C195,T_Insumos,4,FALSE),"")</f>
        <v>IIEE-SJ - 101000</v>
      </c>
      <c r="B195" s="402" t="str">
        <f t="shared" ref="B195:B200" si="37">IFERROR(VLOOKUP(C195,T_Insumos,5,FALSE),"")</f>
        <v>Oficial Especializado</v>
      </c>
      <c r="C195" s="411" t="s">
        <v>730</v>
      </c>
      <c r="D195" s="413"/>
      <c r="E195" s="414"/>
      <c r="F195" s="680">
        <f>IF(C195="",0,D176)</f>
        <v>0</v>
      </c>
      <c r="G195" s="614">
        <f t="shared" ref="G195:G200" si="38">IFERROR(ROUND(D195*E195/F195,2),0)</f>
        <v>0</v>
      </c>
    </row>
    <row r="196" spans="1:7" ht="15" customHeight="1" x14ac:dyDescent="0.2">
      <c r="A196" s="563" t="str">
        <f t="shared" si="36"/>
        <v>IIEE-SJ - 102000</v>
      </c>
      <c r="B196" s="402" t="str">
        <f t="shared" si="37"/>
        <v xml:space="preserve">Oficial </v>
      </c>
      <c r="C196" s="408" t="s">
        <v>1633</v>
      </c>
      <c r="D196" s="413"/>
      <c r="E196" s="414"/>
      <c r="F196" s="680">
        <f>IF(C196="",0,F195)</f>
        <v>0</v>
      </c>
      <c r="G196" s="614">
        <f t="shared" si="38"/>
        <v>0</v>
      </c>
    </row>
    <row r="197" spans="1:7" ht="15" customHeight="1" x14ac:dyDescent="0.2">
      <c r="A197" s="563" t="str">
        <f t="shared" si="36"/>
        <v>IIEE-SJ - 103000</v>
      </c>
      <c r="B197" s="402" t="str">
        <f t="shared" si="37"/>
        <v>Ayudante</v>
      </c>
      <c r="C197" s="408" t="s">
        <v>1736</v>
      </c>
      <c r="D197" s="413"/>
      <c r="E197" s="414"/>
      <c r="F197" s="680">
        <f>IF(C197="",0,F196)</f>
        <v>0</v>
      </c>
      <c r="G197" s="614">
        <f t="shared" si="38"/>
        <v>0</v>
      </c>
    </row>
    <row r="198" spans="1:7" ht="15" customHeight="1" x14ac:dyDescent="0.2">
      <c r="A198" s="563" t="str">
        <f t="shared" si="36"/>
        <v>IIEE-SJ - 103000</v>
      </c>
      <c r="B198" s="402" t="str">
        <f t="shared" si="37"/>
        <v>Ayudante</v>
      </c>
      <c r="C198" s="408" t="s">
        <v>732</v>
      </c>
      <c r="D198" s="413"/>
      <c r="E198" s="414"/>
      <c r="F198" s="680">
        <f>IF(C198="",0,F197)</f>
        <v>0</v>
      </c>
      <c r="G198" s="614">
        <f t="shared" si="38"/>
        <v>0</v>
      </c>
    </row>
    <row r="199" spans="1:7" ht="15" customHeight="1" x14ac:dyDescent="0.2">
      <c r="A199" s="563" t="str">
        <f t="shared" si="36"/>
        <v/>
      </c>
      <c r="B199" s="402" t="str">
        <f t="shared" si="37"/>
        <v/>
      </c>
      <c r="C199" s="408" t="s">
        <v>1635</v>
      </c>
      <c r="D199" s="625"/>
      <c r="E199" s="595">
        <f>SUMPRODUCT(D195:D198,E195:E198)</f>
        <v>0</v>
      </c>
      <c r="F199" s="680">
        <f>IF(C199="",0,F198)</f>
        <v>0</v>
      </c>
      <c r="G199" s="614">
        <f t="shared" si="38"/>
        <v>0</v>
      </c>
    </row>
    <row r="200" spans="1:7" ht="15" customHeight="1" x14ac:dyDescent="0.2">
      <c r="A200" s="563" t="str">
        <f t="shared" si="36"/>
        <v/>
      </c>
      <c r="B200" s="402" t="str">
        <f t="shared" si="37"/>
        <v/>
      </c>
      <c r="C200" s="402"/>
      <c r="D200" s="403"/>
      <c r="E200" s="414"/>
      <c r="F200" s="680">
        <f>IF(C200="",0,F199)</f>
        <v>0</v>
      </c>
      <c r="G200" s="614">
        <f t="shared" si="38"/>
        <v>0</v>
      </c>
    </row>
    <row r="201" spans="1:7" ht="15" customHeight="1" x14ac:dyDescent="0.2">
      <c r="A201" s="152"/>
      <c r="B201" s="139"/>
      <c r="C201" s="143"/>
      <c r="D201" s="140"/>
      <c r="F201" s="149" t="s">
        <v>35</v>
      </c>
      <c r="G201" s="685">
        <f>SUBTOTAL(9,G195:G200)</f>
        <v>0</v>
      </c>
    </row>
    <row r="202" spans="1:7" ht="15" customHeight="1" x14ac:dyDescent="0.2">
      <c r="A202" s="148"/>
      <c r="B202" s="143"/>
      <c r="C202" s="150" t="s">
        <v>1612</v>
      </c>
      <c r="D202" s="140"/>
      <c r="E202" s="141"/>
      <c r="F202" s="141"/>
      <c r="G202" s="151"/>
    </row>
    <row r="203" spans="1:7" ht="15" customHeight="1" x14ac:dyDescent="0.2">
      <c r="A203" s="748" t="s">
        <v>589</v>
      </c>
      <c r="B203" s="749"/>
      <c r="C203" s="744" t="s">
        <v>0</v>
      </c>
      <c r="D203" s="744" t="s">
        <v>30</v>
      </c>
      <c r="E203" s="744" t="s">
        <v>31</v>
      </c>
      <c r="F203" s="744" t="s">
        <v>32</v>
      </c>
      <c r="G203" s="746" t="s">
        <v>33</v>
      </c>
    </row>
    <row r="204" spans="1:7" ht="15" customHeight="1" x14ac:dyDescent="0.2">
      <c r="A204" s="146" t="s">
        <v>590</v>
      </c>
      <c r="B204" s="147" t="s">
        <v>591</v>
      </c>
      <c r="C204" s="745"/>
      <c r="D204" s="745"/>
      <c r="E204" s="745"/>
      <c r="F204" s="745"/>
      <c r="G204" s="747"/>
    </row>
    <row r="205" spans="1:7" ht="15" customHeight="1" x14ac:dyDescent="0.2">
      <c r="A205" s="563" t="str">
        <f t="shared" ref="A205:A214" si="39">IFERROR(VLOOKUP(C205,T_Insumos,4,FALSE),"")</f>
        <v/>
      </c>
      <c r="B205" s="402" t="str">
        <f t="shared" ref="B205:B214" si="40">IFERROR(VLOOKUP(C205,T_Insumos,5,FALSE),"")</f>
        <v/>
      </c>
      <c r="C205" s="408"/>
      <c r="D205" s="409"/>
      <c r="E205" s="413"/>
      <c r="F205" s="414"/>
      <c r="G205" s="614">
        <f t="shared" ref="G205:G214" si="41">ROUND(E205*F205,2)</f>
        <v>0</v>
      </c>
    </row>
    <row r="206" spans="1:7" ht="15" customHeight="1" x14ac:dyDescent="0.2">
      <c r="A206" s="563" t="str">
        <f t="shared" si="39"/>
        <v/>
      </c>
      <c r="B206" s="402" t="str">
        <f t="shared" si="40"/>
        <v/>
      </c>
      <c r="C206" s="408"/>
      <c r="D206" s="409"/>
      <c r="E206" s="413"/>
      <c r="F206" s="414"/>
      <c r="G206" s="614">
        <f t="shared" si="41"/>
        <v>0</v>
      </c>
    </row>
    <row r="207" spans="1:7" ht="15" customHeight="1" x14ac:dyDescent="0.2">
      <c r="A207" s="563" t="str">
        <f t="shared" si="39"/>
        <v/>
      </c>
      <c r="B207" s="402" t="str">
        <f t="shared" si="40"/>
        <v/>
      </c>
      <c r="C207" s="408"/>
      <c r="D207" s="409"/>
      <c r="E207" s="413"/>
      <c r="F207" s="414"/>
      <c r="G207" s="614">
        <f t="shared" si="41"/>
        <v>0</v>
      </c>
    </row>
    <row r="208" spans="1:7" ht="15" customHeight="1" x14ac:dyDescent="0.2">
      <c r="A208" s="563" t="str">
        <f t="shared" si="39"/>
        <v/>
      </c>
      <c r="B208" s="402" t="str">
        <f t="shared" si="40"/>
        <v/>
      </c>
      <c r="C208" s="408"/>
      <c r="D208" s="409"/>
      <c r="E208" s="413"/>
      <c r="F208" s="414"/>
      <c r="G208" s="614">
        <f t="shared" si="41"/>
        <v>0</v>
      </c>
    </row>
    <row r="209" spans="1:7" ht="15" customHeight="1" x14ac:dyDescent="0.2">
      <c r="A209" s="563" t="str">
        <f t="shared" si="39"/>
        <v/>
      </c>
      <c r="B209" s="402" t="str">
        <f t="shared" si="40"/>
        <v/>
      </c>
      <c r="C209" s="408"/>
      <c r="D209" s="409"/>
      <c r="E209" s="413"/>
      <c r="F209" s="414"/>
      <c r="G209" s="614">
        <f t="shared" si="41"/>
        <v>0</v>
      </c>
    </row>
    <row r="210" spans="1:7" ht="15" customHeight="1" x14ac:dyDescent="0.2">
      <c r="A210" s="563" t="str">
        <f t="shared" si="39"/>
        <v/>
      </c>
      <c r="B210" s="402" t="str">
        <f t="shared" si="40"/>
        <v/>
      </c>
      <c r="C210" s="408"/>
      <c r="D210" s="409"/>
      <c r="E210" s="419"/>
      <c r="F210" s="414"/>
      <c r="G210" s="614">
        <f t="shared" si="41"/>
        <v>0</v>
      </c>
    </row>
    <row r="211" spans="1:7" ht="15" customHeight="1" x14ac:dyDescent="0.2">
      <c r="A211" s="563" t="str">
        <f t="shared" si="39"/>
        <v/>
      </c>
      <c r="B211" s="402" t="str">
        <f t="shared" si="40"/>
        <v/>
      </c>
      <c r="C211" s="408"/>
      <c r="D211" s="409"/>
      <c r="E211" s="413"/>
      <c r="F211" s="414"/>
      <c r="G211" s="614">
        <f t="shared" si="41"/>
        <v>0</v>
      </c>
    </row>
    <row r="212" spans="1:7" ht="15" customHeight="1" x14ac:dyDescent="0.2">
      <c r="A212" s="563" t="str">
        <f t="shared" si="39"/>
        <v/>
      </c>
      <c r="B212" s="402" t="str">
        <f t="shared" si="40"/>
        <v/>
      </c>
      <c r="C212" s="408"/>
      <c r="D212" s="409"/>
      <c r="E212" s="413"/>
      <c r="F212" s="414"/>
      <c r="G212" s="614">
        <f t="shared" si="41"/>
        <v>0</v>
      </c>
    </row>
    <row r="213" spans="1:7" ht="15" customHeight="1" x14ac:dyDescent="0.2">
      <c r="A213" s="563" t="str">
        <f t="shared" si="39"/>
        <v/>
      </c>
      <c r="B213" s="402" t="str">
        <f t="shared" si="40"/>
        <v/>
      </c>
      <c r="C213" s="408"/>
      <c r="D213" s="409"/>
      <c r="E213" s="413"/>
      <c r="F213" s="414"/>
      <c r="G213" s="614">
        <f t="shared" si="41"/>
        <v>0</v>
      </c>
    </row>
    <row r="214" spans="1:7" ht="15" customHeight="1" x14ac:dyDescent="0.2">
      <c r="A214" s="563" t="str">
        <f t="shared" si="39"/>
        <v/>
      </c>
      <c r="B214" s="402" t="str">
        <f t="shared" si="40"/>
        <v/>
      </c>
      <c r="C214" s="408"/>
      <c r="D214" s="409"/>
      <c r="E214" s="413"/>
      <c r="F214" s="414"/>
      <c r="G214" s="614">
        <f t="shared" si="41"/>
        <v>0</v>
      </c>
    </row>
    <row r="215" spans="1:7" ht="15" customHeight="1" x14ac:dyDescent="0.2">
      <c r="A215" s="148"/>
      <c r="B215" s="143"/>
      <c r="C215" s="143"/>
      <c r="D215" s="140"/>
      <c r="F215" s="149" t="s">
        <v>36</v>
      </c>
      <c r="G215" s="685">
        <f>SUBTOTAL(9,G205:G214)</f>
        <v>0</v>
      </c>
    </row>
    <row r="216" spans="1:7" ht="15" customHeight="1" x14ac:dyDescent="0.2">
      <c r="A216" s="148"/>
      <c r="B216" s="143"/>
      <c r="C216" s="150" t="s">
        <v>1613</v>
      </c>
      <c r="D216" s="140"/>
      <c r="E216" s="141"/>
      <c r="F216" s="141"/>
      <c r="G216" s="151"/>
    </row>
    <row r="217" spans="1:7" ht="15" customHeight="1" x14ac:dyDescent="0.2">
      <c r="A217" s="748" t="s">
        <v>589</v>
      </c>
      <c r="B217" s="749"/>
      <c r="C217" s="744" t="s">
        <v>0</v>
      </c>
      <c r="D217" s="750" t="s">
        <v>1862</v>
      </c>
      <c r="E217" s="752" t="s">
        <v>32</v>
      </c>
      <c r="F217" s="752" t="s">
        <v>1861</v>
      </c>
      <c r="G217" s="746" t="s">
        <v>33</v>
      </c>
    </row>
    <row r="218" spans="1:7" ht="15" customHeight="1" x14ac:dyDescent="0.2">
      <c r="A218" s="146" t="s">
        <v>590</v>
      </c>
      <c r="B218" s="147" t="s">
        <v>591</v>
      </c>
      <c r="C218" s="745"/>
      <c r="D218" s="751"/>
      <c r="E218" s="753"/>
      <c r="F218" s="753"/>
      <c r="G218" s="747"/>
    </row>
    <row r="219" spans="1:7" ht="15" customHeight="1" x14ac:dyDescent="0.2">
      <c r="A219" s="563" t="str">
        <f t="shared" ref="A219:A220" si="42">IFERROR(VLOOKUP(C219,T_Insumos,4,FALSE),"")</f>
        <v/>
      </c>
      <c r="B219" s="402" t="str">
        <f>IFERROR(VLOOKUP(C219,T_Insumos,5,FALSE),"")</f>
        <v/>
      </c>
      <c r="C219" s="408"/>
      <c r="D219" s="413"/>
      <c r="E219" s="414"/>
      <c r="F219" s="682"/>
      <c r="G219" s="614">
        <f>ROUND(D219*E219*F219,2)</f>
        <v>0</v>
      </c>
    </row>
    <row r="220" spans="1:7" ht="15" customHeight="1" x14ac:dyDescent="0.2">
      <c r="A220" s="563" t="str">
        <f t="shared" si="42"/>
        <v/>
      </c>
      <c r="B220" s="402" t="str">
        <f>IFERROR(VLOOKUP(C220,T_Insumos,5,FALSE),"")</f>
        <v/>
      </c>
      <c r="C220" s="408"/>
      <c r="D220" s="419"/>
      <c r="E220" s="414"/>
      <c r="F220" s="682"/>
      <c r="G220" s="614">
        <f>ROUND(D220*E220*F220,2)</f>
        <v>0</v>
      </c>
    </row>
    <row r="221" spans="1:7" ht="15" customHeight="1" x14ac:dyDescent="0.2">
      <c r="A221" s="148"/>
      <c r="B221" s="143"/>
      <c r="C221" s="143"/>
      <c r="D221" s="140"/>
      <c r="F221" s="149" t="s">
        <v>1614</v>
      </c>
      <c r="G221" s="685">
        <f>SUBTOTAL(9,G219:G220)</f>
        <v>0</v>
      </c>
    </row>
    <row r="222" spans="1:7" ht="15" customHeight="1" thickBot="1" x14ac:dyDescent="0.25">
      <c r="A222" s="153"/>
      <c r="B222" s="154"/>
      <c r="C222" s="155"/>
      <c r="D222" s="156"/>
      <c r="E222" s="157"/>
      <c r="F222" s="157"/>
      <c r="G222" s="158"/>
    </row>
    <row r="223" spans="1:7" ht="15" customHeight="1" x14ac:dyDescent="0.2">
      <c r="A223" s="615" t="str">
        <f>B157</f>
        <v>1-b</v>
      </c>
      <c r="B223" s="616" t="str">
        <f>C157</f>
        <v>CON PINTURA ACRILICA PARA PARA PAVIMENTOS  APLICADA A TEMPERATURA AMBIENTE CON EQUIPO MECÁNICO</v>
      </c>
      <c r="C223" s="617"/>
      <c r="D223" s="617"/>
      <c r="E223" s="617" t="s">
        <v>1863</v>
      </c>
      <c r="F223" s="618" t="str">
        <f>CONCATENATE("$/",G157)</f>
        <v>$/m2</v>
      </c>
      <c r="G223" s="619">
        <f>SUBTOTAL(9,G181:G222)</f>
        <v>0</v>
      </c>
    </row>
    <row r="224" spans="1:7" ht="15" customHeight="1" thickBot="1" x14ac:dyDescent="0.25">
      <c r="A224" s="620"/>
      <c r="B224" s="621"/>
      <c r="C224" s="621"/>
      <c r="D224" s="621"/>
      <c r="E224" s="622" t="s">
        <v>1852</v>
      </c>
      <c r="F224" s="623" t="str">
        <f>CONCATENATE("$/",G157)</f>
        <v>$/m2</v>
      </c>
      <c r="G224" s="624">
        <f>G223*Coef_Paso</f>
        <v>0</v>
      </c>
    </row>
    <row r="225" spans="1:7" ht="15" customHeight="1" thickTop="1" thickBot="1" x14ac:dyDescent="0.25"/>
    <row r="226" spans="1:7" ht="15" customHeight="1" thickTop="1" x14ac:dyDescent="0.2">
      <c r="A226" s="560" t="s">
        <v>39</v>
      </c>
      <c r="B226" s="561"/>
      <c r="C226" s="561"/>
      <c r="D226" s="561"/>
      <c r="E226" s="561"/>
      <c r="F226" s="561"/>
      <c r="G226" s="562"/>
    </row>
    <row r="227" spans="1:7" ht="15" customHeight="1" x14ac:dyDescent="0.2">
      <c r="A227" s="129" t="s">
        <v>726</v>
      </c>
      <c r="B227" s="130" t="str">
        <f>Comitente</f>
        <v>DIRECCIÓN PROVINCIAL DE VIALIDAD</v>
      </c>
      <c r="C227" s="131"/>
      <c r="D227" s="207"/>
      <c r="E227" s="133"/>
      <c r="F227" s="133"/>
      <c r="G227" s="134"/>
    </row>
    <row r="228" spans="1:7" ht="15" customHeight="1" x14ac:dyDescent="0.2">
      <c r="A228" s="129" t="s">
        <v>727</v>
      </c>
      <c r="B228" s="130">
        <f>Contratista</f>
        <v>0</v>
      </c>
      <c r="C228" s="135"/>
      <c r="D228" s="135"/>
      <c r="E228" s="130"/>
      <c r="F228" s="130"/>
      <c r="G228" s="136"/>
    </row>
    <row r="229" spans="1:7" ht="15" customHeight="1" x14ac:dyDescent="0.2">
      <c r="A229" s="129" t="s">
        <v>27</v>
      </c>
      <c r="B229" s="130" t="str">
        <f>Obra</f>
        <v>SEÑALIZACION HORIZONTAL - PROVISION Y COLOCACION DE TACHAS REFLECTIVAS Y SEÑALAMIENTO VERTICAL</v>
      </c>
      <c r="C229" s="135"/>
      <c r="D229" s="135"/>
      <c r="F229" s="130" t="s">
        <v>40</v>
      </c>
      <c r="G229" s="136">
        <f>Fecha_Base</f>
        <v>43145</v>
      </c>
    </row>
    <row r="230" spans="1:7" ht="15" customHeight="1" x14ac:dyDescent="0.2">
      <c r="A230" s="137" t="s">
        <v>725</v>
      </c>
      <c r="B230" s="138" t="str">
        <f>Ubicación</f>
        <v>DEPARTAMENTOS VARIOS</v>
      </c>
      <c r="C230" s="138"/>
      <c r="D230" s="140"/>
      <c r="F230" s="141"/>
      <c r="G230" s="142"/>
    </row>
    <row r="231" spans="1:7" ht="15" customHeight="1" x14ac:dyDescent="0.2">
      <c r="A231" s="137" t="s">
        <v>41</v>
      </c>
      <c r="B231" s="581" t="str">
        <f>IFERROR(VALUE(LEFT(B232,FIND("-",B232)-1)),"")</f>
        <v/>
      </c>
      <c r="C231" s="143" t="str">
        <f>IFERROR(VLOOKUP(B231,T_Itemizado_Obra,2,FALSE),"")</f>
        <v/>
      </c>
      <c r="D231" s="140"/>
      <c r="F231" s="141"/>
      <c r="G231" s="142"/>
    </row>
    <row r="232" spans="1:7" ht="15" customHeight="1" x14ac:dyDescent="0.2">
      <c r="A232" s="137" t="s">
        <v>28</v>
      </c>
      <c r="B232" s="693">
        <v>2</v>
      </c>
      <c r="C232" s="143" t="str">
        <f>IFERROR(VLOOKUP(B232,T_Itemizado_Obra,2,FALSE),"")</f>
        <v>PROVISION Y COLOCACION DE TACHAS REFLECTIVAS</v>
      </c>
      <c r="D232" s="140"/>
      <c r="F232" s="138" t="s">
        <v>29</v>
      </c>
      <c r="G232" s="144" t="str">
        <f>IFERROR(VLOOKUP(B232,T_Itemizado_Obra,3,FALSE),"")</f>
        <v>Nº</v>
      </c>
    </row>
    <row r="233" spans="1:7" ht="15" customHeight="1" x14ac:dyDescent="0.2">
      <c r="A233" s="137"/>
      <c r="B233" s="138"/>
      <c r="C233" s="143"/>
      <c r="D233" s="140"/>
      <c r="E233" s="143"/>
      <c r="F233" s="143"/>
      <c r="G233" s="145"/>
    </row>
    <row r="234" spans="1:7" ht="15" customHeight="1" x14ac:dyDescent="0.2">
      <c r="A234" s="396"/>
      <c r="B234" s="132"/>
      <c r="C234" s="397" t="s">
        <v>1602</v>
      </c>
      <c r="D234" s="132"/>
      <c r="E234" s="132"/>
      <c r="F234" s="132"/>
      <c r="G234" s="398"/>
    </row>
    <row r="235" spans="1:7" ht="15" customHeight="1" x14ac:dyDescent="0.2">
      <c r="A235" s="137"/>
      <c r="B235" s="199"/>
      <c r="C235" s="143"/>
      <c r="D235" s="140"/>
      <c r="E235" s="138"/>
      <c r="F235" s="138"/>
      <c r="G235" s="144"/>
    </row>
    <row r="236" spans="1:7" ht="15" customHeight="1" x14ac:dyDescent="0.2">
      <c r="A236" s="137"/>
      <c r="B236" s="199"/>
      <c r="C236" s="399" t="s">
        <v>1603</v>
      </c>
      <c r="D236" s="400" t="s">
        <v>31</v>
      </c>
      <c r="E236" s="400" t="s">
        <v>1604</v>
      </c>
      <c r="F236" s="400" t="s">
        <v>1605</v>
      </c>
      <c r="G236" s="401" t="s">
        <v>1606</v>
      </c>
    </row>
    <row r="237" spans="1:7" ht="15" customHeight="1" x14ac:dyDescent="0.2">
      <c r="A237" s="137"/>
      <c r="B237" s="199"/>
      <c r="C237" s="408"/>
      <c r="D237" s="413"/>
      <c r="E237" s="594">
        <f t="shared" ref="E237:E247" si="43">IFERROR(VLOOKUP(C237,T_Equipos,4,FALSE),0)</f>
        <v>0</v>
      </c>
      <c r="F237" s="686">
        <f t="shared" ref="F237:F247" si="44">IFERROR(VLOOKUP(C237,T_Equipos,11,FALSE),0)</f>
        <v>0</v>
      </c>
      <c r="G237" s="614">
        <f t="shared" ref="G237:G247" si="45">ROUND(D237*F237,2)</f>
        <v>0</v>
      </c>
    </row>
    <row r="238" spans="1:7" ht="15" customHeight="1" x14ac:dyDescent="0.2">
      <c r="A238" s="137"/>
      <c r="B238" s="199"/>
      <c r="C238" s="408"/>
      <c r="D238" s="413"/>
      <c r="E238" s="594">
        <f t="shared" si="43"/>
        <v>0</v>
      </c>
      <c r="F238" s="686">
        <f t="shared" si="44"/>
        <v>0</v>
      </c>
      <c r="G238" s="614">
        <f t="shared" si="45"/>
        <v>0</v>
      </c>
    </row>
    <row r="239" spans="1:7" ht="15" customHeight="1" x14ac:dyDescent="0.2">
      <c r="A239" s="137"/>
      <c r="B239" s="199"/>
      <c r="C239" s="408"/>
      <c r="D239" s="413"/>
      <c r="E239" s="594">
        <f t="shared" si="43"/>
        <v>0</v>
      </c>
      <c r="F239" s="686">
        <f t="shared" si="44"/>
        <v>0</v>
      </c>
      <c r="G239" s="614">
        <f t="shared" si="45"/>
        <v>0</v>
      </c>
    </row>
    <row r="240" spans="1:7" ht="15" customHeight="1" x14ac:dyDescent="0.2">
      <c r="A240" s="137"/>
      <c r="B240" s="199"/>
      <c r="C240" s="408"/>
      <c r="D240" s="413"/>
      <c r="E240" s="594">
        <f t="shared" si="43"/>
        <v>0</v>
      </c>
      <c r="F240" s="686">
        <f t="shared" si="44"/>
        <v>0</v>
      </c>
      <c r="G240" s="614">
        <f t="shared" si="45"/>
        <v>0</v>
      </c>
    </row>
    <row r="241" spans="1:7" ht="15" customHeight="1" x14ac:dyDescent="0.2">
      <c r="A241" s="137"/>
      <c r="B241" s="199"/>
      <c r="C241" s="408"/>
      <c r="D241" s="413"/>
      <c r="E241" s="594">
        <f t="shared" si="43"/>
        <v>0</v>
      </c>
      <c r="F241" s="686">
        <f t="shared" si="44"/>
        <v>0</v>
      </c>
      <c r="G241" s="614">
        <f t="shared" si="45"/>
        <v>0</v>
      </c>
    </row>
    <row r="242" spans="1:7" ht="15" customHeight="1" x14ac:dyDescent="0.2">
      <c r="A242" s="137"/>
      <c r="B242" s="199"/>
      <c r="C242" s="408"/>
      <c r="D242" s="413"/>
      <c r="E242" s="594">
        <f t="shared" si="43"/>
        <v>0</v>
      </c>
      <c r="F242" s="686">
        <f t="shared" si="44"/>
        <v>0</v>
      </c>
      <c r="G242" s="614">
        <f t="shared" si="45"/>
        <v>0</v>
      </c>
    </row>
    <row r="243" spans="1:7" ht="15" customHeight="1" x14ac:dyDescent="0.2">
      <c r="A243" s="137"/>
      <c r="B243" s="199"/>
      <c r="C243" s="408"/>
      <c r="D243" s="413"/>
      <c r="E243" s="594">
        <f t="shared" si="43"/>
        <v>0</v>
      </c>
      <c r="F243" s="686">
        <f t="shared" si="44"/>
        <v>0</v>
      </c>
      <c r="G243" s="614">
        <f t="shared" si="45"/>
        <v>0</v>
      </c>
    </row>
    <row r="244" spans="1:7" ht="15" customHeight="1" x14ac:dyDescent="0.2">
      <c r="A244" s="137"/>
      <c r="B244" s="199"/>
      <c r="C244" s="408"/>
      <c r="D244" s="413"/>
      <c r="E244" s="594">
        <f t="shared" si="43"/>
        <v>0</v>
      </c>
      <c r="F244" s="686">
        <f t="shared" si="44"/>
        <v>0</v>
      </c>
      <c r="G244" s="614">
        <f t="shared" si="45"/>
        <v>0</v>
      </c>
    </row>
    <row r="245" spans="1:7" ht="15" customHeight="1" x14ac:dyDescent="0.2">
      <c r="A245" s="137"/>
      <c r="B245" s="199"/>
      <c r="C245" s="408"/>
      <c r="D245" s="413"/>
      <c r="E245" s="594">
        <f t="shared" si="43"/>
        <v>0</v>
      </c>
      <c r="F245" s="686">
        <f t="shared" si="44"/>
        <v>0</v>
      </c>
      <c r="G245" s="614">
        <f t="shared" si="45"/>
        <v>0</v>
      </c>
    </row>
    <row r="246" spans="1:7" ht="15" customHeight="1" x14ac:dyDescent="0.2">
      <c r="A246" s="137"/>
      <c r="B246" s="199"/>
      <c r="C246" s="408"/>
      <c r="D246" s="413"/>
      <c r="E246" s="594">
        <f t="shared" si="43"/>
        <v>0</v>
      </c>
      <c r="F246" s="686">
        <f t="shared" si="44"/>
        <v>0</v>
      </c>
      <c r="G246" s="614">
        <f t="shared" si="45"/>
        <v>0</v>
      </c>
    </row>
    <row r="247" spans="1:7" ht="15" customHeight="1" x14ac:dyDescent="0.2">
      <c r="A247" s="137"/>
      <c r="B247" s="199"/>
      <c r="C247" s="408"/>
      <c r="D247" s="413"/>
      <c r="E247" s="594">
        <f t="shared" si="43"/>
        <v>0</v>
      </c>
      <c r="F247" s="686">
        <f t="shared" si="44"/>
        <v>0</v>
      </c>
      <c r="G247" s="614">
        <f t="shared" si="45"/>
        <v>0</v>
      </c>
    </row>
    <row r="248" spans="1:7" ht="15" customHeight="1" thickBot="1" x14ac:dyDescent="0.25">
      <c r="A248" s="137"/>
      <c r="B248" s="199"/>
      <c r="C248" s="143"/>
      <c r="E248" s="206"/>
      <c r="F248" s="138"/>
      <c r="G248" s="144"/>
    </row>
    <row r="249" spans="1:7" ht="15" customHeight="1" thickBot="1" x14ac:dyDescent="0.25">
      <c r="A249" s="137"/>
      <c r="B249" s="199"/>
      <c r="C249" s="405" t="s">
        <v>1607</v>
      </c>
      <c r="E249" s="206">
        <f>SUMPRODUCT(D237:D247,E237:E247)</f>
        <v>0</v>
      </c>
      <c r="F249" s="138" t="s">
        <v>1608</v>
      </c>
      <c r="G249" s="683">
        <f>SUM(G237:G247)</f>
        <v>0</v>
      </c>
    </row>
    <row r="250" spans="1:7" ht="15" customHeight="1" x14ac:dyDescent="0.2">
      <c r="A250" s="137"/>
      <c r="B250" s="199"/>
      <c r="C250" s="405"/>
      <c r="D250" s="140"/>
      <c r="E250" s="138"/>
      <c r="F250" s="138"/>
      <c r="G250" s="208"/>
    </row>
    <row r="251" spans="1:7" ht="15" customHeight="1" x14ac:dyDescent="0.2">
      <c r="A251" s="137"/>
      <c r="B251" s="199"/>
      <c r="C251" s="138" t="s">
        <v>1609</v>
      </c>
      <c r="D251" s="596"/>
      <c r="E251" s="534" t="str">
        <f>CONCATENATE(G232,"/día")</f>
        <v>Nº/día</v>
      </c>
      <c r="F251" s="138"/>
      <c r="G251" s="144"/>
    </row>
    <row r="252" spans="1:7" ht="15" customHeight="1" x14ac:dyDescent="0.2">
      <c r="A252" s="137"/>
      <c r="B252" s="199"/>
      <c r="C252" s="143"/>
      <c r="D252" s="140"/>
      <c r="E252" s="138"/>
      <c r="F252" s="138"/>
      <c r="G252" s="144"/>
    </row>
    <row r="253" spans="1:7" ht="15" customHeight="1" x14ac:dyDescent="0.2">
      <c r="A253" s="748" t="s">
        <v>589</v>
      </c>
      <c r="B253" s="749"/>
      <c r="C253" s="744" t="s">
        <v>0</v>
      </c>
      <c r="D253" s="750" t="s">
        <v>1610</v>
      </c>
      <c r="E253" s="754" t="s">
        <v>1860</v>
      </c>
      <c r="F253" s="750" t="s">
        <v>961</v>
      </c>
      <c r="G253" s="746" t="s">
        <v>33</v>
      </c>
    </row>
    <row r="254" spans="1:7" ht="15" customHeight="1" x14ac:dyDescent="0.2">
      <c r="A254" s="146" t="s">
        <v>590</v>
      </c>
      <c r="B254" s="147" t="s">
        <v>591</v>
      </c>
      <c r="C254" s="745"/>
      <c r="D254" s="751"/>
      <c r="E254" s="753"/>
      <c r="F254" s="751"/>
      <c r="G254" s="747"/>
    </row>
    <row r="255" spans="1:7" ht="15" customHeight="1" x14ac:dyDescent="0.2">
      <c r="A255" s="148"/>
      <c r="B255" s="143"/>
      <c r="C255" s="150" t="s">
        <v>1611</v>
      </c>
      <c r="D255" s="140"/>
      <c r="E255" s="143"/>
      <c r="F255" s="143"/>
      <c r="G255" s="151"/>
    </row>
    <row r="256" spans="1:7" ht="15" customHeight="1" x14ac:dyDescent="0.2">
      <c r="A256" s="563" t="str">
        <f t="shared" ref="A256:A265" si="46">IFERROR(VLOOKUP(C256,T_Insumos,4,FALSE),"")</f>
        <v>INDEC-DCTO - Inciso j)</v>
      </c>
      <c r="B256" s="402" t="str">
        <f t="shared" ref="B256:B265" si="47">IFERROR(VLOOKUP(C256,T_Insumos,5,FALSE),"")</f>
        <v>Equipo - Amortización de equipo</v>
      </c>
      <c r="C256" s="408" t="s">
        <v>1737</v>
      </c>
      <c r="D256" s="440">
        <f>IFERROR(VLOOKUP(C256,T_Coef_Equipos,2,FALSE),0)</f>
        <v>0</v>
      </c>
      <c r="E256" s="449">
        <f>IF(C256="",0,G249)</f>
        <v>0</v>
      </c>
      <c r="F256" s="680">
        <f>IF(C256="",0,D251)</f>
        <v>0</v>
      </c>
      <c r="G256" s="614">
        <f>IFERROR(ROUND(D256*E256/F256,2),0)</f>
        <v>0</v>
      </c>
    </row>
    <row r="257" spans="1:7" ht="15" customHeight="1" x14ac:dyDescent="0.2">
      <c r="A257" s="563" t="str">
        <f t="shared" si="46"/>
        <v>INDEC-DCTO - Inciso j)</v>
      </c>
      <c r="B257" s="402" t="str">
        <f t="shared" si="47"/>
        <v>Equipo - Amortización de equipo</v>
      </c>
      <c r="C257" s="412" t="s">
        <v>1738</v>
      </c>
      <c r="D257" s="440">
        <f>IFERROR(VLOOKUP(C257,T_Coef_Equipos,2,FALSE),0)</f>
        <v>0</v>
      </c>
      <c r="E257" s="449">
        <f>IF(C257="",0,G249)</f>
        <v>0</v>
      </c>
      <c r="F257" s="680">
        <f t="shared" ref="F257:F265" si="48">IF(C257="",0,F256)</f>
        <v>0</v>
      </c>
      <c r="G257" s="614">
        <f t="shared" ref="G257:G265" si="49">IFERROR(ROUND(D257*E257/F257,2),0)</f>
        <v>0</v>
      </c>
    </row>
    <row r="258" spans="1:7" ht="15" customHeight="1" x14ac:dyDescent="0.2">
      <c r="A258" s="563" t="str">
        <f t="shared" si="46"/>
        <v>INDEC-PB - 94920-1</v>
      </c>
      <c r="B258" s="402" t="str">
        <f t="shared" si="47"/>
        <v xml:space="preserve">Accesorios y repuestos para máquinas de uso especial                 </v>
      </c>
      <c r="C258" s="412" t="s">
        <v>1630</v>
      </c>
      <c r="D258" s="440">
        <f>IFERROR(VLOOKUP(C258,T_Coef_Equipos,2,FALSE),0)</f>
        <v>0</v>
      </c>
      <c r="E258" s="449">
        <f>IF(C258="",0,G249)</f>
        <v>0</v>
      </c>
      <c r="F258" s="680">
        <f t="shared" si="48"/>
        <v>0</v>
      </c>
      <c r="G258" s="614">
        <f t="shared" si="49"/>
        <v>0</v>
      </c>
    </row>
    <row r="259" spans="1:7" ht="15" customHeight="1" x14ac:dyDescent="0.2">
      <c r="A259" s="563" t="str">
        <f t="shared" si="46"/>
        <v>INDEC-PB - 33360-1</v>
      </c>
      <c r="B259" s="402" t="str">
        <f t="shared" si="47"/>
        <v xml:space="preserve">Gas oil                                                                </v>
      </c>
      <c r="C259" s="412" t="s">
        <v>889</v>
      </c>
      <c r="D259" s="444">
        <f>IFERROR(VLOOKUP(C259,T_Coef_Equipos,2,FALSE),0)</f>
        <v>0</v>
      </c>
      <c r="E259" s="449">
        <f>IF(C259="",0,E249)</f>
        <v>0</v>
      </c>
      <c r="F259" s="680">
        <f t="shared" si="48"/>
        <v>0</v>
      </c>
      <c r="G259" s="614">
        <f t="shared" si="49"/>
        <v>0</v>
      </c>
    </row>
    <row r="260" spans="1:7" ht="15" customHeight="1" x14ac:dyDescent="0.2">
      <c r="A260" s="563" t="str">
        <f t="shared" si="46"/>
        <v>INDEC-PB - 33380-1</v>
      </c>
      <c r="B260" s="402" t="str">
        <f t="shared" si="47"/>
        <v xml:space="preserve">Aceites lubricantes                                                    </v>
      </c>
      <c r="C260" s="412" t="s">
        <v>1739</v>
      </c>
      <c r="D260" s="444">
        <f>IFERROR(VLOOKUP(C260,T_Coef_Equipos,2,FALSE),0)</f>
        <v>0</v>
      </c>
      <c r="E260" s="449">
        <f>IF(C260="",0,E249)</f>
        <v>0</v>
      </c>
      <c r="F260" s="680">
        <f t="shared" si="48"/>
        <v>0</v>
      </c>
      <c r="G260" s="614">
        <f t="shared" si="49"/>
        <v>0</v>
      </c>
    </row>
    <row r="261" spans="1:7" ht="15" customHeight="1" x14ac:dyDescent="0.2">
      <c r="A261" s="563" t="str">
        <f t="shared" si="46"/>
        <v/>
      </c>
      <c r="B261" s="402" t="str">
        <f t="shared" si="47"/>
        <v/>
      </c>
      <c r="C261" s="412"/>
      <c r="D261" s="414"/>
      <c r="E261" s="449">
        <f>IF(C261="",0,G249)</f>
        <v>0</v>
      </c>
      <c r="F261" s="680">
        <f t="shared" si="48"/>
        <v>0</v>
      </c>
      <c r="G261" s="614">
        <f t="shared" si="49"/>
        <v>0</v>
      </c>
    </row>
    <row r="262" spans="1:7" ht="15" customHeight="1" x14ac:dyDescent="0.2">
      <c r="A262" s="563" t="str">
        <f t="shared" si="46"/>
        <v/>
      </c>
      <c r="B262" s="402" t="str">
        <f t="shared" si="47"/>
        <v/>
      </c>
      <c r="C262" s="412"/>
      <c r="D262" s="452"/>
      <c r="E262" s="449">
        <f>IF(C262="",0,G249)</f>
        <v>0</v>
      </c>
      <c r="F262" s="680">
        <f t="shared" si="48"/>
        <v>0</v>
      </c>
      <c r="G262" s="614">
        <f t="shared" si="49"/>
        <v>0</v>
      </c>
    </row>
    <row r="263" spans="1:7" ht="15" customHeight="1" x14ac:dyDescent="0.2">
      <c r="A263" s="563" t="str">
        <f t="shared" si="46"/>
        <v/>
      </c>
      <c r="B263" s="402" t="str">
        <f t="shared" si="47"/>
        <v/>
      </c>
      <c r="C263" s="412"/>
      <c r="D263" s="452"/>
      <c r="E263" s="449">
        <f>IF(C263="",0,G249)</f>
        <v>0</v>
      </c>
      <c r="F263" s="680">
        <f t="shared" si="48"/>
        <v>0</v>
      </c>
      <c r="G263" s="614">
        <f t="shared" si="49"/>
        <v>0</v>
      </c>
    </row>
    <row r="264" spans="1:7" ht="15" customHeight="1" x14ac:dyDescent="0.2">
      <c r="A264" s="563" t="str">
        <f t="shared" si="46"/>
        <v/>
      </c>
      <c r="B264" s="402" t="str">
        <f t="shared" si="47"/>
        <v/>
      </c>
      <c r="C264" s="412"/>
      <c r="D264" s="413"/>
      <c r="E264" s="449">
        <f>IF(C264="",0,E249)</f>
        <v>0</v>
      </c>
      <c r="F264" s="680">
        <f t="shared" si="48"/>
        <v>0</v>
      </c>
      <c r="G264" s="614">
        <f t="shared" si="49"/>
        <v>0</v>
      </c>
    </row>
    <row r="265" spans="1:7" ht="15" customHeight="1" x14ac:dyDescent="0.2">
      <c r="A265" s="563" t="str">
        <f t="shared" si="46"/>
        <v/>
      </c>
      <c r="B265" s="402" t="str">
        <f t="shared" si="47"/>
        <v/>
      </c>
      <c r="C265" s="408"/>
      <c r="D265" s="413"/>
      <c r="E265" s="449">
        <f>IF(C265="",0,E249)</f>
        <v>0</v>
      </c>
      <c r="F265" s="680">
        <f t="shared" si="48"/>
        <v>0</v>
      </c>
      <c r="G265" s="684">
        <f t="shared" si="49"/>
        <v>0</v>
      </c>
    </row>
    <row r="266" spans="1:7" ht="15" customHeight="1" x14ac:dyDescent="0.2">
      <c r="A266" s="152"/>
      <c r="B266" s="139"/>
      <c r="C266" s="143"/>
      <c r="D266" s="140"/>
      <c r="F266" s="681" t="s">
        <v>34</v>
      </c>
      <c r="G266" s="685">
        <f>SUBTOTAL(9,G256:G265)</f>
        <v>0</v>
      </c>
    </row>
    <row r="267" spans="1:7" ht="15" customHeight="1" x14ac:dyDescent="0.2">
      <c r="A267" s="148"/>
      <c r="B267" s="143"/>
      <c r="C267" s="150" t="s">
        <v>728</v>
      </c>
      <c r="D267" s="140"/>
      <c r="E267" s="141"/>
      <c r="F267" s="141"/>
      <c r="G267" s="151"/>
    </row>
    <row r="268" spans="1:7" ht="15" customHeight="1" x14ac:dyDescent="0.2">
      <c r="A268" s="748" t="s">
        <v>589</v>
      </c>
      <c r="B268" s="749"/>
      <c r="C268" s="744" t="s">
        <v>0</v>
      </c>
      <c r="D268" s="750" t="s">
        <v>31</v>
      </c>
      <c r="E268" s="752" t="s">
        <v>32</v>
      </c>
      <c r="F268" s="678"/>
      <c r="G268" s="746" t="s">
        <v>33</v>
      </c>
    </row>
    <row r="269" spans="1:7" ht="15" customHeight="1" x14ac:dyDescent="0.2">
      <c r="A269" s="146" t="s">
        <v>590</v>
      </c>
      <c r="B269" s="147" t="s">
        <v>591</v>
      </c>
      <c r="C269" s="745"/>
      <c r="D269" s="751"/>
      <c r="E269" s="753"/>
      <c r="F269" s="679"/>
      <c r="G269" s="747"/>
    </row>
    <row r="270" spans="1:7" ht="15" customHeight="1" x14ac:dyDescent="0.2">
      <c r="A270" s="563" t="str">
        <f t="shared" ref="A270:A275" si="50">IFERROR(VLOOKUP(C270,T_Insumos,4,FALSE),"")</f>
        <v>IIEE-SJ - 101000</v>
      </c>
      <c r="B270" s="402" t="str">
        <f t="shared" ref="B270:B275" si="51">IFERROR(VLOOKUP(C270,T_Insumos,5,FALSE),"")</f>
        <v>Oficial Especializado</v>
      </c>
      <c r="C270" s="411" t="s">
        <v>730</v>
      </c>
      <c r="D270" s="413"/>
      <c r="E270" s="414"/>
      <c r="F270" s="680">
        <f>IF(C270="",0,D251)</f>
        <v>0</v>
      </c>
      <c r="G270" s="614">
        <f t="shared" ref="G270:G275" si="52">IFERROR(ROUND(D270*E270/F270,2),0)</f>
        <v>0</v>
      </c>
    </row>
    <row r="271" spans="1:7" ht="15" customHeight="1" x14ac:dyDescent="0.2">
      <c r="A271" s="563" t="str">
        <f t="shared" si="50"/>
        <v>IIEE-SJ - 102000</v>
      </c>
      <c r="B271" s="402" t="str">
        <f t="shared" si="51"/>
        <v xml:space="preserve">Oficial </v>
      </c>
      <c r="C271" s="408" t="s">
        <v>1633</v>
      </c>
      <c r="D271" s="413"/>
      <c r="E271" s="414"/>
      <c r="F271" s="680">
        <f>IF(C271="",0,F270)</f>
        <v>0</v>
      </c>
      <c r="G271" s="614">
        <f t="shared" si="52"/>
        <v>0</v>
      </c>
    </row>
    <row r="272" spans="1:7" ht="15" customHeight="1" x14ac:dyDescent="0.2">
      <c r="A272" s="563" t="str">
        <f t="shared" si="50"/>
        <v>IIEE-SJ - 103000</v>
      </c>
      <c r="B272" s="402" t="str">
        <f t="shared" si="51"/>
        <v>Ayudante</v>
      </c>
      <c r="C272" s="408" t="s">
        <v>1736</v>
      </c>
      <c r="D272" s="413"/>
      <c r="E272" s="414"/>
      <c r="F272" s="680">
        <f>IF(C272="",0,F271)</f>
        <v>0</v>
      </c>
      <c r="G272" s="614">
        <f t="shared" si="52"/>
        <v>0</v>
      </c>
    </row>
    <row r="273" spans="1:7" ht="15" customHeight="1" x14ac:dyDescent="0.2">
      <c r="A273" s="563" t="str">
        <f t="shared" si="50"/>
        <v>IIEE-SJ - 103000</v>
      </c>
      <c r="B273" s="402" t="str">
        <f t="shared" si="51"/>
        <v>Ayudante</v>
      </c>
      <c r="C273" s="408" t="s">
        <v>732</v>
      </c>
      <c r="D273" s="413"/>
      <c r="E273" s="414"/>
      <c r="F273" s="680">
        <f>IF(C273="",0,F272)</f>
        <v>0</v>
      </c>
      <c r="G273" s="614">
        <f t="shared" si="52"/>
        <v>0</v>
      </c>
    </row>
    <row r="274" spans="1:7" ht="15" customHeight="1" x14ac:dyDescent="0.2">
      <c r="A274" s="563" t="str">
        <f t="shared" si="50"/>
        <v/>
      </c>
      <c r="B274" s="402" t="str">
        <f t="shared" si="51"/>
        <v/>
      </c>
      <c r="C274" s="408" t="s">
        <v>1635</v>
      </c>
      <c r="D274" s="625"/>
      <c r="E274" s="595">
        <f>SUMPRODUCT(D270:D273,E270:E273)</f>
        <v>0</v>
      </c>
      <c r="F274" s="680">
        <f>IF(C274="",0,F273)</f>
        <v>0</v>
      </c>
      <c r="G274" s="614">
        <f t="shared" si="52"/>
        <v>0</v>
      </c>
    </row>
    <row r="275" spans="1:7" ht="15" customHeight="1" x14ac:dyDescent="0.2">
      <c r="A275" s="563" t="str">
        <f t="shared" si="50"/>
        <v/>
      </c>
      <c r="B275" s="402" t="str">
        <f t="shared" si="51"/>
        <v/>
      </c>
      <c r="C275" s="402"/>
      <c r="D275" s="403"/>
      <c r="E275" s="414"/>
      <c r="F275" s="680">
        <f>IF(C275="",0,F274)</f>
        <v>0</v>
      </c>
      <c r="G275" s="614">
        <f t="shared" si="52"/>
        <v>0</v>
      </c>
    </row>
    <row r="276" spans="1:7" ht="15" customHeight="1" x14ac:dyDescent="0.2">
      <c r="A276" s="152"/>
      <c r="B276" s="139"/>
      <c r="C276" s="143"/>
      <c r="D276" s="140"/>
      <c r="F276" s="149" t="s">
        <v>35</v>
      </c>
      <c r="G276" s="685">
        <f>SUBTOTAL(9,G270:G275)</f>
        <v>0</v>
      </c>
    </row>
    <row r="277" spans="1:7" ht="15" customHeight="1" x14ac:dyDescent="0.2">
      <c r="A277" s="148"/>
      <c r="B277" s="143"/>
      <c r="C277" s="150" t="s">
        <v>1612</v>
      </c>
      <c r="D277" s="140"/>
      <c r="E277" s="141"/>
      <c r="F277" s="141"/>
      <c r="G277" s="151"/>
    </row>
    <row r="278" spans="1:7" ht="15" customHeight="1" x14ac:dyDescent="0.2">
      <c r="A278" s="748" t="s">
        <v>589</v>
      </c>
      <c r="B278" s="749"/>
      <c r="C278" s="744" t="s">
        <v>0</v>
      </c>
      <c r="D278" s="744" t="s">
        <v>30</v>
      </c>
      <c r="E278" s="744" t="s">
        <v>31</v>
      </c>
      <c r="F278" s="744" t="s">
        <v>32</v>
      </c>
      <c r="G278" s="746" t="s">
        <v>33</v>
      </c>
    </row>
    <row r="279" spans="1:7" ht="15" customHeight="1" x14ac:dyDescent="0.2">
      <c r="A279" s="146" t="s">
        <v>590</v>
      </c>
      <c r="B279" s="147" t="s">
        <v>591</v>
      </c>
      <c r="C279" s="745"/>
      <c r="D279" s="745"/>
      <c r="E279" s="745"/>
      <c r="F279" s="745"/>
      <c r="G279" s="747"/>
    </row>
    <row r="280" spans="1:7" ht="15" customHeight="1" x14ac:dyDescent="0.2">
      <c r="A280" s="563" t="str">
        <f t="shared" ref="A280:A289" si="53">IFERROR(VLOOKUP(C280,T_Insumos,4,FALSE),"")</f>
        <v/>
      </c>
      <c r="B280" s="402" t="str">
        <f t="shared" ref="B280:B289" si="54">IFERROR(VLOOKUP(C280,T_Insumos,5,FALSE),"")</f>
        <v/>
      </c>
      <c r="C280" s="408"/>
      <c r="D280" s="409"/>
      <c r="E280" s="413"/>
      <c r="F280" s="414"/>
      <c r="G280" s="614">
        <f t="shared" ref="G280:G289" si="55">ROUND(E280*F280,2)</f>
        <v>0</v>
      </c>
    </row>
    <row r="281" spans="1:7" ht="15" customHeight="1" x14ac:dyDescent="0.2">
      <c r="A281" s="563" t="str">
        <f t="shared" si="53"/>
        <v/>
      </c>
      <c r="B281" s="402" t="str">
        <f t="shared" si="54"/>
        <v/>
      </c>
      <c r="C281" s="408"/>
      <c r="D281" s="409"/>
      <c r="E281" s="413"/>
      <c r="F281" s="414"/>
      <c r="G281" s="614">
        <f t="shared" si="55"/>
        <v>0</v>
      </c>
    </row>
    <row r="282" spans="1:7" ht="15" customHeight="1" x14ac:dyDescent="0.2">
      <c r="A282" s="563" t="str">
        <f t="shared" si="53"/>
        <v/>
      </c>
      <c r="B282" s="402" t="str">
        <f t="shared" si="54"/>
        <v/>
      </c>
      <c r="C282" s="408"/>
      <c r="D282" s="409"/>
      <c r="E282" s="413"/>
      <c r="F282" s="414"/>
      <c r="G282" s="614">
        <f t="shared" si="55"/>
        <v>0</v>
      </c>
    </row>
    <row r="283" spans="1:7" ht="15" customHeight="1" x14ac:dyDescent="0.2">
      <c r="A283" s="563" t="str">
        <f t="shared" si="53"/>
        <v/>
      </c>
      <c r="B283" s="402" t="str">
        <f t="shared" si="54"/>
        <v/>
      </c>
      <c r="C283" s="408"/>
      <c r="D283" s="409"/>
      <c r="E283" s="413"/>
      <c r="F283" s="414"/>
      <c r="G283" s="614">
        <f t="shared" si="55"/>
        <v>0</v>
      </c>
    </row>
    <row r="284" spans="1:7" ht="15" customHeight="1" x14ac:dyDescent="0.2">
      <c r="A284" s="563" t="str">
        <f t="shared" si="53"/>
        <v/>
      </c>
      <c r="B284" s="402" t="str">
        <f t="shared" si="54"/>
        <v/>
      </c>
      <c r="C284" s="408"/>
      <c r="D284" s="409"/>
      <c r="E284" s="413"/>
      <c r="F284" s="414"/>
      <c r="G284" s="614">
        <f t="shared" si="55"/>
        <v>0</v>
      </c>
    </row>
    <row r="285" spans="1:7" ht="15" customHeight="1" x14ac:dyDescent="0.2">
      <c r="A285" s="563" t="str">
        <f t="shared" si="53"/>
        <v/>
      </c>
      <c r="B285" s="402" t="str">
        <f t="shared" si="54"/>
        <v/>
      </c>
      <c r="C285" s="408"/>
      <c r="D285" s="409"/>
      <c r="E285" s="419"/>
      <c r="F285" s="414"/>
      <c r="G285" s="614">
        <f t="shared" si="55"/>
        <v>0</v>
      </c>
    </row>
    <row r="286" spans="1:7" ht="15" customHeight="1" x14ac:dyDescent="0.2">
      <c r="A286" s="563" t="str">
        <f t="shared" si="53"/>
        <v/>
      </c>
      <c r="B286" s="402" t="str">
        <f t="shared" si="54"/>
        <v/>
      </c>
      <c r="C286" s="408"/>
      <c r="D286" s="409"/>
      <c r="E286" s="413"/>
      <c r="F286" s="414"/>
      <c r="G286" s="614">
        <f t="shared" si="55"/>
        <v>0</v>
      </c>
    </row>
    <row r="287" spans="1:7" ht="15" customHeight="1" x14ac:dyDescent="0.2">
      <c r="A287" s="563" t="str">
        <f t="shared" si="53"/>
        <v/>
      </c>
      <c r="B287" s="402" t="str">
        <f t="shared" si="54"/>
        <v/>
      </c>
      <c r="C287" s="408"/>
      <c r="D287" s="409"/>
      <c r="E287" s="413"/>
      <c r="F287" s="414"/>
      <c r="G287" s="614">
        <f t="shared" si="55"/>
        <v>0</v>
      </c>
    </row>
    <row r="288" spans="1:7" ht="15" customHeight="1" x14ac:dyDescent="0.2">
      <c r="A288" s="563" t="str">
        <f t="shared" si="53"/>
        <v/>
      </c>
      <c r="B288" s="402" t="str">
        <f t="shared" si="54"/>
        <v/>
      </c>
      <c r="C288" s="408"/>
      <c r="D288" s="409"/>
      <c r="E288" s="413"/>
      <c r="F288" s="414"/>
      <c r="G288" s="614">
        <f t="shared" si="55"/>
        <v>0</v>
      </c>
    </row>
    <row r="289" spans="1:7" ht="15" customHeight="1" x14ac:dyDescent="0.2">
      <c r="A289" s="563" t="str">
        <f t="shared" si="53"/>
        <v/>
      </c>
      <c r="B289" s="402" t="str">
        <f t="shared" si="54"/>
        <v/>
      </c>
      <c r="C289" s="408"/>
      <c r="D289" s="409"/>
      <c r="E289" s="413"/>
      <c r="F289" s="414"/>
      <c r="G289" s="614">
        <f t="shared" si="55"/>
        <v>0</v>
      </c>
    </row>
    <row r="290" spans="1:7" ht="15" customHeight="1" x14ac:dyDescent="0.2">
      <c r="A290" s="148"/>
      <c r="B290" s="143"/>
      <c r="C290" s="143"/>
      <c r="D290" s="140"/>
      <c r="F290" s="149" t="s">
        <v>36</v>
      </c>
      <c r="G290" s="685">
        <f>SUBTOTAL(9,G280:G289)</f>
        <v>0</v>
      </c>
    </row>
    <row r="291" spans="1:7" ht="15" customHeight="1" x14ac:dyDescent="0.2">
      <c r="A291" s="148"/>
      <c r="B291" s="143"/>
      <c r="C291" s="150" t="s">
        <v>1613</v>
      </c>
      <c r="D291" s="140"/>
      <c r="E291" s="141"/>
      <c r="F291" s="141"/>
      <c r="G291" s="151"/>
    </row>
    <row r="292" spans="1:7" ht="15" customHeight="1" x14ac:dyDescent="0.2">
      <c r="A292" s="748" t="s">
        <v>589</v>
      </c>
      <c r="B292" s="749"/>
      <c r="C292" s="744" t="s">
        <v>0</v>
      </c>
      <c r="D292" s="750" t="s">
        <v>1862</v>
      </c>
      <c r="E292" s="752" t="s">
        <v>32</v>
      </c>
      <c r="F292" s="752" t="s">
        <v>1861</v>
      </c>
      <c r="G292" s="746" t="s">
        <v>33</v>
      </c>
    </row>
    <row r="293" spans="1:7" ht="15" customHeight="1" x14ac:dyDescent="0.2">
      <c r="A293" s="146" t="s">
        <v>590</v>
      </c>
      <c r="B293" s="147" t="s">
        <v>591</v>
      </c>
      <c r="C293" s="745"/>
      <c r="D293" s="751"/>
      <c r="E293" s="753"/>
      <c r="F293" s="753"/>
      <c r="G293" s="747"/>
    </row>
    <row r="294" spans="1:7" ht="15" customHeight="1" x14ac:dyDescent="0.2">
      <c r="A294" s="563" t="str">
        <f t="shared" ref="A294:A295" si="56">IFERROR(VLOOKUP(C294,T_Insumos,4,FALSE),"")</f>
        <v/>
      </c>
      <c r="B294" s="402" t="str">
        <f>IFERROR(VLOOKUP(C294,T_Insumos,5,FALSE),"")</f>
        <v/>
      </c>
      <c r="C294" s="408"/>
      <c r="D294" s="413"/>
      <c r="E294" s="414"/>
      <c r="F294" s="682"/>
      <c r="G294" s="614">
        <f>ROUND(D294*E294*F294,2)</f>
        <v>0</v>
      </c>
    </row>
    <row r="295" spans="1:7" ht="15" customHeight="1" x14ac:dyDescent="0.2">
      <c r="A295" s="563" t="str">
        <f t="shared" si="56"/>
        <v/>
      </c>
      <c r="B295" s="402" t="str">
        <f>IFERROR(VLOOKUP(C295,T_Insumos,5,FALSE),"")</f>
        <v/>
      </c>
      <c r="C295" s="408"/>
      <c r="D295" s="419"/>
      <c r="E295" s="414"/>
      <c r="F295" s="682"/>
      <c r="G295" s="614">
        <f>ROUND(D295*E295*F295,2)</f>
        <v>0</v>
      </c>
    </row>
    <row r="296" spans="1:7" ht="15" customHeight="1" x14ac:dyDescent="0.2">
      <c r="A296" s="148"/>
      <c r="B296" s="143"/>
      <c r="C296" s="143"/>
      <c r="D296" s="140"/>
      <c r="F296" s="149" t="s">
        <v>1614</v>
      </c>
      <c r="G296" s="685">
        <f>SUBTOTAL(9,G294:G295)</f>
        <v>0</v>
      </c>
    </row>
    <row r="297" spans="1:7" ht="15" customHeight="1" thickBot="1" x14ac:dyDescent="0.25">
      <c r="A297" s="153"/>
      <c r="B297" s="154"/>
      <c r="C297" s="155"/>
      <c r="D297" s="156"/>
      <c r="E297" s="157"/>
      <c r="F297" s="157"/>
      <c r="G297" s="158"/>
    </row>
    <row r="298" spans="1:7" ht="15" customHeight="1" x14ac:dyDescent="0.2">
      <c r="A298" s="615">
        <f>B232</f>
        <v>2</v>
      </c>
      <c r="B298" s="616" t="str">
        <f>C232</f>
        <v>PROVISION Y COLOCACION DE TACHAS REFLECTIVAS</v>
      </c>
      <c r="C298" s="617"/>
      <c r="D298" s="617"/>
      <c r="E298" s="617" t="s">
        <v>1863</v>
      </c>
      <c r="F298" s="618" t="str">
        <f>CONCATENATE("$/",G232)</f>
        <v>$/Nº</v>
      </c>
      <c r="G298" s="619">
        <f>SUBTOTAL(9,G256:G297)</f>
        <v>0</v>
      </c>
    </row>
    <row r="299" spans="1:7" ht="15" customHeight="1" thickBot="1" x14ac:dyDescent="0.25">
      <c r="A299" s="620"/>
      <c r="B299" s="621"/>
      <c r="C299" s="621"/>
      <c r="D299" s="621"/>
      <c r="E299" s="622" t="s">
        <v>1852</v>
      </c>
      <c r="F299" s="623" t="str">
        <f>CONCATENATE("$/",G232)</f>
        <v>$/Nº</v>
      </c>
      <c r="G299" s="624">
        <f>G298*Coef_Paso</f>
        <v>0</v>
      </c>
    </row>
    <row r="300" spans="1:7" ht="15" customHeight="1" thickTop="1" thickBot="1" x14ac:dyDescent="0.25"/>
    <row r="301" spans="1:7" ht="15" customHeight="1" thickTop="1" x14ac:dyDescent="0.2">
      <c r="A301" s="560" t="s">
        <v>39</v>
      </c>
      <c r="B301" s="561"/>
      <c r="C301" s="561"/>
      <c r="D301" s="561"/>
      <c r="E301" s="561"/>
      <c r="F301" s="561"/>
      <c r="G301" s="562"/>
    </row>
    <row r="302" spans="1:7" ht="15" customHeight="1" x14ac:dyDescent="0.2">
      <c r="A302" s="129" t="s">
        <v>726</v>
      </c>
      <c r="B302" s="130" t="str">
        <f>Comitente</f>
        <v>DIRECCIÓN PROVINCIAL DE VIALIDAD</v>
      </c>
      <c r="C302" s="131"/>
      <c r="D302" s="207"/>
      <c r="E302" s="133"/>
      <c r="F302" s="133"/>
      <c r="G302" s="134"/>
    </row>
    <row r="303" spans="1:7" ht="15" customHeight="1" x14ac:dyDescent="0.2">
      <c r="A303" s="129" t="s">
        <v>727</v>
      </c>
      <c r="B303" s="130">
        <f>Contratista</f>
        <v>0</v>
      </c>
      <c r="C303" s="135"/>
      <c r="D303" s="135"/>
      <c r="E303" s="130"/>
      <c r="F303" s="130"/>
      <c r="G303" s="136"/>
    </row>
    <row r="304" spans="1:7" ht="15" customHeight="1" x14ac:dyDescent="0.2">
      <c r="A304" s="129" t="s">
        <v>27</v>
      </c>
      <c r="B304" s="130" t="str">
        <f>Obra</f>
        <v>SEÑALIZACION HORIZONTAL - PROVISION Y COLOCACION DE TACHAS REFLECTIVAS Y SEÑALAMIENTO VERTICAL</v>
      </c>
      <c r="C304" s="135"/>
      <c r="D304" s="135"/>
      <c r="F304" s="130" t="s">
        <v>40</v>
      </c>
      <c r="G304" s="136">
        <f>Fecha_Base</f>
        <v>43145</v>
      </c>
    </row>
    <row r="305" spans="1:7" ht="15" customHeight="1" x14ac:dyDescent="0.2">
      <c r="A305" s="137" t="s">
        <v>725</v>
      </c>
      <c r="B305" s="138" t="str">
        <f>Ubicación</f>
        <v>DEPARTAMENTOS VARIOS</v>
      </c>
      <c r="C305" s="138"/>
      <c r="D305" s="140"/>
      <c r="F305" s="141"/>
      <c r="G305" s="142"/>
    </row>
    <row r="306" spans="1:7" ht="15" customHeight="1" x14ac:dyDescent="0.2">
      <c r="A306" s="137" t="s">
        <v>41</v>
      </c>
      <c r="B306" s="581" t="str">
        <f>IFERROR(VALUE(LEFT(B307,FIND("-",B307)-1)),"")</f>
        <v/>
      </c>
      <c r="C306" s="143" t="str">
        <f>IFERROR(VLOOKUP(B306,T_Itemizado_Obra,2,FALSE),"")</f>
        <v/>
      </c>
      <c r="D306" s="140"/>
      <c r="F306" s="141"/>
      <c r="G306" s="142"/>
    </row>
    <row r="307" spans="1:7" ht="15" customHeight="1" x14ac:dyDescent="0.2">
      <c r="A307" s="137" t="s">
        <v>28</v>
      </c>
      <c r="B307" s="693">
        <v>3</v>
      </c>
      <c r="C307" s="143" t="str">
        <f>IFERROR(VLOOKUP(B307,T_Itemizado_Obra,2,FALSE),"")</f>
        <v>SEÑALAMIENTO VERTICAL</v>
      </c>
      <c r="D307" s="140"/>
      <c r="F307" s="138" t="s">
        <v>29</v>
      </c>
      <c r="G307" s="144" t="str">
        <f>IFERROR(VLOOKUP(B307,T_Itemizado_Obra,3,FALSE),"")</f>
        <v>m2</v>
      </c>
    </row>
    <row r="308" spans="1:7" ht="15" customHeight="1" x14ac:dyDescent="0.2">
      <c r="A308" s="137"/>
      <c r="B308" s="138"/>
      <c r="C308" s="143"/>
      <c r="D308" s="140"/>
      <c r="E308" s="143"/>
      <c r="F308" s="143"/>
      <c r="G308" s="145"/>
    </row>
    <row r="309" spans="1:7" ht="15" customHeight="1" x14ac:dyDescent="0.2">
      <c r="A309" s="396"/>
      <c r="B309" s="132"/>
      <c r="C309" s="397" t="s">
        <v>1602</v>
      </c>
      <c r="D309" s="132"/>
      <c r="E309" s="132"/>
      <c r="F309" s="132"/>
      <c r="G309" s="398"/>
    </row>
    <row r="310" spans="1:7" ht="15" customHeight="1" x14ac:dyDescent="0.2">
      <c r="A310" s="137"/>
      <c r="B310" s="199"/>
      <c r="C310" s="143"/>
      <c r="D310" s="140"/>
      <c r="E310" s="138"/>
      <c r="F310" s="138"/>
      <c r="G310" s="144"/>
    </row>
    <row r="311" spans="1:7" ht="15" customHeight="1" x14ac:dyDescent="0.2">
      <c r="A311" s="137"/>
      <c r="B311" s="199"/>
      <c r="C311" s="399" t="s">
        <v>1603</v>
      </c>
      <c r="D311" s="400" t="s">
        <v>31</v>
      </c>
      <c r="E311" s="400" t="s">
        <v>1604</v>
      </c>
      <c r="F311" s="400" t="s">
        <v>1605</v>
      </c>
      <c r="G311" s="401" t="s">
        <v>1606</v>
      </c>
    </row>
    <row r="312" spans="1:7" ht="15" customHeight="1" x14ac:dyDescent="0.2">
      <c r="A312" s="137"/>
      <c r="B312" s="199"/>
      <c r="C312" s="408"/>
      <c r="D312" s="413"/>
      <c r="E312" s="594">
        <f t="shared" ref="E312:E322" si="57">IFERROR(VLOOKUP(C312,T_Equipos,4,FALSE),0)</f>
        <v>0</v>
      </c>
      <c r="F312" s="686">
        <f t="shared" ref="F312:F322" si="58">IFERROR(VLOOKUP(C312,T_Equipos,11,FALSE),0)</f>
        <v>0</v>
      </c>
      <c r="G312" s="614">
        <f t="shared" ref="G312:G322" si="59">ROUND(D312*F312,2)</f>
        <v>0</v>
      </c>
    </row>
    <row r="313" spans="1:7" ht="15" customHeight="1" x14ac:dyDescent="0.2">
      <c r="A313" s="137"/>
      <c r="B313" s="199"/>
      <c r="C313" s="408"/>
      <c r="D313" s="413"/>
      <c r="E313" s="594">
        <f t="shared" si="57"/>
        <v>0</v>
      </c>
      <c r="F313" s="686">
        <f t="shared" si="58"/>
        <v>0</v>
      </c>
      <c r="G313" s="614">
        <f t="shared" si="59"/>
        <v>0</v>
      </c>
    </row>
    <row r="314" spans="1:7" ht="15" customHeight="1" x14ac:dyDescent="0.2">
      <c r="A314" s="137"/>
      <c r="B314" s="199"/>
      <c r="C314" s="408"/>
      <c r="D314" s="413"/>
      <c r="E314" s="594">
        <f t="shared" si="57"/>
        <v>0</v>
      </c>
      <c r="F314" s="686">
        <f t="shared" si="58"/>
        <v>0</v>
      </c>
      <c r="G314" s="614">
        <f t="shared" si="59"/>
        <v>0</v>
      </c>
    </row>
    <row r="315" spans="1:7" ht="15" customHeight="1" x14ac:dyDescent="0.2">
      <c r="A315" s="137"/>
      <c r="B315" s="199"/>
      <c r="C315" s="408"/>
      <c r="D315" s="413"/>
      <c r="E315" s="594">
        <f t="shared" si="57"/>
        <v>0</v>
      </c>
      <c r="F315" s="686">
        <f t="shared" si="58"/>
        <v>0</v>
      </c>
      <c r="G315" s="614">
        <f t="shared" si="59"/>
        <v>0</v>
      </c>
    </row>
    <row r="316" spans="1:7" ht="15" customHeight="1" x14ac:dyDescent="0.2">
      <c r="A316" s="137"/>
      <c r="B316" s="199"/>
      <c r="C316" s="408"/>
      <c r="D316" s="413"/>
      <c r="E316" s="594">
        <f t="shared" si="57"/>
        <v>0</v>
      </c>
      <c r="F316" s="686">
        <f t="shared" si="58"/>
        <v>0</v>
      </c>
      <c r="G316" s="614">
        <f t="shared" si="59"/>
        <v>0</v>
      </c>
    </row>
    <row r="317" spans="1:7" ht="15" customHeight="1" x14ac:dyDescent="0.2">
      <c r="A317" s="137"/>
      <c r="B317" s="199"/>
      <c r="C317" s="408"/>
      <c r="D317" s="413"/>
      <c r="E317" s="594">
        <f t="shared" si="57"/>
        <v>0</v>
      </c>
      <c r="F317" s="686">
        <f t="shared" si="58"/>
        <v>0</v>
      </c>
      <c r="G317" s="614">
        <f t="shared" si="59"/>
        <v>0</v>
      </c>
    </row>
    <row r="318" spans="1:7" ht="15" customHeight="1" x14ac:dyDescent="0.2">
      <c r="A318" s="137"/>
      <c r="B318" s="199"/>
      <c r="C318" s="408"/>
      <c r="D318" s="413"/>
      <c r="E318" s="594">
        <f t="shared" si="57"/>
        <v>0</v>
      </c>
      <c r="F318" s="686">
        <f t="shared" si="58"/>
        <v>0</v>
      </c>
      <c r="G318" s="614">
        <f t="shared" si="59"/>
        <v>0</v>
      </c>
    </row>
    <row r="319" spans="1:7" ht="15" customHeight="1" x14ac:dyDescent="0.2">
      <c r="A319" s="137"/>
      <c r="B319" s="199"/>
      <c r="C319" s="408"/>
      <c r="D319" s="413"/>
      <c r="E319" s="594">
        <f t="shared" si="57"/>
        <v>0</v>
      </c>
      <c r="F319" s="686">
        <f t="shared" si="58"/>
        <v>0</v>
      </c>
      <c r="G319" s="614">
        <f t="shared" si="59"/>
        <v>0</v>
      </c>
    </row>
    <row r="320" spans="1:7" ht="15" customHeight="1" x14ac:dyDescent="0.2">
      <c r="A320" s="137"/>
      <c r="B320" s="199"/>
      <c r="C320" s="408"/>
      <c r="D320" s="413"/>
      <c r="E320" s="594">
        <f t="shared" si="57"/>
        <v>0</v>
      </c>
      <c r="F320" s="686">
        <f t="shared" si="58"/>
        <v>0</v>
      </c>
      <c r="G320" s="614">
        <f t="shared" si="59"/>
        <v>0</v>
      </c>
    </row>
    <row r="321" spans="1:7" ht="15" customHeight="1" x14ac:dyDescent="0.2">
      <c r="A321" s="137"/>
      <c r="B321" s="199"/>
      <c r="C321" s="408"/>
      <c r="D321" s="413"/>
      <c r="E321" s="594">
        <f t="shared" si="57"/>
        <v>0</v>
      </c>
      <c r="F321" s="686">
        <f t="shared" si="58"/>
        <v>0</v>
      </c>
      <c r="G321" s="614">
        <f t="shared" si="59"/>
        <v>0</v>
      </c>
    </row>
    <row r="322" spans="1:7" ht="15" customHeight="1" x14ac:dyDescent="0.2">
      <c r="A322" s="137"/>
      <c r="B322" s="199"/>
      <c r="C322" s="408"/>
      <c r="D322" s="413"/>
      <c r="E322" s="594">
        <f t="shared" si="57"/>
        <v>0</v>
      </c>
      <c r="F322" s="686">
        <f t="shared" si="58"/>
        <v>0</v>
      </c>
      <c r="G322" s="614">
        <f t="shared" si="59"/>
        <v>0</v>
      </c>
    </row>
    <row r="323" spans="1:7" ht="15" customHeight="1" thickBot="1" x14ac:dyDescent="0.25">
      <c r="A323" s="137"/>
      <c r="B323" s="199"/>
      <c r="C323" s="143"/>
      <c r="E323" s="206"/>
      <c r="F323" s="138"/>
      <c r="G323" s="144"/>
    </row>
    <row r="324" spans="1:7" ht="15" customHeight="1" thickBot="1" x14ac:dyDescent="0.25">
      <c r="A324" s="137"/>
      <c r="B324" s="199"/>
      <c r="C324" s="405" t="s">
        <v>1607</v>
      </c>
      <c r="E324" s="206">
        <f>SUMPRODUCT(D312:D322,E312:E322)</f>
        <v>0</v>
      </c>
      <c r="F324" s="138" t="s">
        <v>1608</v>
      </c>
      <c r="G324" s="683">
        <f>SUM(G312:G322)</f>
        <v>0</v>
      </c>
    </row>
    <row r="325" spans="1:7" ht="15" customHeight="1" x14ac:dyDescent="0.2">
      <c r="A325" s="137"/>
      <c r="B325" s="199"/>
      <c r="C325" s="405"/>
      <c r="D325" s="140"/>
      <c r="E325" s="138"/>
      <c r="F325" s="138"/>
      <c r="G325" s="208"/>
    </row>
    <row r="326" spans="1:7" ht="15" customHeight="1" x14ac:dyDescent="0.2">
      <c r="A326" s="137"/>
      <c r="B326" s="199"/>
      <c r="C326" s="138" t="s">
        <v>1609</v>
      </c>
      <c r="D326" s="596"/>
      <c r="E326" s="534" t="str">
        <f>CONCATENATE(G307,"/día")</f>
        <v>m2/día</v>
      </c>
      <c r="F326" s="138"/>
      <c r="G326" s="144"/>
    </row>
    <row r="327" spans="1:7" ht="15" customHeight="1" x14ac:dyDescent="0.2">
      <c r="A327" s="137"/>
      <c r="B327" s="199"/>
      <c r="C327" s="143"/>
      <c r="D327" s="140"/>
      <c r="E327" s="138"/>
      <c r="F327" s="138"/>
      <c r="G327" s="144"/>
    </row>
    <row r="328" spans="1:7" ht="15" customHeight="1" x14ac:dyDescent="0.2">
      <c r="A328" s="748" t="s">
        <v>589</v>
      </c>
      <c r="B328" s="749"/>
      <c r="C328" s="744" t="s">
        <v>0</v>
      </c>
      <c r="D328" s="750" t="s">
        <v>1610</v>
      </c>
      <c r="E328" s="754" t="s">
        <v>1860</v>
      </c>
      <c r="F328" s="750" t="s">
        <v>961</v>
      </c>
      <c r="G328" s="746" t="s">
        <v>33</v>
      </c>
    </row>
    <row r="329" spans="1:7" ht="15" customHeight="1" x14ac:dyDescent="0.2">
      <c r="A329" s="146" t="s">
        <v>590</v>
      </c>
      <c r="B329" s="147" t="s">
        <v>591</v>
      </c>
      <c r="C329" s="745"/>
      <c r="D329" s="751"/>
      <c r="E329" s="753"/>
      <c r="F329" s="751"/>
      <c r="G329" s="747"/>
    </row>
    <row r="330" spans="1:7" ht="15" customHeight="1" x14ac:dyDescent="0.2">
      <c r="A330" s="148"/>
      <c r="B330" s="143"/>
      <c r="C330" s="150" t="s">
        <v>1611</v>
      </c>
      <c r="D330" s="140"/>
      <c r="E330" s="143"/>
      <c r="F330" s="143"/>
      <c r="G330" s="151"/>
    </row>
    <row r="331" spans="1:7" ht="15" customHeight="1" x14ac:dyDescent="0.2">
      <c r="A331" s="563" t="str">
        <f t="shared" ref="A331:A340" si="60">IFERROR(VLOOKUP(C331,T_Insumos,4,FALSE),"")</f>
        <v>INDEC-DCTO - Inciso j)</v>
      </c>
      <c r="B331" s="402" t="str">
        <f t="shared" ref="B331:B340" si="61">IFERROR(VLOOKUP(C331,T_Insumos,5,FALSE),"")</f>
        <v>Equipo - Amortización de equipo</v>
      </c>
      <c r="C331" s="408" t="s">
        <v>1737</v>
      </c>
      <c r="D331" s="440">
        <f>IFERROR(VLOOKUP(C331,T_Coef_Equipos,2,FALSE),0)</f>
        <v>0</v>
      </c>
      <c r="E331" s="449">
        <f>IF(C331="",0,G324)</f>
        <v>0</v>
      </c>
      <c r="F331" s="680">
        <f>IF(C331="",0,D326)</f>
        <v>0</v>
      </c>
      <c r="G331" s="614">
        <f>IFERROR(ROUND(D331*E331/F331,2),0)</f>
        <v>0</v>
      </c>
    </row>
    <row r="332" spans="1:7" ht="15" customHeight="1" x14ac:dyDescent="0.2">
      <c r="A332" s="563" t="str">
        <f t="shared" si="60"/>
        <v>INDEC-DCTO - Inciso j)</v>
      </c>
      <c r="B332" s="402" t="str">
        <f t="shared" si="61"/>
        <v>Equipo - Amortización de equipo</v>
      </c>
      <c r="C332" s="412" t="s">
        <v>1738</v>
      </c>
      <c r="D332" s="440">
        <f>IFERROR(VLOOKUP(C332,T_Coef_Equipos,2,FALSE),0)</f>
        <v>0</v>
      </c>
      <c r="E332" s="449">
        <f>IF(C332="",0,G324)</f>
        <v>0</v>
      </c>
      <c r="F332" s="680">
        <f t="shared" ref="F332:F340" si="62">IF(C332="",0,F331)</f>
        <v>0</v>
      </c>
      <c r="G332" s="614">
        <f t="shared" ref="G332:G340" si="63">IFERROR(ROUND(D332*E332/F332,2),0)</f>
        <v>0</v>
      </c>
    </row>
    <row r="333" spans="1:7" ht="15" customHeight="1" x14ac:dyDescent="0.2">
      <c r="A333" s="563" t="str">
        <f t="shared" si="60"/>
        <v>INDEC-PB - 94920-1</v>
      </c>
      <c r="B333" s="402" t="str">
        <f t="shared" si="61"/>
        <v xml:space="preserve">Accesorios y repuestos para máquinas de uso especial                 </v>
      </c>
      <c r="C333" s="412" t="s">
        <v>1630</v>
      </c>
      <c r="D333" s="440">
        <f>IFERROR(VLOOKUP(C333,T_Coef_Equipos,2,FALSE),0)</f>
        <v>0</v>
      </c>
      <c r="E333" s="449">
        <f>IF(C333="",0,G324)</f>
        <v>0</v>
      </c>
      <c r="F333" s="680">
        <f t="shared" si="62"/>
        <v>0</v>
      </c>
      <c r="G333" s="614">
        <f t="shared" si="63"/>
        <v>0</v>
      </c>
    </row>
    <row r="334" spans="1:7" ht="15" customHeight="1" x14ac:dyDescent="0.2">
      <c r="A334" s="563" t="str">
        <f t="shared" si="60"/>
        <v>INDEC-PB - 33360-1</v>
      </c>
      <c r="B334" s="402" t="str">
        <f t="shared" si="61"/>
        <v xml:space="preserve">Gas oil                                                                </v>
      </c>
      <c r="C334" s="412" t="s">
        <v>889</v>
      </c>
      <c r="D334" s="444">
        <f>IFERROR(VLOOKUP(C334,T_Coef_Equipos,2,FALSE),0)</f>
        <v>0</v>
      </c>
      <c r="E334" s="449">
        <f>IF(C334="",0,E324)</f>
        <v>0</v>
      </c>
      <c r="F334" s="680">
        <f t="shared" si="62"/>
        <v>0</v>
      </c>
      <c r="G334" s="614">
        <f t="shared" si="63"/>
        <v>0</v>
      </c>
    </row>
    <row r="335" spans="1:7" ht="15" customHeight="1" x14ac:dyDescent="0.2">
      <c r="A335" s="563" t="str">
        <f t="shared" si="60"/>
        <v>INDEC-PB - 33380-1</v>
      </c>
      <c r="B335" s="402" t="str">
        <f t="shared" si="61"/>
        <v xml:space="preserve">Aceites lubricantes                                                    </v>
      </c>
      <c r="C335" s="412" t="s">
        <v>1739</v>
      </c>
      <c r="D335" s="444">
        <f>IFERROR(VLOOKUP(C335,T_Coef_Equipos,2,FALSE),0)</f>
        <v>0</v>
      </c>
      <c r="E335" s="449">
        <f>IF(C335="",0,E324)</f>
        <v>0</v>
      </c>
      <c r="F335" s="680">
        <f t="shared" si="62"/>
        <v>0</v>
      </c>
      <c r="G335" s="614">
        <f t="shared" si="63"/>
        <v>0</v>
      </c>
    </row>
    <row r="336" spans="1:7" ht="15" customHeight="1" x14ac:dyDescent="0.2">
      <c r="A336" s="563" t="str">
        <f t="shared" si="60"/>
        <v/>
      </c>
      <c r="B336" s="402" t="str">
        <f t="shared" si="61"/>
        <v/>
      </c>
      <c r="C336" s="412"/>
      <c r="D336" s="414"/>
      <c r="E336" s="449">
        <f>IF(C336="",0,G324)</f>
        <v>0</v>
      </c>
      <c r="F336" s="680">
        <f t="shared" si="62"/>
        <v>0</v>
      </c>
      <c r="G336" s="614">
        <f t="shared" si="63"/>
        <v>0</v>
      </c>
    </row>
    <row r="337" spans="1:7" ht="15" customHeight="1" x14ac:dyDescent="0.2">
      <c r="A337" s="563" t="str">
        <f t="shared" si="60"/>
        <v/>
      </c>
      <c r="B337" s="402" t="str">
        <f t="shared" si="61"/>
        <v/>
      </c>
      <c r="C337" s="412"/>
      <c r="D337" s="452"/>
      <c r="E337" s="449">
        <f>IF(C337="",0,G324)</f>
        <v>0</v>
      </c>
      <c r="F337" s="680">
        <f t="shared" si="62"/>
        <v>0</v>
      </c>
      <c r="G337" s="614">
        <f t="shared" si="63"/>
        <v>0</v>
      </c>
    </row>
    <row r="338" spans="1:7" ht="15" customHeight="1" x14ac:dyDescent="0.2">
      <c r="A338" s="563" t="str">
        <f t="shared" si="60"/>
        <v/>
      </c>
      <c r="B338" s="402" t="str">
        <f t="shared" si="61"/>
        <v/>
      </c>
      <c r="C338" s="412"/>
      <c r="D338" s="452"/>
      <c r="E338" s="449">
        <f>IF(C338="",0,G324)</f>
        <v>0</v>
      </c>
      <c r="F338" s="680">
        <f t="shared" si="62"/>
        <v>0</v>
      </c>
      <c r="G338" s="614">
        <f t="shared" si="63"/>
        <v>0</v>
      </c>
    </row>
    <row r="339" spans="1:7" ht="15" customHeight="1" x14ac:dyDescent="0.2">
      <c r="A339" s="563" t="str">
        <f t="shared" si="60"/>
        <v/>
      </c>
      <c r="B339" s="402" t="str">
        <f t="shared" si="61"/>
        <v/>
      </c>
      <c r="C339" s="412"/>
      <c r="D339" s="413"/>
      <c r="E339" s="449">
        <f>IF(C339="",0,E324)</f>
        <v>0</v>
      </c>
      <c r="F339" s="680">
        <f t="shared" si="62"/>
        <v>0</v>
      </c>
      <c r="G339" s="614">
        <f t="shared" si="63"/>
        <v>0</v>
      </c>
    </row>
    <row r="340" spans="1:7" ht="15" customHeight="1" x14ac:dyDescent="0.2">
      <c r="A340" s="563" t="str">
        <f t="shared" si="60"/>
        <v/>
      </c>
      <c r="B340" s="402" t="str">
        <f t="shared" si="61"/>
        <v/>
      </c>
      <c r="C340" s="408"/>
      <c r="D340" s="413"/>
      <c r="E340" s="449">
        <f>IF(C340="",0,E324)</f>
        <v>0</v>
      </c>
      <c r="F340" s="680">
        <f t="shared" si="62"/>
        <v>0</v>
      </c>
      <c r="G340" s="684">
        <f t="shared" si="63"/>
        <v>0</v>
      </c>
    </row>
    <row r="341" spans="1:7" ht="15" customHeight="1" x14ac:dyDescent="0.2">
      <c r="A341" s="152"/>
      <c r="B341" s="139"/>
      <c r="C341" s="143"/>
      <c r="D341" s="140"/>
      <c r="F341" s="681" t="s">
        <v>34</v>
      </c>
      <c r="G341" s="685">
        <f>SUBTOTAL(9,G331:G340)</f>
        <v>0</v>
      </c>
    </row>
    <row r="342" spans="1:7" ht="15" customHeight="1" x14ac:dyDescent="0.2">
      <c r="A342" s="148"/>
      <c r="B342" s="143"/>
      <c r="C342" s="150" t="s">
        <v>728</v>
      </c>
      <c r="D342" s="140"/>
      <c r="E342" s="141"/>
      <c r="F342" s="141"/>
      <c r="G342" s="151"/>
    </row>
    <row r="343" spans="1:7" ht="15" customHeight="1" x14ac:dyDescent="0.2">
      <c r="A343" s="748" t="s">
        <v>589</v>
      </c>
      <c r="B343" s="749"/>
      <c r="C343" s="744" t="s">
        <v>0</v>
      </c>
      <c r="D343" s="750" t="s">
        <v>31</v>
      </c>
      <c r="E343" s="752" t="s">
        <v>32</v>
      </c>
      <c r="F343" s="678"/>
      <c r="G343" s="746" t="s">
        <v>33</v>
      </c>
    </row>
    <row r="344" spans="1:7" ht="15" customHeight="1" x14ac:dyDescent="0.2">
      <c r="A344" s="146" t="s">
        <v>590</v>
      </c>
      <c r="B344" s="147" t="s">
        <v>591</v>
      </c>
      <c r="C344" s="745"/>
      <c r="D344" s="751"/>
      <c r="E344" s="753"/>
      <c r="F344" s="679"/>
      <c r="G344" s="747"/>
    </row>
    <row r="345" spans="1:7" ht="15" customHeight="1" x14ac:dyDescent="0.2">
      <c r="A345" s="563" t="str">
        <f t="shared" ref="A345:A350" si="64">IFERROR(VLOOKUP(C345,T_Insumos,4,FALSE),"")</f>
        <v>IIEE-SJ - 101000</v>
      </c>
      <c r="B345" s="402" t="str">
        <f t="shared" ref="B345:B350" si="65">IFERROR(VLOOKUP(C345,T_Insumos,5,FALSE),"")</f>
        <v>Oficial Especializado</v>
      </c>
      <c r="C345" s="411" t="s">
        <v>730</v>
      </c>
      <c r="D345" s="413"/>
      <c r="E345" s="414"/>
      <c r="F345" s="680">
        <f>IF(C345="",0,D326)</f>
        <v>0</v>
      </c>
      <c r="G345" s="614">
        <f t="shared" ref="G345:G350" si="66">IFERROR(ROUND(D345*E345/F345,2),0)</f>
        <v>0</v>
      </c>
    </row>
    <row r="346" spans="1:7" ht="15" customHeight="1" x14ac:dyDescent="0.2">
      <c r="A346" s="563" t="str">
        <f t="shared" si="64"/>
        <v>IIEE-SJ - 102000</v>
      </c>
      <c r="B346" s="402" t="str">
        <f t="shared" si="65"/>
        <v xml:space="preserve">Oficial </v>
      </c>
      <c r="C346" s="408" t="s">
        <v>1633</v>
      </c>
      <c r="D346" s="413"/>
      <c r="E346" s="414"/>
      <c r="F346" s="680">
        <f>IF(C346="",0,F345)</f>
        <v>0</v>
      </c>
      <c r="G346" s="614">
        <f t="shared" si="66"/>
        <v>0</v>
      </c>
    </row>
    <row r="347" spans="1:7" ht="15" customHeight="1" x14ac:dyDescent="0.2">
      <c r="A347" s="563" t="str">
        <f t="shared" si="64"/>
        <v>IIEE-SJ - 103000</v>
      </c>
      <c r="B347" s="402" t="str">
        <f t="shared" si="65"/>
        <v>Ayudante</v>
      </c>
      <c r="C347" s="408" t="s">
        <v>1736</v>
      </c>
      <c r="D347" s="413"/>
      <c r="E347" s="414"/>
      <c r="F347" s="680">
        <f>IF(C347="",0,F346)</f>
        <v>0</v>
      </c>
      <c r="G347" s="614">
        <f t="shared" si="66"/>
        <v>0</v>
      </c>
    </row>
    <row r="348" spans="1:7" ht="15" customHeight="1" x14ac:dyDescent="0.2">
      <c r="A348" s="563" t="str">
        <f t="shared" si="64"/>
        <v>IIEE-SJ - 103000</v>
      </c>
      <c r="B348" s="402" t="str">
        <f t="shared" si="65"/>
        <v>Ayudante</v>
      </c>
      <c r="C348" s="408" t="s">
        <v>732</v>
      </c>
      <c r="D348" s="413"/>
      <c r="E348" s="414"/>
      <c r="F348" s="680">
        <f>IF(C348="",0,F347)</f>
        <v>0</v>
      </c>
      <c r="G348" s="614">
        <f t="shared" si="66"/>
        <v>0</v>
      </c>
    </row>
    <row r="349" spans="1:7" ht="15" customHeight="1" x14ac:dyDescent="0.2">
      <c r="A349" s="563" t="str">
        <f t="shared" si="64"/>
        <v/>
      </c>
      <c r="B349" s="402" t="str">
        <f t="shared" si="65"/>
        <v/>
      </c>
      <c r="C349" s="408" t="s">
        <v>1635</v>
      </c>
      <c r="D349" s="625"/>
      <c r="E349" s="595">
        <f>SUMPRODUCT(D345:D348,E345:E348)</f>
        <v>0</v>
      </c>
      <c r="F349" s="680">
        <f>IF(C349="",0,F348)</f>
        <v>0</v>
      </c>
      <c r="G349" s="614">
        <f t="shared" si="66"/>
        <v>0</v>
      </c>
    </row>
    <row r="350" spans="1:7" ht="15" customHeight="1" x14ac:dyDescent="0.2">
      <c r="A350" s="563" t="str">
        <f t="shared" si="64"/>
        <v/>
      </c>
      <c r="B350" s="402" t="str">
        <f t="shared" si="65"/>
        <v/>
      </c>
      <c r="C350" s="402"/>
      <c r="D350" s="403"/>
      <c r="E350" s="414"/>
      <c r="F350" s="680">
        <f>IF(C350="",0,F349)</f>
        <v>0</v>
      </c>
      <c r="G350" s="614">
        <f t="shared" si="66"/>
        <v>0</v>
      </c>
    </row>
    <row r="351" spans="1:7" ht="15" customHeight="1" x14ac:dyDescent="0.2">
      <c r="A351" s="152"/>
      <c r="B351" s="139"/>
      <c r="C351" s="143"/>
      <c r="D351" s="140"/>
      <c r="F351" s="149" t="s">
        <v>35</v>
      </c>
      <c r="G351" s="685">
        <f>SUBTOTAL(9,G345:G350)</f>
        <v>0</v>
      </c>
    </row>
    <row r="352" spans="1:7" ht="15" customHeight="1" x14ac:dyDescent="0.2">
      <c r="A352" s="148"/>
      <c r="B352" s="143"/>
      <c r="C352" s="150" t="s">
        <v>1612</v>
      </c>
      <c r="D352" s="140"/>
      <c r="E352" s="141"/>
      <c r="F352" s="141"/>
      <c r="G352" s="151"/>
    </row>
    <row r="353" spans="1:7" ht="15" customHeight="1" x14ac:dyDescent="0.2">
      <c r="A353" s="748" t="s">
        <v>589</v>
      </c>
      <c r="B353" s="749"/>
      <c r="C353" s="744" t="s">
        <v>0</v>
      </c>
      <c r="D353" s="744" t="s">
        <v>30</v>
      </c>
      <c r="E353" s="744" t="s">
        <v>31</v>
      </c>
      <c r="F353" s="744" t="s">
        <v>32</v>
      </c>
      <c r="G353" s="746" t="s">
        <v>33</v>
      </c>
    </row>
    <row r="354" spans="1:7" ht="15" customHeight="1" x14ac:dyDescent="0.2">
      <c r="A354" s="146" t="s">
        <v>590</v>
      </c>
      <c r="B354" s="147" t="s">
        <v>591</v>
      </c>
      <c r="C354" s="745"/>
      <c r="D354" s="745"/>
      <c r="E354" s="745"/>
      <c r="F354" s="745"/>
      <c r="G354" s="747"/>
    </row>
    <row r="355" spans="1:7" ht="15" customHeight="1" x14ac:dyDescent="0.2">
      <c r="A355" s="563" t="str">
        <f t="shared" ref="A355:A364" si="67">IFERROR(VLOOKUP(C355,T_Insumos,4,FALSE),"")</f>
        <v/>
      </c>
      <c r="B355" s="402" t="str">
        <f t="shared" ref="B355:B364" si="68">IFERROR(VLOOKUP(C355,T_Insumos,5,FALSE),"")</f>
        <v/>
      </c>
      <c r="C355" s="408"/>
      <c r="D355" s="409"/>
      <c r="E355" s="413"/>
      <c r="F355" s="414"/>
      <c r="G355" s="614">
        <f t="shared" ref="G355:G364" si="69">ROUND(E355*F355,2)</f>
        <v>0</v>
      </c>
    </row>
    <row r="356" spans="1:7" ht="15" customHeight="1" x14ac:dyDescent="0.2">
      <c r="A356" s="563" t="str">
        <f t="shared" si="67"/>
        <v/>
      </c>
      <c r="B356" s="402" t="str">
        <f t="shared" si="68"/>
        <v/>
      </c>
      <c r="C356" s="408"/>
      <c r="D356" s="409"/>
      <c r="E356" s="413"/>
      <c r="F356" s="414"/>
      <c r="G356" s="614">
        <f t="shared" si="69"/>
        <v>0</v>
      </c>
    </row>
    <row r="357" spans="1:7" ht="15" customHeight="1" x14ac:dyDescent="0.2">
      <c r="A357" s="563" t="str">
        <f t="shared" si="67"/>
        <v/>
      </c>
      <c r="B357" s="402" t="str">
        <f t="shared" si="68"/>
        <v/>
      </c>
      <c r="C357" s="408"/>
      <c r="D357" s="409"/>
      <c r="E357" s="413"/>
      <c r="F357" s="414"/>
      <c r="G357" s="614">
        <f t="shared" si="69"/>
        <v>0</v>
      </c>
    </row>
    <row r="358" spans="1:7" ht="15" customHeight="1" x14ac:dyDescent="0.2">
      <c r="A358" s="563" t="str">
        <f t="shared" si="67"/>
        <v/>
      </c>
      <c r="B358" s="402" t="str">
        <f t="shared" si="68"/>
        <v/>
      </c>
      <c r="C358" s="408"/>
      <c r="D358" s="409"/>
      <c r="E358" s="413"/>
      <c r="F358" s="414"/>
      <c r="G358" s="614">
        <f t="shared" si="69"/>
        <v>0</v>
      </c>
    </row>
    <row r="359" spans="1:7" ht="15" customHeight="1" x14ac:dyDescent="0.2">
      <c r="A359" s="563" t="str">
        <f t="shared" si="67"/>
        <v/>
      </c>
      <c r="B359" s="402" t="str">
        <f t="shared" si="68"/>
        <v/>
      </c>
      <c r="C359" s="408"/>
      <c r="D359" s="409"/>
      <c r="E359" s="413"/>
      <c r="F359" s="414"/>
      <c r="G359" s="614">
        <f t="shared" si="69"/>
        <v>0</v>
      </c>
    </row>
    <row r="360" spans="1:7" ht="15" customHeight="1" x14ac:dyDescent="0.2">
      <c r="A360" s="563" t="str">
        <f t="shared" si="67"/>
        <v/>
      </c>
      <c r="B360" s="402" t="str">
        <f t="shared" si="68"/>
        <v/>
      </c>
      <c r="C360" s="408"/>
      <c r="D360" s="409"/>
      <c r="E360" s="419"/>
      <c r="F360" s="414"/>
      <c r="G360" s="614">
        <f t="shared" si="69"/>
        <v>0</v>
      </c>
    </row>
    <row r="361" spans="1:7" ht="15" customHeight="1" x14ac:dyDescent="0.2">
      <c r="A361" s="563" t="str">
        <f t="shared" si="67"/>
        <v/>
      </c>
      <c r="B361" s="402" t="str">
        <f t="shared" si="68"/>
        <v/>
      </c>
      <c r="C361" s="408"/>
      <c r="D361" s="409"/>
      <c r="E361" s="413"/>
      <c r="F361" s="414"/>
      <c r="G361" s="614">
        <f t="shared" si="69"/>
        <v>0</v>
      </c>
    </row>
    <row r="362" spans="1:7" ht="15" customHeight="1" x14ac:dyDescent="0.2">
      <c r="A362" s="563" t="str">
        <f t="shared" si="67"/>
        <v/>
      </c>
      <c r="B362" s="402" t="str">
        <f t="shared" si="68"/>
        <v/>
      </c>
      <c r="C362" s="408"/>
      <c r="D362" s="409"/>
      <c r="E362" s="413"/>
      <c r="F362" s="414"/>
      <c r="G362" s="614">
        <f t="shared" si="69"/>
        <v>0</v>
      </c>
    </row>
    <row r="363" spans="1:7" ht="15" customHeight="1" x14ac:dyDescent="0.2">
      <c r="A363" s="563" t="str">
        <f t="shared" si="67"/>
        <v/>
      </c>
      <c r="B363" s="402" t="str">
        <f t="shared" si="68"/>
        <v/>
      </c>
      <c r="C363" s="408"/>
      <c r="D363" s="409"/>
      <c r="E363" s="413"/>
      <c r="F363" s="414"/>
      <c r="G363" s="614">
        <f t="shared" si="69"/>
        <v>0</v>
      </c>
    </row>
    <row r="364" spans="1:7" ht="15" customHeight="1" x14ac:dyDescent="0.2">
      <c r="A364" s="563" t="str">
        <f t="shared" si="67"/>
        <v/>
      </c>
      <c r="B364" s="402" t="str">
        <f t="shared" si="68"/>
        <v/>
      </c>
      <c r="C364" s="408"/>
      <c r="D364" s="409"/>
      <c r="E364" s="413"/>
      <c r="F364" s="414"/>
      <c r="G364" s="614">
        <f t="shared" si="69"/>
        <v>0</v>
      </c>
    </row>
    <row r="365" spans="1:7" ht="15" customHeight="1" x14ac:dyDescent="0.2">
      <c r="A365" s="148"/>
      <c r="B365" s="143"/>
      <c r="C365" s="143"/>
      <c r="D365" s="140"/>
      <c r="F365" s="149" t="s">
        <v>36</v>
      </c>
      <c r="G365" s="685">
        <f>SUBTOTAL(9,G355:G364)</f>
        <v>0</v>
      </c>
    </row>
    <row r="366" spans="1:7" ht="15" customHeight="1" x14ac:dyDescent="0.2">
      <c r="A366" s="148"/>
      <c r="B366" s="143"/>
      <c r="C366" s="150" t="s">
        <v>1613</v>
      </c>
      <c r="D366" s="140"/>
      <c r="E366" s="141"/>
      <c r="F366" s="141"/>
      <c r="G366" s="151"/>
    </row>
    <row r="367" spans="1:7" ht="15" customHeight="1" x14ac:dyDescent="0.2">
      <c r="A367" s="748" t="s">
        <v>589</v>
      </c>
      <c r="B367" s="749"/>
      <c r="C367" s="744" t="s">
        <v>0</v>
      </c>
      <c r="D367" s="750" t="s">
        <v>1862</v>
      </c>
      <c r="E367" s="752" t="s">
        <v>32</v>
      </c>
      <c r="F367" s="752" t="s">
        <v>1861</v>
      </c>
      <c r="G367" s="746" t="s">
        <v>33</v>
      </c>
    </row>
    <row r="368" spans="1:7" ht="15" customHeight="1" x14ac:dyDescent="0.2">
      <c r="A368" s="146" t="s">
        <v>590</v>
      </c>
      <c r="B368" s="147" t="s">
        <v>591</v>
      </c>
      <c r="C368" s="745"/>
      <c r="D368" s="751"/>
      <c r="E368" s="753"/>
      <c r="F368" s="753"/>
      <c r="G368" s="747"/>
    </row>
    <row r="369" spans="1:7" ht="15" customHeight="1" x14ac:dyDescent="0.2">
      <c r="A369" s="563" t="str">
        <f t="shared" ref="A369:A370" si="70">IFERROR(VLOOKUP(C369,T_Insumos,4,FALSE),"")</f>
        <v/>
      </c>
      <c r="B369" s="402" t="str">
        <f>IFERROR(VLOOKUP(C369,T_Insumos,5,FALSE),"")</f>
        <v/>
      </c>
      <c r="C369" s="408"/>
      <c r="D369" s="413"/>
      <c r="E369" s="414"/>
      <c r="F369" s="682"/>
      <c r="G369" s="614">
        <f>ROUND(D369*E369*F369,2)</f>
        <v>0</v>
      </c>
    </row>
    <row r="370" spans="1:7" ht="15" customHeight="1" x14ac:dyDescent="0.2">
      <c r="A370" s="563" t="str">
        <f t="shared" si="70"/>
        <v/>
      </c>
      <c r="B370" s="402" t="str">
        <f>IFERROR(VLOOKUP(C370,T_Insumos,5,FALSE),"")</f>
        <v/>
      </c>
      <c r="C370" s="408"/>
      <c r="D370" s="419"/>
      <c r="E370" s="414"/>
      <c r="F370" s="682"/>
      <c r="G370" s="614">
        <f>ROUND(D370*E370*F370,2)</f>
        <v>0</v>
      </c>
    </row>
    <row r="371" spans="1:7" ht="15" customHeight="1" x14ac:dyDescent="0.2">
      <c r="A371" s="148"/>
      <c r="B371" s="143"/>
      <c r="C371" s="143"/>
      <c r="D371" s="140"/>
      <c r="F371" s="149" t="s">
        <v>1614</v>
      </c>
      <c r="G371" s="685">
        <f>SUBTOTAL(9,G369:G370)</f>
        <v>0</v>
      </c>
    </row>
    <row r="372" spans="1:7" ht="15" customHeight="1" thickBot="1" x14ac:dyDescent="0.25">
      <c r="A372" s="153"/>
      <c r="B372" s="154"/>
      <c r="C372" s="155"/>
      <c r="D372" s="156"/>
      <c r="E372" s="157"/>
      <c r="F372" s="157"/>
      <c r="G372" s="158"/>
    </row>
    <row r="373" spans="1:7" ht="15" customHeight="1" x14ac:dyDescent="0.2">
      <c r="A373" s="615">
        <f>B307</f>
        <v>3</v>
      </c>
      <c r="B373" s="616" t="str">
        <f>C307</f>
        <v>SEÑALAMIENTO VERTICAL</v>
      </c>
      <c r="C373" s="617"/>
      <c r="D373" s="617"/>
      <c r="E373" s="617" t="s">
        <v>1863</v>
      </c>
      <c r="F373" s="618" t="str">
        <f>CONCATENATE("$/",G307)</f>
        <v>$/m2</v>
      </c>
      <c r="G373" s="619">
        <f>SUBTOTAL(9,G331:G372)</f>
        <v>0</v>
      </c>
    </row>
    <row r="374" spans="1:7" ht="15" customHeight="1" thickBot="1" x14ac:dyDescent="0.25">
      <c r="A374" s="620"/>
      <c r="B374" s="621"/>
      <c r="C374" s="621"/>
      <c r="D374" s="621"/>
      <c r="E374" s="622" t="s">
        <v>1852</v>
      </c>
      <c r="F374" s="623" t="str">
        <f>CONCATENATE("$/",G307)</f>
        <v>$/m2</v>
      </c>
      <c r="G374" s="624">
        <f>G373*Coef_Paso</f>
        <v>0</v>
      </c>
    </row>
    <row r="375" spans="1:7" ht="15" customHeight="1" thickTop="1" thickBot="1" x14ac:dyDescent="0.25"/>
    <row r="376" spans="1:7" ht="15" customHeight="1" thickTop="1" x14ac:dyDescent="0.2">
      <c r="A376" s="560" t="s">
        <v>39</v>
      </c>
      <c r="B376" s="561"/>
      <c r="C376" s="561"/>
      <c r="D376" s="561"/>
      <c r="E376" s="561"/>
      <c r="F376" s="561"/>
      <c r="G376" s="562"/>
    </row>
    <row r="377" spans="1:7" ht="15" customHeight="1" x14ac:dyDescent="0.2">
      <c r="A377" s="129" t="s">
        <v>726</v>
      </c>
      <c r="B377" s="130" t="str">
        <f>Comitente</f>
        <v>DIRECCIÓN PROVINCIAL DE VIALIDAD</v>
      </c>
      <c r="C377" s="131"/>
      <c r="D377" s="207"/>
      <c r="E377" s="133"/>
      <c r="F377" s="133"/>
      <c r="G377" s="134"/>
    </row>
    <row r="378" spans="1:7" ht="15" customHeight="1" x14ac:dyDescent="0.2">
      <c r="A378" s="129" t="s">
        <v>727</v>
      </c>
      <c r="B378" s="130">
        <f>Contratista</f>
        <v>0</v>
      </c>
      <c r="C378" s="135"/>
      <c r="D378" s="135"/>
      <c r="E378" s="130"/>
      <c r="F378" s="130"/>
      <c r="G378" s="136"/>
    </row>
    <row r="379" spans="1:7" ht="15" customHeight="1" x14ac:dyDescent="0.2">
      <c r="A379" s="129" t="s">
        <v>27</v>
      </c>
      <c r="B379" s="130" t="str">
        <f>Obra</f>
        <v>SEÑALIZACION HORIZONTAL - PROVISION Y COLOCACION DE TACHAS REFLECTIVAS Y SEÑALAMIENTO VERTICAL</v>
      </c>
      <c r="C379" s="135"/>
      <c r="D379" s="135"/>
      <c r="F379" s="130" t="s">
        <v>40</v>
      </c>
      <c r="G379" s="136">
        <f>Fecha_Base</f>
        <v>43145</v>
      </c>
    </row>
    <row r="380" spans="1:7" ht="15" customHeight="1" x14ac:dyDescent="0.2">
      <c r="A380" s="137" t="s">
        <v>725</v>
      </c>
      <c r="B380" s="138" t="str">
        <f>Ubicación</f>
        <v>DEPARTAMENTOS VARIOS</v>
      </c>
      <c r="C380" s="138"/>
      <c r="D380" s="140"/>
      <c r="F380" s="141"/>
      <c r="G380" s="142"/>
    </row>
    <row r="381" spans="1:7" ht="15" customHeight="1" x14ac:dyDescent="0.2">
      <c r="A381" s="137" t="s">
        <v>41</v>
      </c>
      <c r="B381" s="581">
        <f>IFERROR(VALUE(LEFT(B382,FIND("-",B382)-1)),"")</f>
        <v>4</v>
      </c>
      <c r="C381" s="143" t="str">
        <f>IFERROR(VLOOKUP(B381,T_Itemizado_Obra,2,FALSE),"")</f>
        <v>MOVILIDAD PARA EL PERSONAL AUXILIAR DE SUPERVISIÓN</v>
      </c>
      <c r="D381" s="140"/>
      <c r="F381" s="141"/>
      <c r="G381" s="142"/>
    </row>
    <row r="382" spans="1:7" ht="15" customHeight="1" x14ac:dyDescent="0.2">
      <c r="A382" s="137" t="s">
        <v>28</v>
      </c>
      <c r="B382" s="693" t="s">
        <v>1884</v>
      </c>
      <c r="C382" s="143" t="str">
        <f>IFERROR(VLOOKUP(B382,T_Itemizado_Obra,2,FALSE),"")</f>
        <v>Cuota Fija</v>
      </c>
      <c r="D382" s="140"/>
      <c r="F382" s="138" t="s">
        <v>29</v>
      </c>
      <c r="G382" s="144" t="str">
        <f>IFERROR(VLOOKUP(B382,T_Itemizado_Obra,3,FALSE),"")</f>
        <v>Mes</v>
      </c>
    </row>
    <row r="383" spans="1:7" ht="15" customHeight="1" x14ac:dyDescent="0.2">
      <c r="A383" s="137"/>
      <c r="B383" s="138"/>
      <c r="C383" s="143"/>
      <c r="D383" s="140"/>
      <c r="E383" s="143"/>
      <c r="F383" s="143"/>
      <c r="G383" s="145"/>
    </row>
    <row r="384" spans="1:7" ht="15" customHeight="1" x14ac:dyDescent="0.2">
      <c r="A384" s="396"/>
      <c r="B384" s="132"/>
      <c r="C384" s="397" t="s">
        <v>1602</v>
      </c>
      <c r="D384" s="132"/>
      <c r="E384" s="132"/>
      <c r="F384" s="132"/>
      <c r="G384" s="398"/>
    </row>
    <row r="385" spans="1:7" ht="15" customHeight="1" x14ac:dyDescent="0.2">
      <c r="A385" s="137"/>
      <c r="B385" s="199"/>
      <c r="C385" s="143"/>
      <c r="D385" s="140"/>
      <c r="E385" s="138"/>
      <c r="F385" s="138"/>
      <c r="G385" s="144"/>
    </row>
    <row r="386" spans="1:7" ht="15" customHeight="1" x14ac:dyDescent="0.2">
      <c r="A386" s="137"/>
      <c r="B386" s="199"/>
      <c r="C386" s="399" t="s">
        <v>1603</v>
      </c>
      <c r="D386" s="400" t="s">
        <v>31</v>
      </c>
      <c r="E386" s="400" t="s">
        <v>1604</v>
      </c>
      <c r="F386" s="400" t="s">
        <v>1605</v>
      </c>
      <c r="G386" s="401" t="s">
        <v>1606</v>
      </c>
    </row>
    <row r="387" spans="1:7" ht="15" customHeight="1" x14ac:dyDescent="0.2">
      <c r="A387" s="137"/>
      <c r="B387" s="199"/>
      <c r="C387" s="408"/>
      <c r="D387" s="413"/>
      <c r="E387" s="594">
        <f t="shared" ref="E387:E397" si="71">IFERROR(VLOOKUP(C387,T_Equipos,4,FALSE),0)</f>
        <v>0</v>
      </c>
      <c r="F387" s="686">
        <f t="shared" ref="F387:F397" si="72">IFERROR(VLOOKUP(C387,T_Equipos,11,FALSE),0)</f>
        <v>0</v>
      </c>
      <c r="G387" s="614">
        <f t="shared" ref="G387:G397" si="73">ROUND(D387*F387,2)</f>
        <v>0</v>
      </c>
    </row>
    <row r="388" spans="1:7" ht="15" customHeight="1" x14ac:dyDescent="0.2">
      <c r="A388" s="137"/>
      <c r="B388" s="199"/>
      <c r="C388" s="408"/>
      <c r="D388" s="413"/>
      <c r="E388" s="594">
        <f t="shared" si="71"/>
        <v>0</v>
      </c>
      <c r="F388" s="686">
        <f t="shared" si="72"/>
        <v>0</v>
      </c>
      <c r="G388" s="614">
        <f t="shared" si="73"/>
        <v>0</v>
      </c>
    </row>
    <row r="389" spans="1:7" ht="15" customHeight="1" x14ac:dyDescent="0.2">
      <c r="A389" s="137"/>
      <c r="B389" s="199"/>
      <c r="C389" s="408"/>
      <c r="D389" s="413"/>
      <c r="E389" s="594">
        <f t="shared" si="71"/>
        <v>0</v>
      </c>
      <c r="F389" s="686">
        <f t="shared" si="72"/>
        <v>0</v>
      </c>
      <c r="G389" s="614">
        <f t="shared" si="73"/>
        <v>0</v>
      </c>
    </row>
    <row r="390" spans="1:7" ht="15" customHeight="1" x14ac:dyDescent="0.2">
      <c r="A390" s="137"/>
      <c r="B390" s="199"/>
      <c r="C390" s="408"/>
      <c r="D390" s="413"/>
      <c r="E390" s="594">
        <f t="shared" si="71"/>
        <v>0</v>
      </c>
      <c r="F390" s="686">
        <f t="shared" si="72"/>
        <v>0</v>
      </c>
      <c r="G390" s="614">
        <f t="shared" si="73"/>
        <v>0</v>
      </c>
    </row>
    <row r="391" spans="1:7" ht="15" customHeight="1" x14ac:dyDescent="0.2">
      <c r="A391" s="137"/>
      <c r="B391" s="199"/>
      <c r="C391" s="408"/>
      <c r="D391" s="413"/>
      <c r="E391" s="594">
        <f t="shared" si="71"/>
        <v>0</v>
      </c>
      <c r="F391" s="686">
        <f t="shared" si="72"/>
        <v>0</v>
      </c>
      <c r="G391" s="614">
        <f t="shared" si="73"/>
        <v>0</v>
      </c>
    </row>
    <row r="392" spans="1:7" ht="15" customHeight="1" x14ac:dyDescent="0.2">
      <c r="A392" s="137"/>
      <c r="B392" s="199"/>
      <c r="C392" s="408"/>
      <c r="D392" s="413"/>
      <c r="E392" s="594">
        <f t="shared" si="71"/>
        <v>0</v>
      </c>
      <c r="F392" s="686">
        <f t="shared" si="72"/>
        <v>0</v>
      </c>
      <c r="G392" s="614">
        <f t="shared" si="73"/>
        <v>0</v>
      </c>
    </row>
    <row r="393" spans="1:7" ht="15" customHeight="1" x14ac:dyDescent="0.2">
      <c r="A393" s="137"/>
      <c r="B393" s="199"/>
      <c r="C393" s="408"/>
      <c r="D393" s="413"/>
      <c r="E393" s="594">
        <f t="shared" si="71"/>
        <v>0</v>
      </c>
      <c r="F393" s="686">
        <f t="shared" si="72"/>
        <v>0</v>
      </c>
      <c r="G393" s="614">
        <f t="shared" si="73"/>
        <v>0</v>
      </c>
    </row>
    <row r="394" spans="1:7" ht="15" customHeight="1" x14ac:dyDescent="0.2">
      <c r="A394" s="137"/>
      <c r="B394" s="199"/>
      <c r="C394" s="408"/>
      <c r="D394" s="413"/>
      <c r="E394" s="594">
        <f t="shared" si="71"/>
        <v>0</v>
      </c>
      <c r="F394" s="686">
        <f t="shared" si="72"/>
        <v>0</v>
      </c>
      <c r="G394" s="614">
        <f t="shared" si="73"/>
        <v>0</v>
      </c>
    </row>
    <row r="395" spans="1:7" ht="15" customHeight="1" x14ac:dyDescent="0.2">
      <c r="A395" s="137"/>
      <c r="B395" s="199"/>
      <c r="C395" s="408"/>
      <c r="D395" s="413"/>
      <c r="E395" s="594">
        <f t="shared" si="71"/>
        <v>0</v>
      </c>
      <c r="F395" s="686">
        <f t="shared" si="72"/>
        <v>0</v>
      </c>
      <c r="G395" s="614">
        <f t="shared" si="73"/>
        <v>0</v>
      </c>
    </row>
    <row r="396" spans="1:7" ht="15" customHeight="1" x14ac:dyDescent="0.2">
      <c r="A396" s="137"/>
      <c r="B396" s="199"/>
      <c r="C396" s="408"/>
      <c r="D396" s="413"/>
      <c r="E396" s="594">
        <f t="shared" si="71"/>
        <v>0</v>
      </c>
      <c r="F396" s="686">
        <f t="shared" si="72"/>
        <v>0</v>
      </c>
      <c r="G396" s="614">
        <f t="shared" si="73"/>
        <v>0</v>
      </c>
    </row>
    <row r="397" spans="1:7" ht="15" customHeight="1" x14ac:dyDescent="0.2">
      <c r="A397" s="137"/>
      <c r="B397" s="199"/>
      <c r="C397" s="408"/>
      <c r="D397" s="413"/>
      <c r="E397" s="594">
        <f t="shared" si="71"/>
        <v>0</v>
      </c>
      <c r="F397" s="686">
        <f t="shared" si="72"/>
        <v>0</v>
      </c>
      <c r="G397" s="614">
        <f t="shared" si="73"/>
        <v>0</v>
      </c>
    </row>
    <row r="398" spans="1:7" ht="15" customHeight="1" thickBot="1" x14ac:dyDescent="0.25">
      <c r="A398" s="137"/>
      <c r="B398" s="199"/>
      <c r="C398" s="143"/>
      <c r="E398" s="206"/>
      <c r="F398" s="138"/>
      <c r="G398" s="144"/>
    </row>
    <row r="399" spans="1:7" ht="15" customHeight="1" thickBot="1" x14ac:dyDescent="0.25">
      <c r="A399" s="137"/>
      <c r="B399" s="199"/>
      <c r="C399" s="405" t="s">
        <v>1607</v>
      </c>
      <c r="E399" s="206">
        <f>SUMPRODUCT(D387:D397,E387:E397)</f>
        <v>0</v>
      </c>
      <c r="F399" s="138" t="s">
        <v>1608</v>
      </c>
      <c r="G399" s="683">
        <f>SUM(G387:G397)</f>
        <v>0</v>
      </c>
    </row>
    <row r="400" spans="1:7" ht="15" customHeight="1" x14ac:dyDescent="0.2">
      <c r="A400" s="137"/>
      <c r="B400" s="199"/>
      <c r="C400" s="405"/>
      <c r="D400" s="140"/>
      <c r="E400" s="138"/>
      <c r="F400" s="138"/>
      <c r="G400" s="208"/>
    </row>
    <row r="401" spans="1:7" ht="15" customHeight="1" x14ac:dyDescent="0.2">
      <c r="A401" s="137"/>
      <c r="B401" s="199"/>
      <c r="C401" s="138" t="s">
        <v>1609</v>
      </c>
      <c r="D401" s="596"/>
      <c r="E401" s="534" t="str">
        <f>CONCATENATE(G382,"/día")</f>
        <v>Mes/día</v>
      </c>
      <c r="F401" s="138"/>
      <c r="G401" s="144"/>
    </row>
    <row r="402" spans="1:7" ht="15" customHeight="1" x14ac:dyDescent="0.2">
      <c r="A402" s="137"/>
      <c r="B402" s="199"/>
      <c r="C402" s="143"/>
      <c r="D402" s="140"/>
      <c r="E402" s="138"/>
      <c r="F402" s="138"/>
      <c r="G402" s="144"/>
    </row>
    <row r="403" spans="1:7" ht="15" customHeight="1" x14ac:dyDescent="0.2">
      <c r="A403" s="748" t="s">
        <v>589</v>
      </c>
      <c r="B403" s="749"/>
      <c r="C403" s="744" t="s">
        <v>0</v>
      </c>
      <c r="D403" s="750" t="s">
        <v>1610</v>
      </c>
      <c r="E403" s="754" t="s">
        <v>1860</v>
      </c>
      <c r="F403" s="750" t="s">
        <v>961</v>
      </c>
      <c r="G403" s="746" t="s">
        <v>33</v>
      </c>
    </row>
    <row r="404" spans="1:7" ht="15" customHeight="1" x14ac:dyDescent="0.2">
      <c r="A404" s="146" t="s">
        <v>590</v>
      </c>
      <c r="B404" s="147" t="s">
        <v>591</v>
      </c>
      <c r="C404" s="745"/>
      <c r="D404" s="751"/>
      <c r="E404" s="753"/>
      <c r="F404" s="751"/>
      <c r="G404" s="747"/>
    </row>
    <row r="405" spans="1:7" ht="15" customHeight="1" x14ac:dyDescent="0.2">
      <c r="A405" s="148"/>
      <c r="B405" s="143"/>
      <c r="C405" s="150" t="s">
        <v>1611</v>
      </c>
      <c r="D405" s="140"/>
      <c r="E405" s="143"/>
      <c r="F405" s="143"/>
      <c r="G405" s="151"/>
    </row>
    <row r="406" spans="1:7" ht="15" customHeight="1" x14ac:dyDescent="0.2">
      <c r="A406" s="563" t="str">
        <f t="shared" ref="A406:A415" si="74">IFERROR(VLOOKUP(C406,T_Insumos,4,FALSE),"")</f>
        <v>INDEC-DCTO - Inciso j)</v>
      </c>
      <c r="B406" s="402" t="str">
        <f t="shared" ref="B406:B415" si="75">IFERROR(VLOOKUP(C406,T_Insumos,5,FALSE),"")</f>
        <v>Equipo - Amortización de equipo</v>
      </c>
      <c r="C406" s="408" t="s">
        <v>1737</v>
      </c>
      <c r="D406" s="440">
        <f>IFERROR(VLOOKUP(C406,T_Coef_Equipos,2,FALSE),0)</f>
        <v>0</v>
      </c>
      <c r="E406" s="449">
        <f>IF(C406="",0,G399)</f>
        <v>0</v>
      </c>
      <c r="F406" s="680">
        <f>IF(C406="",0,D401)</f>
        <v>0</v>
      </c>
      <c r="G406" s="614">
        <f>IFERROR(ROUND(D406*E406/F406,2),0)</f>
        <v>0</v>
      </c>
    </row>
    <row r="407" spans="1:7" ht="15" customHeight="1" x14ac:dyDescent="0.2">
      <c r="A407" s="563" t="str">
        <f t="shared" si="74"/>
        <v>INDEC-DCTO - Inciso j)</v>
      </c>
      <c r="B407" s="402" t="str">
        <f t="shared" si="75"/>
        <v>Equipo - Amortización de equipo</v>
      </c>
      <c r="C407" s="412" t="s">
        <v>1738</v>
      </c>
      <c r="D407" s="440">
        <f>IFERROR(VLOOKUP(C407,T_Coef_Equipos,2,FALSE),0)</f>
        <v>0</v>
      </c>
      <c r="E407" s="449">
        <f>IF(C407="",0,G399)</f>
        <v>0</v>
      </c>
      <c r="F407" s="680">
        <f t="shared" ref="F407:F415" si="76">IF(C407="",0,F406)</f>
        <v>0</v>
      </c>
      <c r="G407" s="614">
        <f t="shared" ref="G407:G415" si="77">IFERROR(ROUND(D407*E407/F407,2),0)</f>
        <v>0</v>
      </c>
    </row>
    <row r="408" spans="1:7" ht="15" customHeight="1" x14ac:dyDescent="0.2">
      <c r="A408" s="563" t="str">
        <f t="shared" si="74"/>
        <v>INDEC-PB - 94920-1</v>
      </c>
      <c r="B408" s="402" t="str">
        <f t="shared" si="75"/>
        <v xml:space="preserve">Accesorios y repuestos para máquinas de uso especial                 </v>
      </c>
      <c r="C408" s="412" t="s">
        <v>1630</v>
      </c>
      <c r="D408" s="440">
        <f>IFERROR(VLOOKUP(C408,T_Coef_Equipos,2,FALSE),0)</f>
        <v>0</v>
      </c>
      <c r="E408" s="449">
        <f>IF(C408="",0,G399)</f>
        <v>0</v>
      </c>
      <c r="F408" s="680">
        <f t="shared" si="76"/>
        <v>0</v>
      </c>
      <c r="G408" s="614">
        <f t="shared" si="77"/>
        <v>0</v>
      </c>
    </row>
    <row r="409" spans="1:7" ht="15" customHeight="1" x14ac:dyDescent="0.2">
      <c r="A409" s="563" t="str">
        <f t="shared" si="74"/>
        <v>INDEC-PB - 33360-1</v>
      </c>
      <c r="B409" s="402" t="str">
        <f t="shared" si="75"/>
        <v xml:space="preserve">Gas oil                                                                </v>
      </c>
      <c r="C409" s="412" t="s">
        <v>889</v>
      </c>
      <c r="D409" s="444">
        <f>IFERROR(VLOOKUP(C409,T_Coef_Equipos,2,FALSE),0)</f>
        <v>0</v>
      </c>
      <c r="E409" s="449">
        <f>IF(C409="",0,E399)</f>
        <v>0</v>
      </c>
      <c r="F409" s="680">
        <f t="shared" si="76"/>
        <v>0</v>
      </c>
      <c r="G409" s="614">
        <f t="shared" si="77"/>
        <v>0</v>
      </c>
    </row>
    <row r="410" spans="1:7" ht="15" customHeight="1" x14ac:dyDescent="0.2">
      <c r="A410" s="563" t="str">
        <f t="shared" si="74"/>
        <v>INDEC-PB - 33380-1</v>
      </c>
      <c r="B410" s="402" t="str">
        <f t="shared" si="75"/>
        <v xml:space="preserve">Aceites lubricantes                                                    </v>
      </c>
      <c r="C410" s="412" t="s">
        <v>1739</v>
      </c>
      <c r="D410" s="444">
        <f>IFERROR(VLOOKUP(C410,T_Coef_Equipos,2,FALSE),0)</f>
        <v>0</v>
      </c>
      <c r="E410" s="449">
        <f>IF(C410="",0,E399)</f>
        <v>0</v>
      </c>
      <c r="F410" s="680">
        <f t="shared" si="76"/>
        <v>0</v>
      </c>
      <c r="G410" s="614">
        <f t="shared" si="77"/>
        <v>0</v>
      </c>
    </row>
    <row r="411" spans="1:7" ht="15" customHeight="1" x14ac:dyDescent="0.2">
      <c r="A411" s="563" t="str">
        <f t="shared" si="74"/>
        <v/>
      </c>
      <c r="B411" s="402" t="str">
        <f t="shared" si="75"/>
        <v/>
      </c>
      <c r="C411" s="412"/>
      <c r="D411" s="414"/>
      <c r="E411" s="449">
        <f>IF(C411="",0,G399)</f>
        <v>0</v>
      </c>
      <c r="F411" s="680">
        <f t="shared" si="76"/>
        <v>0</v>
      </c>
      <c r="G411" s="614">
        <f t="shared" si="77"/>
        <v>0</v>
      </c>
    </row>
    <row r="412" spans="1:7" ht="15" customHeight="1" x14ac:dyDescent="0.2">
      <c r="A412" s="563" t="str">
        <f t="shared" si="74"/>
        <v/>
      </c>
      <c r="B412" s="402" t="str">
        <f t="shared" si="75"/>
        <v/>
      </c>
      <c r="C412" s="412"/>
      <c r="D412" s="452"/>
      <c r="E412" s="449">
        <f>IF(C412="",0,G399)</f>
        <v>0</v>
      </c>
      <c r="F412" s="680">
        <f t="shared" si="76"/>
        <v>0</v>
      </c>
      <c r="G412" s="614">
        <f t="shared" si="77"/>
        <v>0</v>
      </c>
    </row>
    <row r="413" spans="1:7" ht="15" customHeight="1" x14ac:dyDescent="0.2">
      <c r="A413" s="563" t="str">
        <f t="shared" si="74"/>
        <v/>
      </c>
      <c r="B413" s="402" t="str">
        <f t="shared" si="75"/>
        <v/>
      </c>
      <c r="C413" s="412"/>
      <c r="D413" s="452"/>
      <c r="E413" s="449">
        <f>IF(C413="",0,G399)</f>
        <v>0</v>
      </c>
      <c r="F413" s="680">
        <f t="shared" si="76"/>
        <v>0</v>
      </c>
      <c r="G413" s="614">
        <f t="shared" si="77"/>
        <v>0</v>
      </c>
    </row>
    <row r="414" spans="1:7" ht="15" customHeight="1" x14ac:dyDescent="0.2">
      <c r="A414" s="563" t="str">
        <f t="shared" si="74"/>
        <v/>
      </c>
      <c r="B414" s="402" t="str">
        <f t="shared" si="75"/>
        <v/>
      </c>
      <c r="C414" s="412"/>
      <c r="D414" s="413"/>
      <c r="E414" s="449">
        <f>IF(C414="",0,E399)</f>
        <v>0</v>
      </c>
      <c r="F414" s="680">
        <f t="shared" si="76"/>
        <v>0</v>
      </c>
      <c r="G414" s="614">
        <f t="shared" si="77"/>
        <v>0</v>
      </c>
    </row>
    <row r="415" spans="1:7" ht="15" customHeight="1" x14ac:dyDescent="0.2">
      <c r="A415" s="563" t="str">
        <f t="shared" si="74"/>
        <v/>
      </c>
      <c r="B415" s="402" t="str">
        <f t="shared" si="75"/>
        <v/>
      </c>
      <c r="C415" s="408"/>
      <c r="D415" s="413"/>
      <c r="E415" s="449">
        <f>IF(C415="",0,E399)</f>
        <v>0</v>
      </c>
      <c r="F415" s="680">
        <f t="shared" si="76"/>
        <v>0</v>
      </c>
      <c r="G415" s="684">
        <f t="shared" si="77"/>
        <v>0</v>
      </c>
    </row>
    <row r="416" spans="1:7" ht="15" customHeight="1" x14ac:dyDescent="0.2">
      <c r="A416" s="152"/>
      <c r="B416" s="139"/>
      <c r="C416" s="143"/>
      <c r="D416" s="140"/>
      <c r="F416" s="681" t="s">
        <v>34</v>
      </c>
      <c r="G416" s="685">
        <f>SUBTOTAL(9,G406:G415)</f>
        <v>0</v>
      </c>
    </row>
    <row r="417" spans="1:7" ht="15" customHeight="1" x14ac:dyDescent="0.2">
      <c r="A417" s="148"/>
      <c r="B417" s="143"/>
      <c r="C417" s="150" t="s">
        <v>728</v>
      </c>
      <c r="D417" s="140"/>
      <c r="E417" s="141"/>
      <c r="F417" s="141"/>
      <c r="G417" s="151"/>
    </row>
    <row r="418" spans="1:7" ht="15" customHeight="1" x14ac:dyDescent="0.2">
      <c r="A418" s="748" t="s">
        <v>589</v>
      </c>
      <c r="B418" s="749"/>
      <c r="C418" s="744" t="s">
        <v>0</v>
      </c>
      <c r="D418" s="750" t="s">
        <v>31</v>
      </c>
      <c r="E418" s="752" t="s">
        <v>32</v>
      </c>
      <c r="F418" s="678"/>
      <c r="G418" s="746" t="s">
        <v>33</v>
      </c>
    </row>
    <row r="419" spans="1:7" ht="15" customHeight="1" x14ac:dyDescent="0.2">
      <c r="A419" s="146" t="s">
        <v>590</v>
      </c>
      <c r="B419" s="147" t="s">
        <v>591</v>
      </c>
      <c r="C419" s="745"/>
      <c r="D419" s="751"/>
      <c r="E419" s="753"/>
      <c r="F419" s="679"/>
      <c r="G419" s="747"/>
    </row>
    <row r="420" spans="1:7" ht="15" customHeight="1" x14ac:dyDescent="0.2">
      <c r="A420" s="563" t="str">
        <f t="shared" ref="A420:A425" si="78">IFERROR(VLOOKUP(C420,T_Insumos,4,FALSE),"")</f>
        <v>IIEE-SJ - 101000</v>
      </c>
      <c r="B420" s="402" t="str">
        <f t="shared" ref="B420:B425" si="79">IFERROR(VLOOKUP(C420,T_Insumos,5,FALSE),"")</f>
        <v>Oficial Especializado</v>
      </c>
      <c r="C420" s="411" t="s">
        <v>730</v>
      </c>
      <c r="D420" s="413"/>
      <c r="E420" s="414"/>
      <c r="F420" s="680">
        <f>IF(C420="",0,D401)</f>
        <v>0</v>
      </c>
      <c r="G420" s="614">
        <f t="shared" ref="G420:G425" si="80">IFERROR(ROUND(D420*E420/F420,2),0)</f>
        <v>0</v>
      </c>
    </row>
    <row r="421" spans="1:7" ht="15" customHeight="1" x14ac:dyDescent="0.2">
      <c r="A421" s="563" t="str">
        <f t="shared" si="78"/>
        <v>IIEE-SJ - 102000</v>
      </c>
      <c r="B421" s="402" t="str">
        <f t="shared" si="79"/>
        <v xml:space="preserve">Oficial </v>
      </c>
      <c r="C421" s="408" t="s">
        <v>1633</v>
      </c>
      <c r="D421" s="413"/>
      <c r="E421" s="414"/>
      <c r="F421" s="680">
        <f>IF(C421="",0,F420)</f>
        <v>0</v>
      </c>
      <c r="G421" s="614">
        <f t="shared" si="80"/>
        <v>0</v>
      </c>
    </row>
    <row r="422" spans="1:7" ht="15" customHeight="1" x14ac:dyDescent="0.2">
      <c r="A422" s="563" t="str">
        <f t="shared" si="78"/>
        <v>IIEE-SJ - 103000</v>
      </c>
      <c r="B422" s="402" t="str">
        <f t="shared" si="79"/>
        <v>Ayudante</v>
      </c>
      <c r="C422" s="408" t="s">
        <v>1736</v>
      </c>
      <c r="D422" s="413"/>
      <c r="E422" s="414"/>
      <c r="F422" s="680">
        <f>IF(C422="",0,F421)</f>
        <v>0</v>
      </c>
      <c r="G422" s="614">
        <f t="shared" si="80"/>
        <v>0</v>
      </c>
    </row>
    <row r="423" spans="1:7" ht="15" customHeight="1" x14ac:dyDescent="0.2">
      <c r="A423" s="563" t="str">
        <f t="shared" si="78"/>
        <v>IIEE-SJ - 103000</v>
      </c>
      <c r="B423" s="402" t="str">
        <f t="shared" si="79"/>
        <v>Ayudante</v>
      </c>
      <c r="C423" s="408" t="s">
        <v>732</v>
      </c>
      <c r="D423" s="413"/>
      <c r="E423" s="414"/>
      <c r="F423" s="680">
        <f>IF(C423="",0,F422)</f>
        <v>0</v>
      </c>
      <c r="G423" s="614">
        <f t="shared" si="80"/>
        <v>0</v>
      </c>
    </row>
    <row r="424" spans="1:7" ht="15" customHeight="1" x14ac:dyDescent="0.2">
      <c r="A424" s="563" t="str">
        <f t="shared" si="78"/>
        <v/>
      </c>
      <c r="B424" s="402" t="str">
        <f t="shared" si="79"/>
        <v/>
      </c>
      <c r="C424" s="408" t="s">
        <v>1635</v>
      </c>
      <c r="D424" s="625"/>
      <c r="E424" s="595">
        <f>SUMPRODUCT(D420:D423,E420:E423)</f>
        <v>0</v>
      </c>
      <c r="F424" s="680">
        <f>IF(C424="",0,F423)</f>
        <v>0</v>
      </c>
      <c r="G424" s="614">
        <f t="shared" si="80"/>
        <v>0</v>
      </c>
    </row>
    <row r="425" spans="1:7" ht="15" customHeight="1" x14ac:dyDescent="0.2">
      <c r="A425" s="563" t="str">
        <f t="shared" si="78"/>
        <v/>
      </c>
      <c r="B425" s="402" t="str">
        <f t="shared" si="79"/>
        <v/>
      </c>
      <c r="C425" s="402"/>
      <c r="D425" s="403"/>
      <c r="E425" s="414"/>
      <c r="F425" s="680">
        <f>IF(C425="",0,F424)</f>
        <v>0</v>
      </c>
      <c r="G425" s="614">
        <f t="shared" si="80"/>
        <v>0</v>
      </c>
    </row>
    <row r="426" spans="1:7" ht="15" customHeight="1" x14ac:dyDescent="0.2">
      <c r="A426" s="152"/>
      <c r="B426" s="139"/>
      <c r="C426" s="143"/>
      <c r="D426" s="140"/>
      <c r="F426" s="149" t="s">
        <v>35</v>
      </c>
      <c r="G426" s="685">
        <f>SUBTOTAL(9,G420:G425)</f>
        <v>0</v>
      </c>
    </row>
    <row r="427" spans="1:7" ht="15" customHeight="1" x14ac:dyDescent="0.2">
      <c r="A427" s="148"/>
      <c r="B427" s="143"/>
      <c r="C427" s="150" t="s">
        <v>1612</v>
      </c>
      <c r="D427" s="140"/>
      <c r="E427" s="141"/>
      <c r="F427" s="141"/>
      <c r="G427" s="151"/>
    </row>
    <row r="428" spans="1:7" ht="15" customHeight="1" x14ac:dyDescent="0.2">
      <c r="A428" s="748" t="s">
        <v>589</v>
      </c>
      <c r="B428" s="749"/>
      <c r="C428" s="744" t="s">
        <v>0</v>
      </c>
      <c r="D428" s="744" t="s">
        <v>30</v>
      </c>
      <c r="E428" s="744" t="s">
        <v>31</v>
      </c>
      <c r="F428" s="744" t="s">
        <v>32</v>
      </c>
      <c r="G428" s="746" t="s">
        <v>33</v>
      </c>
    </row>
    <row r="429" spans="1:7" ht="15" customHeight="1" x14ac:dyDescent="0.2">
      <c r="A429" s="146" t="s">
        <v>590</v>
      </c>
      <c r="B429" s="147" t="s">
        <v>591</v>
      </c>
      <c r="C429" s="745"/>
      <c r="D429" s="745"/>
      <c r="E429" s="745"/>
      <c r="F429" s="745"/>
      <c r="G429" s="747"/>
    </row>
    <row r="430" spans="1:7" ht="15" customHeight="1" x14ac:dyDescent="0.2">
      <c r="A430" s="563" t="str">
        <f t="shared" ref="A430:A439" si="81">IFERROR(VLOOKUP(C430,T_Insumos,4,FALSE),"")</f>
        <v/>
      </c>
      <c r="B430" s="402" t="str">
        <f t="shared" ref="B430:B439" si="82">IFERROR(VLOOKUP(C430,T_Insumos,5,FALSE),"")</f>
        <v/>
      </c>
      <c r="C430" s="408"/>
      <c r="D430" s="409"/>
      <c r="E430" s="413"/>
      <c r="F430" s="414"/>
      <c r="G430" s="614">
        <f t="shared" ref="G430:G439" si="83">ROUND(E430*F430,2)</f>
        <v>0</v>
      </c>
    </row>
    <row r="431" spans="1:7" ht="15" customHeight="1" x14ac:dyDescent="0.2">
      <c r="A431" s="563" t="str">
        <f t="shared" si="81"/>
        <v/>
      </c>
      <c r="B431" s="402" t="str">
        <f t="shared" si="82"/>
        <v/>
      </c>
      <c r="C431" s="408"/>
      <c r="D431" s="409"/>
      <c r="E431" s="413"/>
      <c r="F431" s="414"/>
      <c r="G431" s="614">
        <f t="shared" si="83"/>
        <v>0</v>
      </c>
    </row>
    <row r="432" spans="1:7" ht="15" customHeight="1" x14ac:dyDescent="0.2">
      <c r="A432" s="563" t="str">
        <f t="shared" si="81"/>
        <v/>
      </c>
      <c r="B432" s="402" t="str">
        <f t="shared" si="82"/>
        <v/>
      </c>
      <c r="C432" s="408"/>
      <c r="D432" s="409"/>
      <c r="E432" s="413"/>
      <c r="F432" s="414"/>
      <c r="G432" s="614">
        <f t="shared" si="83"/>
        <v>0</v>
      </c>
    </row>
    <row r="433" spans="1:7" ht="15" customHeight="1" x14ac:dyDescent="0.2">
      <c r="A433" s="563" t="str">
        <f t="shared" si="81"/>
        <v/>
      </c>
      <c r="B433" s="402" t="str">
        <f t="shared" si="82"/>
        <v/>
      </c>
      <c r="C433" s="408"/>
      <c r="D433" s="409"/>
      <c r="E433" s="413"/>
      <c r="F433" s="414"/>
      <c r="G433" s="614">
        <f t="shared" si="83"/>
        <v>0</v>
      </c>
    </row>
    <row r="434" spans="1:7" ht="15" customHeight="1" x14ac:dyDescent="0.2">
      <c r="A434" s="563" t="str">
        <f t="shared" si="81"/>
        <v/>
      </c>
      <c r="B434" s="402" t="str">
        <f t="shared" si="82"/>
        <v/>
      </c>
      <c r="C434" s="408"/>
      <c r="D434" s="409"/>
      <c r="E434" s="413"/>
      <c r="F434" s="414"/>
      <c r="G434" s="614">
        <f t="shared" si="83"/>
        <v>0</v>
      </c>
    </row>
    <row r="435" spans="1:7" ht="15" customHeight="1" x14ac:dyDescent="0.2">
      <c r="A435" s="563" t="str">
        <f t="shared" si="81"/>
        <v/>
      </c>
      <c r="B435" s="402" t="str">
        <f t="shared" si="82"/>
        <v/>
      </c>
      <c r="C435" s="408"/>
      <c r="D435" s="409"/>
      <c r="E435" s="419"/>
      <c r="F435" s="414"/>
      <c r="G435" s="614">
        <f t="shared" si="83"/>
        <v>0</v>
      </c>
    </row>
    <row r="436" spans="1:7" ht="15" customHeight="1" x14ac:dyDescent="0.2">
      <c r="A436" s="563" t="str">
        <f t="shared" si="81"/>
        <v/>
      </c>
      <c r="B436" s="402" t="str">
        <f t="shared" si="82"/>
        <v/>
      </c>
      <c r="C436" s="408"/>
      <c r="D436" s="409"/>
      <c r="E436" s="413"/>
      <c r="F436" s="414"/>
      <c r="G436" s="614">
        <f t="shared" si="83"/>
        <v>0</v>
      </c>
    </row>
    <row r="437" spans="1:7" ht="15" customHeight="1" x14ac:dyDescent="0.2">
      <c r="A437" s="563" t="str">
        <f t="shared" si="81"/>
        <v/>
      </c>
      <c r="B437" s="402" t="str">
        <f t="shared" si="82"/>
        <v/>
      </c>
      <c r="C437" s="408"/>
      <c r="D437" s="409"/>
      <c r="E437" s="413"/>
      <c r="F437" s="414"/>
      <c r="G437" s="614">
        <f t="shared" si="83"/>
        <v>0</v>
      </c>
    </row>
    <row r="438" spans="1:7" ht="15" customHeight="1" x14ac:dyDescent="0.2">
      <c r="A438" s="563" t="str">
        <f t="shared" si="81"/>
        <v/>
      </c>
      <c r="B438" s="402" t="str">
        <f t="shared" si="82"/>
        <v/>
      </c>
      <c r="C438" s="408"/>
      <c r="D438" s="409"/>
      <c r="E438" s="413"/>
      <c r="F438" s="414"/>
      <c r="G438" s="614">
        <f t="shared" si="83"/>
        <v>0</v>
      </c>
    </row>
    <row r="439" spans="1:7" ht="15" customHeight="1" x14ac:dyDescent="0.2">
      <c r="A439" s="563" t="str">
        <f t="shared" si="81"/>
        <v/>
      </c>
      <c r="B439" s="402" t="str">
        <f t="shared" si="82"/>
        <v/>
      </c>
      <c r="C439" s="408"/>
      <c r="D439" s="409"/>
      <c r="E439" s="413"/>
      <c r="F439" s="414"/>
      <c r="G439" s="614">
        <f t="shared" si="83"/>
        <v>0</v>
      </c>
    </row>
    <row r="440" spans="1:7" ht="15" customHeight="1" x14ac:dyDescent="0.2">
      <c r="A440" s="148"/>
      <c r="B440" s="143"/>
      <c r="C440" s="143"/>
      <c r="D440" s="140"/>
      <c r="F440" s="149" t="s">
        <v>36</v>
      </c>
      <c r="G440" s="685">
        <f>SUBTOTAL(9,G430:G439)</f>
        <v>0</v>
      </c>
    </row>
    <row r="441" spans="1:7" ht="15" customHeight="1" x14ac:dyDescent="0.2">
      <c r="A441" s="148"/>
      <c r="B441" s="143"/>
      <c r="C441" s="150" t="s">
        <v>1613</v>
      </c>
      <c r="D441" s="140"/>
      <c r="E441" s="141"/>
      <c r="F441" s="141"/>
      <c r="G441" s="151"/>
    </row>
    <row r="442" spans="1:7" ht="15" customHeight="1" x14ac:dyDescent="0.2">
      <c r="A442" s="748" t="s">
        <v>589</v>
      </c>
      <c r="B442" s="749"/>
      <c r="C442" s="744" t="s">
        <v>0</v>
      </c>
      <c r="D442" s="750" t="s">
        <v>1862</v>
      </c>
      <c r="E442" s="752" t="s">
        <v>32</v>
      </c>
      <c r="F442" s="752" t="s">
        <v>1861</v>
      </c>
      <c r="G442" s="746" t="s">
        <v>33</v>
      </c>
    </row>
    <row r="443" spans="1:7" ht="15" customHeight="1" x14ac:dyDescent="0.2">
      <c r="A443" s="146" t="s">
        <v>590</v>
      </c>
      <c r="B443" s="147" t="s">
        <v>591</v>
      </c>
      <c r="C443" s="745"/>
      <c r="D443" s="751"/>
      <c r="E443" s="753"/>
      <c r="F443" s="753"/>
      <c r="G443" s="747"/>
    </row>
    <row r="444" spans="1:7" ht="15" customHeight="1" x14ac:dyDescent="0.2">
      <c r="A444" s="563" t="str">
        <f t="shared" ref="A444:A445" si="84">IFERROR(VLOOKUP(C444,T_Insumos,4,FALSE),"")</f>
        <v/>
      </c>
      <c r="B444" s="402" t="str">
        <f>IFERROR(VLOOKUP(C444,T_Insumos,5,FALSE),"")</f>
        <v/>
      </c>
      <c r="C444" s="408"/>
      <c r="D444" s="413"/>
      <c r="E444" s="414"/>
      <c r="F444" s="682"/>
      <c r="G444" s="614">
        <f>ROUND(D444*E444*F444,2)</f>
        <v>0</v>
      </c>
    </row>
    <row r="445" spans="1:7" ht="15" customHeight="1" x14ac:dyDescent="0.2">
      <c r="A445" s="563" t="str">
        <f t="shared" si="84"/>
        <v/>
      </c>
      <c r="B445" s="402" t="str">
        <f>IFERROR(VLOOKUP(C445,T_Insumos,5,FALSE),"")</f>
        <v/>
      </c>
      <c r="C445" s="408"/>
      <c r="D445" s="419"/>
      <c r="E445" s="414"/>
      <c r="F445" s="682"/>
      <c r="G445" s="614">
        <f>ROUND(D445*E445*F445,2)</f>
        <v>0</v>
      </c>
    </row>
    <row r="446" spans="1:7" ht="15" customHeight="1" x14ac:dyDescent="0.2">
      <c r="A446" s="148"/>
      <c r="B446" s="143"/>
      <c r="C446" s="143"/>
      <c r="D446" s="140"/>
      <c r="F446" s="149" t="s">
        <v>1614</v>
      </c>
      <c r="G446" s="685">
        <f>SUBTOTAL(9,G444:G445)</f>
        <v>0</v>
      </c>
    </row>
    <row r="447" spans="1:7" ht="15" customHeight="1" thickBot="1" x14ac:dyDescent="0.25">
      <c r="A447" s="153"/>
      <c r="B447" s="154"/>
      <c r="C447" s="155"/>
      <c r="D447" s="156"/>
      <c r="E447" s="157"/>
      <c r="F447" s="157"/>
      <c r="G447" s="158"/>
    </row>
    <row r="448" spans="1:7" ht="15" customHeight="1" x14ac:dyDescent="0.2">
      <c r="A448" s="615" t="str">
        <f>B382</f>
        <v>4-a</v>
      </c>
      <c r="B448" s="616" t="str">
        <f>C382</f>
        <v>Cuota Fija</v>
      </c>
      <c r="C448" s="617"/>
      <c r="D448" s="617"/>
      <c r="E448" s="617" t="s">
        <v>1863</v>
      </c>
      <c r="F448" s="618" t="str">
        <f>CONCATENATE("$/",G382)</f>
        <v>$/Mes</v>
      </c>
      <c r="G448" s="619">
        <f>SUBTOTAL(9,G406:G447)</f>
        <v>0</v>
      </c>
    </row>
    <row r="449" spans="1:7" ht="15" customHeight="1" thickBot="1" x14ac:dyDescent="0.25">
      <c r="A449" s="620"/>
      <c r="B449" s="621"/>
      <c r="C449" s="621"/>
      <c r="D449" s="621"/>
      <c r="E449" s="622" t="s">
        <v>1852</v>
      </c>
      <c r="F449" s="623" t="str">
        <f>CONCATENATE("$/",G382)</f>
        <v>$/Mes</v>
      </c>
      <c r="G449" s="624">
        <f>G448*Coef_Paso</f>
        <v>0</v>
      </c>
    </row>
    <row r="450" spans="1:7" ht="15" customHeight="1" thickTop="1" thickBot="1" x14ac:dyDescent="0.25"/>
    <row r="451" spans="1:7" ht="15" customHeight="1" thickTop="1" x14ac:dyDescent="0.2">
      <c r="A451" s="560" t="s">
        <v>39</v>
      </c>
      <c r="B451" s="561"/>
      <c r="C451" s="561"/>
      <c r="D451" s="561"/>
      <c r="E451" s="561"/>
      <c r="F451" s="561"/>
      <c r="G451" s="562"/>
    </row>
    <row r="452" spans="1:7" ht="15" customHeight="1" x14ac:dyDescent="0.2">
      <c r="A452" s="129" t="s">
        <v>726</v>
      </c>
      <c r="B452" s="130" t="str">
        <f>Comitente</f>
        <v>DIRECCIÓN PROVINCIAL DE VIALIDAD</v>
      </c>
      <c r="C452" s="131"/>
      <c r="D452" s="207"/>
      <c r="E452" s="133"/>
      <c r="F452" s="133"/>
      <c r="G452" s="134"/>
    </row>
    <row r="453" spans="1:7" ht="15" customHeight="1" x14ac:dyDescent="0.2">
      <c r="A453" s="129" t="s">
        <v>727</v>
      </c>
      <c r="B453" s="130">
        <f>Contratista</f>
        <v>0</v>
      </c>
      <c r="C453" s="135"/>
      <c r="D453" s="135"/>
      <c r="E453" s="130"/>
      <c r="F453" s="130"/>
      <c r="G453" s="136"/>
    </row>
    <row r="454" spans="1:7" ht="15" customHeight="1" x14ac:dyDescent="0.2">
      <c r="A454" s="129" t="s">
        <v>27</v>
      </c>
      <c r="B454" s="130" t="str">
        <f>Obra</f>
        <v>SEÑALIZACION HORIZONTAL - PROVISION Y COLOCACION DE TACHAS REFLECTIVAS Y SEÑALAMIENTO VERTICAL</v>
      </c>
      <c r="C454" s="135"/>
      <c r="D454" s="135"/>
      <c r="F454" s="130" t="s">
        <v>40</v>
      </c>
      <c r="G454" s="136">
        <f>Fecha_Base</f>
        <v>43145</v>
      </c>
    </row>
    <row r="455" spans="1:7" ht="15" customHeight="1" x14ac:dyDescent="0.2">
      <c r="A455" s="137" t="s">
        <v>725</v>
      </c>
      <c r="B455" s="138" t="str">
        <f>Ubicación</f>
        <v>DEPARTAMENTOS VARIOS</v>
      </c>
      <c r="C455" s="138"/>
      <c r="D455" s="140"/>
      <c r="F455" s="141"/>
      <c r="G455" s="142"/>
    </row>
    <row r="456" spans="1:7" ht="15" customHeight="1" x14ac:dyDescent="0.2">
      <c r="A456" s="137" t="s">
        <v>41</v>
      </c>
      <c r="B456" s="581">
        <f>IFERROR(VALUE(LEFT(B457,FIND("-",B457)-1)),"")</f>
        <v>4</v>
      </c>
      <c r="C456" s="143" t="str">
        <f>IFERROR(VLOOKUP(B456,T_Itemizado_Obra,2,FALSE),"")</f>
        <v>MOVILIDAD PARA EL PERSONAL AUXILIAR DE SUPERVISIÓN</v>
      </c>
      <c r="D456" s="140"/>
      <c r="F456" s="141"/>
      <c r="G456" s="142"/>
    </row>
    <row r="457" spans="1:7" ht="15" customHeight="1" x14ac:dyDescent="0.2">
      <c r="A457" s="137" t="s">
        <v>28</v>
      </c>
      <c r="B457" s="693" t="s">
        <v>1885</v>
      </c>
      <c r="C457" s="143" t="str">
        <f>IFERROR(VLOOKUP(B457,T_Itemizado_Obra,2,FALSE),"")</f>
        <v>Cuota Adicional</v>
      </c>
      <c r="D457" s="140"/>
      <c r="F457" s="138" t="s">
        <v>29</v>
      </c>
      <c r="G457" s="144" t="str">
        <f>IFERROR(VLOOKUP(B457,T_Itemizado_Obra,3,FALSE),"")</f>
        <v>Km</v>
      </c>
    </row>
    <row r="458" spans="1:7" ht="15" customHeight="1" x14ac:dyDescent="0.2">
      <c r="A458" s="137"/>
      <c r="B458" s="138"/>
      <c r="C458" s="143"/>
      <c r="D458" s="140"/>
      <c r="E458" s="143"/>
      <c r="F458" s="143"/>
      <c r="G458" s="145"/>
    </row>
    <row r="459" spans="1:7" ht="15" customHeight="1" x14ac:dyDescent="0.2">
      <c r="A459" s="396"/>
      <c r="B459" s="132"/>
      <c r="C459" s="397" t="s">
        <v>1602</v>
      </c>
      <c r="D459" s="132"/>
      <c r="E459" s="132"/>
      <c r="F459" s="132"/>
      <c r="G459" s="398"/>
    </row>
    <row r="460" spans="1:7" ht="15" customHeight="1" x14ac:dyDescent="0.2">
      <c r="A460" s="137"/>
      <c r="B460" s="199"/>
      <c r="C460" s="143"/>
      <c r="D460" s="140"/>
      <c r="E460" s="138"/>
      <c r="F460" s="138"/>
      <c r="G460" s="144"/>
    </row>
    <row r="461" spans="1:7" ht="15" customHeight="1" x14ac:dyDescent="0.2">
      <c r="A461" s="137"/>
      <c r="B461" s="199"/>
      <c r="C461" s="399" t="s">
        <v>1603</v>
      </c>
      <c r="D461" s="400" t="s">
        <v>31</v>
      </c>
      <c r="E461" s="400" t="s">
        <v>1604</v>
      </c>
      <c r="F461" s="400" t="s">
        <v>1605</v>
      </c>
      <c r="G461" s="401" t="s">
        <v>1606</v>
      </c>
    </row>
    <row r="462" spans="1:7" ht="15" customHeight="1" x14ac:dyDescent="0.2">
      <c r="A462" s="137"/>
      <c r="B462" s="199"/>
      <c r="C462" s="408"/>
      <c r="D462" s="413"/>
      <c r="E462" s="594">
        <f t="shared" ref="E462:E472" si="85">IFERROR(VLOOKUP(C462,T_Equipos,4,FALSE),0)</f>
        <v>0</v>
      </c>
      <c r="F462" s="686">
        <f t="shared" ref="F462:F472" si="86">IFERROR(VLOOKUP(C462,T_Equipos,11,FALSE),0)</f>
        <v>0</v>
      </c>
      <c r="G462" s="614">
        <f t="shared" ref="G462:G472" si="87">ROUND(D462*F462,2)</f>
        <v>0</v>
      </c>
    </row>
    <row r="463" spans="1:7" ht="15" customHeight="1" x14ac:dyDescent="0.2">
      <c r="A463" s="137"/>
      <c r="B463" s="199"/>
      <c r="C463" s="408"/>
      <c r="D463" s="413"/>
      <c r="E463" s="594">
        <f t="shared" si="85"/>
        <v>0</v>
      </c>
      <c r="F463" s="686">
        <f t="shared" si="86"/>
        <v>0</v>
      </c>
      <c r="G463" s="614">
        <f t="shared" si="87"/>
        <v>0</v>
      </c>
    </row>
    <row r="464" spans="1:7" ht="15" customHeight="1" x14ac:dyDescent="0.2">
      <c r="A464" s="137"/>
      <c r="B464" s="199"/>
      <c r="C464" s="408"/>
      <c r="D464" s="413"/>
      <c r="E464" s="594">
        <f t="shared" si="85"/>
        <v>0</v>
      </c>
      <c r="F464" s="686">
        <f t="shared" si="86"/>
        <v>0</v>
      </c>
      <c r="G464" s="614">
        <f t="shared" si="87"/>
        <v>0</v>
      </c>
    </row>
    <row r="465" spans="1:7" ht="15" customHeight="1" x14ac:dyDescent="0.2">
      <c r="A465" s="137"/>
      <c r="B465" s="199"/>
      <c r="C465" s="408"/>
      <c r="D465" s="413"/>
      <c r="E465" s="594">
        <f t="shared" si="85"/>
        <v>0</v>
      </c>
      <c r="F465" s="686">
        <f t="shared" si="86"/>
        <v>0</v>
      </c>
      <c r="G465" s="614">
        <f t="shared" si="87"/>
        <v>0</v>
      </c>
    </row>
    <row r="466" spans="1:7" ht="15" customHeight="1" x14ac:dyDescent="0.2">
      <c r="A466" s="137"/>
      <c r="B466" s="199"/>
      <c r="C466" s="408"/>
      <c r="D466" s="413"/>
      <c r="E466" s="594">
        <f t="shared" si="85"/>
        <v>0</v>
      </c>
      <c r="F466" s="686">
        <f t="shared" si="86"/>
        <v>0</v>
      </c>
      <c r="G466" s="614">
        <f t="shared" si="87"/>
        <v>0</v>
      </c>
    </row>
    <row r="467" spans="1:7" ht="15" customHeight="1" x14ac:dyDescent="0.2">
      <c r="A467" s="137"/>
      <c r="B467" s="199"/>
      <c r="C467" s="408"/>
      <c r="D467" s="413"/>
      <c r="E467" s="594">
        <f t="shared" si="85"/>
        <v>0</v>
      </c>
      <c r="F467" s="686">
        <f t="shared" si="86"/>
        <v>0</v>
      </c>
      <c r="G467" s="614">
        <f t="shared" si="87"/>
        <v>0</v>
      </c>
    </row>
    <row r="468" spans="1:7" ht="15" customHeight="1" x14ac:dyDescent="0.2">
      <c r="A468" s="137"/>
      <c r="B468" s="199"/>
      <c r="C468" s="408"/>
      <c r="D468" s="413"/>
      <c r="E468" s="594">
        <f t="shared" si="85"/>
        <v>0</v>
      </c>
      <c r="F468" s="686">
        <f t="shared" si="86"/>
        <v>0</v>
      </c>
      <c r="G468" s="614">
        <f t="shared" si="87"/>
        <v>0</v>
      </c>
    </row>
    <row r="469" spans="1:7" ht="15" customHeight="1" x14ac:dyDescent="0.2">
      <c r="A469" s="137"/>
      <c r="B469" s="199"/>
      <c r="C469" s="408"/>
      <c r="D469" s="413"/>
      <c r="E469" s="594">
        <f t="shared" si="85"/>
        <v>0</v>
      </c>
      <c r="F469" s="686">
        <f t="shared" si="86"/>
        <v>0</v>
      </c>
      <c r="G469" s="614">
        <f t="shared" si="87"/>
        <v>0</v>
      </c>
    </row>
    <row r="470" spans="1:7" ht="15" customHeight="1" x14ac:dyDescent="0.2">
      <c r="A470" s="137"/>
      <c r="B470" s="199"/>
      <c r="C470" s="408"/>
      <c r="D470" s="413"/>
      <c r="E470" s="594">
        <f t="shared" si="85"/>
        <v>0</v>
      </c>
      <c r="F470" s="686">
        <f t="shared" si="86"/>
        <v>0</v>
      </c>
      <c r="G470" s="614">
        <f t="shared" si="87"/>
        <v>0</v>
      </c>
    </row>
    <row r="471" spans="1:7" ht="15" customHeight="1" x14ac:dyDescent="0.2">
      <c r="A471" s="137"/>
      <c r="B471" s="199"/>
      <c r="C471" s="408"/>
      <c r="D471" s="413"/>
      <c r="E471" s="594">
        <f t="shared" si="85"/>
        <v>0</v>
      </c>
      <c r="F471" s="686">
        <f t="shared" si="86"/>
        <v>0</v>
      </c>
      <c r="G471" s="614">
        <f t="shared" si="87"/>
        <v>0</v>
      </c>
    </row>
    <row r="472" spans="1:7" ht="15" customHeight="1" x14ac:dyDescent="0.2">
      <c r="A472" s="137"/>
      <c r="B472" s="199"/>
      <c r="C472" s="408"/>
      <c r="D472" s="413"/>
      <c r="E472" s="594">
        <f t="shared" si="85"/>
        <v>0</v>
      </c>
      <c r="F472" s="686">
        <f t="shared" si="86"/>
        <v>0</v>
      </c>
      <c r="G472" s="614">
        <f t="shared" si="87"/>
        <v>0</v>
      </c>
    </row>
    <row r="473" spans="1:7" ht="15" customHeight="1" thickBot="1" x14ac:dyDescent="0.25">
      <c r="A473" s="137"/>
      <c r="B473" s="199"/>
      <c r="C473" s="143"/>
      <c r="E473" s="206"/>
      <c r="F473" s="138"/>
      <c r="G473" s="144"/>
    </row>
    <row r="474" spans="1:7" ht="15" customHeight="1" thickBot="1" x14ac:dyDescent="0.25">
      <c r="A474" s="137"/>
      <c r="B474" s="199"/>
      <c r="C474" s="405" t="s">
        <v>1607</v>
      </c>
      <c r="E474" s="206">
        <f>SUMPRODUCT(D462:D472,E462:E472)</f>
        <v>0</v>
      </c>
      <c r="F474" s="138" t="s">
        <v>1608</v>
      </c>
      <c r="G474" s="683">
        <f>SUM(G462:G472)</f>
        <v>0</v>
      </c>
    </row>
    <row r="475" spans="1:7" ht="15" customHeight="1" x14ac:dyDescent="0.2">
      <c r="A475" s="137"/>
      <c r="B475" s="199"/>
      <c r="C475" s="405"/>
      <c r="D475" s="140"/>
      <c r="E475" s="138"/>
      <c r="F475" s="138"/>
      <c r="G475" s="208"/>
    </row>
    <row r="476" spans="1:7" ht="15" customHeight="1" x14ac:dyDescent="0.2">
      <c r="A476" s="137"/>
      <c r="B476" s="199"/>
      <c r="C476" s="138" t="s">
        <v>1609</v>
      </c>
      <c r="D476" s="596"/>
      <c r="E476" s="534" t="str">
        <f>CONCATENATE(G457,"/día")</f>
        <v>Km/día</v>
      </c>
      <c r="F476" s="138"/>
      <c r="G476" s="144"/>
    </row>
    <row r="477" spans="1:7" ht="15" customHeight="1" x14ac:dyDescent="0.2">
      <c r="A477" s="137"/>
      <c r="B477" s="199"/>
      <c r="C477" s="143"/>
      <c r="D477" s="140"/>
      <c r="E477" s="138"/>
      <c r="F477" s="138"/>
      <c r="G477" s="144"/>
    </row>
    <row r="478" spans="1:7" ht="15" customHeight="1" x14ac:dyDescent="0.2">
      <c r="A478" s="748" t="s">
        <v>589</v>
      </c>
      <c r="B478" s="749"/>
      <c r="C478" s="744" t="s">
        <v>0</v>
      </c>
      <c r="D478" s="750" t="s">
        <v>1610</v>
      </c>
      <c r="E478" s="754" t="s">
        <v>1860</v>
      </c>
      <c r="F478" s="750" t="s">
        <v>961</v>
      </c>
      <c r="G478" s="746" t="s">
        <v>33</v>
      </c>
    </row>
    <row r="479" spans="1:7" ht="15" customHeight="1" x14ac:dyDescent="0.2">
      <c r="A479" s="146" t="s">
        <v>590</v>
      </c>
      <c r="B479" s="147" t="s">
        <v>591</v>
      </c>
      <c r="C479" s="745"/>
      <c r="D479" s="751"/>
      <c r="E479" s="753"/>
      <c r="F479" s="751"/>
      <c r="G479" s="747"/>
    </row>
    <row r="480" spans="1:7" ht="15" customHeight="1" x14ac:dyDescent="0.2">
      <c r="A480" s="148"/>
      <c r="B480" s="143"/>
      <c r="C480" s="150" t="s">
        <v>1611</v>
      </c>
      <c r="D480" s="140"/>
      <c r="E480" s="143"/>
      <c r="F480" s="143"/>
      <c r="G480" s="151"/>
    </row>
    <row r="481" spans="1:7" ht="15" customHeight="1" x14ac:dyDescent="0.2">
      <c r="A481" s="563" t="str">
        <f t="shared" ref="A481:A490" si="88">IFERROR(VLOOKUP(C481,T_Insumos,4,FALSE),"")</f>
        <v>INDEC-DCTO - Inciso j)</v>
      </c>
      <c r="B481" s="402" t="str">
        <f t="shared" ref="B481:B490" si="89">IFERROR(VLOOKUP(C481,T_Insumos,5,FALSE),"")</f>
        <v>Equipo - Amortización de equipo</v>
      </c>
      <c r="C481" s="408" t="s">
        <v>1737</v>
      </c>
      <c r="D481" s="440">
        <f>IFERROR(VLOOKUP(C481,T_Coef_Equipos,2,FALSE),0)</f>
        <v>0</v>
      </c>
      <c r="E481" s="449">
        <f>IF(C481="",0,G474)</f>
        <v>0</v>
      </c>
      <c r="F481" s="680">
        <f>IF(C481="",0,D476)</f>
        <v>0</v>
      </c>
      <c r="G481" s="614">
        <f>IFERROR(ROUND(D481*E481/F481,2),0)</f>
        <v>0</v>
      </c>
    </row>
    <row r="482" spans="1:7" ht="15" customHeight="1" x14ac:dyDescent="0.2">
      <c r="A482" s="563" t="str">
        <f t="shared" si="88"/>
        <v>INDEC-DCTO - Inciso j)</v>
      </c>
      <c r="B482" s="402" t="str">
        <f t="shared" si="89"/>
        <v>Equipo - Amortización de equipo</v>
      </c>
      <c r="C482" s="412" t="s">
        <v>1738</v>
      </c>
      <c r="D482" s="440">
        <f>IFERROR(VLOOKUP(C482,T_Coef_Equipos,2,FALSE),0)</f>
        <v>0</v>
      </c>
      <c r="E482" s="449">
        <f>IF(C482="",0,G474)</f>
        <v>0</v>
      </c>
      <c r="F482" s="680">
        <f t="shared" ref="F482:F490" si="90">IF(C482="",0,F481)</f>
        <v>0</v>
      </c>
      <c r="G482" s="614">
        <f t="shared" ref="G482:G490" si="91">IFERROR(ROUND(D482*E482/F482,2),0)</f>
        <v>0</v>
      </c>
    </row>
    <row r="483" spans="1:7" ht="15" customHeight="1" x14ac:dyDescent="0.2">
      <c r="A483" s="563" t="str">
        <f t="shared" si="88"/>
        <v>INDEC-PB - 94920-1</v>
      </c>
      <c r="B483" s="402" t="str">
        <f t="shared" si="89"/>
        <v xml:space="preserve">Accesorios y repuestos para máquinas de uso especial                 </v>
      </c>
      <c r="C483" s="412" t="s">
        <v>1630</v>
      </c>
      <c r="D483" s="440">
        <f>IFERROR(VLOOKUP(C483,T_Coef_Equipos,2,FALSE),0)</f>
        <v>0</v>
      </c>
      <c r="E483" s="449">
        <f>IF(C483="",0,G474)</f>
        <v>0</v>
      </c>
      <c r="F483" s="680">
        <f t="shared" si="90"/>
        <v>0</v>
      </c>
      <c r="G483" s="614">
        <f t="shared" si="91"/>
        <v>0</v>
      </c>
    </row>
    <row r="484" spans="1:7" ht="15" customHeight="1" x14ac:dyDescent="0.2">
      <c r="A484" s="563" t="str">
        <f t="shared" si="88"/>
        <v>INDEC-PB - 33360-1</v>
      </c>
      <c r="B484" s="402" t="str">
        <f t="shared" si="89"/>
        <v xml:space="preserve">Gas oil                                                                </v>
      </c>
      <c r="C484" s="412" t="s">
        <v>889</v>
      </c>
      <c r="D484" s="444">
        <f>IFERROR(VLOOKUP(C484,T_Coef_Equipos,2,FALSE),0)</f>
        <v>0</v>
      </c>
      <c r="E484" s="449">
        <f>IF(C484="",0,E474)</f>
        <v>0</v>
      </c>
      <c r="F484" s="680">
        <f t="shared" si="90"/>
        <v>0</v>
      </c>
      <c r="G484" s="614">
        <f t="shared" si="91"/>
        <v>0</v>
      </c>
    </row>
    <row r="485" spans="1:7" ht="15" customHeight="1" x14ac:dyDescent="0.2">
      <c r="A485" s="563" t="str">
        <f t="shared" si="88"/>
        <v>INDEC-PB - 33380-1</v>
      </c>
      <c r="B485" s="402" t="str">
        <f t="shared" si="89"/>
        <v xml:space="preserve">Aceites lubricantes                                                    </v>
      </c>
      <c r="C485" s="412" t="s">
        <v>1739</v>
      </c>
      <c r="D485" s="444">
        <f>IFERROR(VLOOKUP(C485,T_Coef_Equipos,2,FALSE),0)</f>
        <v>0</v>
      </c>
      <c r="E485" s="449">
        <f>IF(C485="",0,E474)</f>
        <v>0</v>
      </c>
      <c r="F485" s="680">
        <f t="shared" si="90"/>
        <v>0</v>
      </c>
      <c r="G485" s="614">
        <f t="shared" si="91"/>
        <v>0</v>
      </c>
    </row>
    <row r="486" spans="1:7" ht="15" customHeight="1" x14ac:dyDescent="0.2">
      <c r="A486" s="563" t="str">
        <f t="shared" si="88"/>
        <v/>
      </c>
      <c r="B486" s="402" t="str">
        <f t="shared" si="89"/>
        <v/>
      </c>
      <c r="C486" s="412"/>
      <c r="D486" s="414"/>
      <c r="E486" s="449">
        <f>IF(C486="",0,G474)</f>
        <v>0</v>
      </c>
      <c r="F486" s="680">
        <f t="shared" si="90"/>
        <v>0</v>
      </c>
      <c r="G486" s="614">
        <f t="shared" si="91"/>
        <v>0</v>
      </c>
    </row>
    <row r="487" spans="1:7" ht="15" customHeight="1" x14ac:dyDescent="0.2">
      <c r="A487" s="563" t="str">
        <f t="shared" si="88"/>
        <v/>
      </c>
      <c r="B487" s="402" t="str">
        <f t="shared" si="89"/>
        <v/>
      </c>
      <c r="C487" s="412"/>
      <c r="D487" s="452"/>
      <c r="E487" s="449">
        <f>IF(C487="",0,G474)</f>
        <v>0</v>
      </c>
      <c r="F487" s="680">
        <f t="shared" si="90"/>
        <v>0</v>
      </c>
      <c r="G487" s="614">
        <f t="shared" si="91"/>
        <v>0</v>
      </c>
    </row>
    <row r="488" spans="1:7" ht="15" customHeight="1" x14ac:dyDescent="0.2">
      <c r="A488" s="563" t="str">
        <f t="shared" si="88"/>
        <v/>
      </c>
      <c r="B488" s="402" t="str">
        <f t="shared" si="89"/>
        <v/>
      </c>
      <c r="C488" s="412"/>
      <c r="D488" s="452"/>
      <c r="E488" s="449">
        <f>IF(C488="",0,G474)</f>
        <v>0</v>
      </c>
      <c r="F488" s="680">
        <f t="shared" si="90"/>
        <v>0</v>
      </c>
      <c r="G488" s="614">
        <f t="shared" si="91"/>
        <v>0</v>
      </c>
    </row>
    <row r="489" spans="1:7" ht="15" customHeight="1" x14ac:dyDescent="0.2">
      <c r="A489" s="563" t="str">
        <f t="shared" si="88"/>
        <v/>
      </c>
      <c r="B489" s="402" t="str">
        <f t="shared" si="89"/>
        <v/>
      </c>
      <c r="C489" s="412"/>
      <c r="D489" s="413"/>
      <c r="E489" s="449">
        <f>IF(C489="",0,E474)</f>
        <v>0</v>
      </c>
      <c r="F489" s="680">
        <f t="shared" si="90"/>
        <v>0</v>
      </c>
      <c r="G489" s="614">
        <f t="shared" si="91"/>
        <v>0</v>
      </c>
    </row>
    <row r="490" spans="1:7" ht="15" customHeight="1" x14ac:dyDescent="0.2">
      <c r="A490" s="563" t="str">
        <f t="shared" si="88"/>
        <v/>
      </c>
      <c r="B490" s="402" t="str">
        <f t="shared" si="89"/>
        <v/>
      </c>
      <c r="C490" s="408"/>
      <c r="D490" s="413"/>
      <c r="E490" s="449">
        <f>IF(C490="",0,E474)</f>
        <v>0</v>
      </c>
      <c r="F490" s="680">
        <f t="shared" si="90"/>
        <v>0</v>
      </c>
      <c r="G490" s="684">
        <f t="shared" si="91"/>
        <v>0</v>
      </c>
    </row>
    <row r="491" spans="1:7" ht="15" customHeight="1" x14ac:dyDescent="0.2">
      <c r="A491" s="152"/>
      <c r="B491" s="139"/>
      <c r="C491" s="143"/>
      <c r="D491" s="140"/>
      <c r="F491" s="681" t="s">
        <v>34</v>
      </c>
      <c r="G491" s="685">
        <f>SUBTOTAL(9,G481:G490)</f>
        <v>0</v>
      </c>
    </row>
    <row r="492" spans="1:7" ht="15" customHeight="1" x14ac:dyDescent="0.2">
      <c r="A492" s="148"/>
      <c r="B492" s="143"/>
      <c r="C492" s="150" t="s">
        <v>728</v>
      </c>
      <c r="D492" s="140"/>
      <c r="E492" s="141"/>
      <c r="F492" s="141"/>
      <c r="G492" s="151"/>
    </row>
    <row r="493" spans="1:7" ht="15" customHeight="1" x14ac:dyDescent="0.2">
      <c r="A493" s="748" t="s">
        <v>589</v>
      </c>
      <c r="B493" s="749"/>
      <c r="C493" s="744" t="s">
        <v>0</v>
      </c>
      <c r="D493" s="750" t="s">
        <v>31</v>
      </c>
      <c r="E493" s="752" t="s">
        <v>32</v>
      </c>
      <c r="F493" s="678"/>
      <c r="G493" s="746" t="s">
        <v>33</v>
      </c>
    </row>
    <row r="494" spans="1:7" ht="15" customHeight="1" x14ac:dyDescent="0.2">
      <c r="A494" s="146" t="s">
        <v>590</v>
      </c>
      <c r="B494" s="147" t="s">
        <v>591</v>
      </c>
      <c r="C494" s="745"/>
      <c r="D494" s="751"/>
      <c r="E494" s="753"/>
      <c r="F494" s="679"/>
      <c r="G494" s="747"/>
    </row>
    <row r="495" spans="1:7" ht="15" customHeight="1" x14ac:dyDescent="0.2">
      <c r="A495" s="563" t="str">
        <f t="shared" ref="A495:A500" si="92">IFERROR(VLOOKUP(C495,T_Insumos,4,FALSE),"")</f>
        <v>IIEE-SJ - 101000</v>
      </c>
      <c r="B495" s="402" t="str">
        <f t="shared" ref="B495:B500" si="93">IFERROR(VLOOKUP(C495,T_Insumos,5,FALSE),"")</f>
        <v>Oficial Especializado</v>
      </c>
      <c r="C495" s="411" t="s">
        <v>730</v>
      </c>
      <c r="D495" s="413"/>
      <c r="E495" s="414"/>
      <c r="F495" s="680">
        <f>IF(C495="",0,D476)</f>
        <v>0</v>
      </c>
      <c r="G495" s="614">
        <f t="shared" ref="G495:G500" si="94">IFERROR(ROUND(D495*E495/F495,2),0)</f>
        <v>0</v>
      </c>
    </row>
    <row r="496" spans="1:7" ht="15" customHeight="1" x14ac:dyDescent="0.2">
      <c r="A496" s="563" t="str">
        <f t="shared" si="92"/>
        <v>IIEE-SJ - 102000</v>
      </c>
      <c r="B496" s="402" t="str">
        <f t="shared" si="93"/>
        <v xml:space="preserve">Oficial </v>
      </c>
      <c r="C496" s="408" t="s">
        <v>1633</v>
      </c>
      <c r="D496" s="413"/>
      <c r="E496" s="414"/>
      <c r="F496" s="680">
        <f>IF(C496="",0,F495)</f>
        <v>0</v>
      </c>
      <c r="G496" s="614">
        <f t="shared" si="94"/>
        <v>0</v>
      </c>
    </row>
    <row r="497" spans="1:7" ht="15" customHeight="1" x14ac:dyDescent="0.2">
      <c r="A497" s="563" t="str">
        <f t="shared" si="92"/>
        <v>IIEE-SJ - 103000</v>
      </c>
      <c r="B497" s="402" t="str">
        <f t="shared" si="93"/>
        <v>Ayudante</v>
      </c>
      <c r="C497" s="408" t="s">
        <v>1736</v>
      </c>
      <c r="D497" s="413"/>
      <c r="E497" s="414"/>
      <c r="F497" s="680">
        <f>IF(C497="",0,F496)</f>
        <v>0</v>
      </c>
      <c r="G497" s="614">
        <f t="shared" si="94"/>
        <v>0</v>
      </c>
    </row>
    <row r="498" spans="1:7" ht="15" customHeight="1" x14ac:dyDescent="0.2">
      <c r="A498" s="563" t="str">
        <f t="shared" si="92"/>
        <v>IIEE-SJ - 103000</v>
      </c>
      <c r="B498" s="402" t="str">
        <f t="shared" si="93"/>
        <v>Ayudante</v>
      </c>
      <c r="C498" s="408" t="s">
        <v>732</v>
      </c>
      <c r="D498" s="413"/>
      <c r="E498" s="414"/>
      <c r="F498" s="680">
        <f>IF(C498="",0,F497)</f>
        <v>0</v>
      </c>
      <c r="G498" s="614">
        <f t="shared" si="94"/>
        <v>0</v>
      </c>
    </row>
    <row r="499" spans="1:7" ht="15" customHeight="1" x14ac:dyDescent="0.2">
      <c r="A499" s="563" t="str">
        <f t="shared" si="92"/>
        <v/>
      </c>
      <c r="B499" s="402" t="str">
        <f t="shared" si="93"/>
        <v/>
      </c>
      <c r="C499" s="408" t="s">
        <v>1635</v>
      </c>
      <c r="D499" s="625"/>
      <c r="E499" s="595">
        <f>SUMPRODUCT(D495:D498,E495:E498)</f>
        <v>0</v>
      </c>
      <c r="F499" s="680">
        <f>IF(C499="",0,F498)</f>
        <v>0</v>
      </c>
      <c r="G499" s="614">
        <f t="shared" si="94"/>
        <v>0</v>
      </c>
    </row>
    <row r="500" spans="1:7" ht="15" customHeight="1" x14ac:dyDescent="0.2">
      <c r="A500" s="563" t="str">
        <f t="shared" si="92"/>
        <v/>
      </c>
      <c r="B500" s="402" t="str">
        <f t="shared" si="93"/>
        <v/>
      </c>
      <c r="C500" s="402"/>
      <c r="D500" s="403"/>
      <c r="E500" s="414"/>
      <c r="F500" s="680">
        <f>IF(C500="",0,F499)</f>
        <v>0</v>
      </c>
      <c r="G500" s="614">
        <f t="shared" si="94"/>
        <v>0</v>
      </c>
    </row>
    <row r="501" spans="1:7" ht="15" customHeight="1" x14ac:dyDescent="0.2">
      <c r="A501" s="152"/>
      <c r="B501" s="139"/>
      <c r="C501" s="143"/>
      <c r="D501" s="140"/>
      <c r="F501" s="149" t="s">
        <v>35</v>
      </c>
      <c r="G501" s="685">
        <f>SUBTOTAL(9,G495:G500)</f>
        <v>0</v>
      </c>
    </row>
    <row r="502" spans="1:7" ht="15" customHeight="1" x14ac:dyDescent="0.2">
      <c r="A502" s="148"/>
      <c r="B502" s="143"/>
      <c r="C502" s="150" t="s">
        <v>1612</v>
      </c>
      <c r="D502" s="140"/>
      <c r="E502" s="141"/>
      <c r="F502" s="141"/>
      <c r="G502" s="151"/>
    </row>
    <row r="503" spans="1:7" ht="15" customHeight="1" x14ac:dyDescent="0.2">
      <c r="A503" s="748" t="s">
        <v>589</v>
      </c>
      <c r="B503" s="749"/>
      <c r="C503" s="744" t="s">
        <v>0</v>
      </c>
      <c r="D503" s="744" t="s">
        <v>30</v>
      </c>
      <c r="E503" s="744" t="s">
        <v>31</v>
      </c>
      <c r="F503" s="744" t="s">
        <v>32</v>
      </c>
      <c r="G503" s="746" t="s">
        <v>33</v>
      </c>
    </row>
    <row r="504" spans="1:7" ht="15" customHeight="1" x14ac:dyDescent="0.2">
      <c r="A504" s="146" t="s">
        <v>590</v>
      </c>
      <c r="B504" s="147" t="s">
        <v>591</v>
      </c>
      <c r="C504" s="745"/>
      <c r="D504" s="745"/>
      <c r="E504" s="745"/>
      <c r="F504" s="745"/>
      <c r="G504" s="747"/>
    </row>
    <row r="505" spans="1:7" ht="15" customHeight="1" x14ac:dyDescent="0.2">
      <c r="A505" s="563" t="str">
        <f t="shared" ref="A505:A514" si="95">IFERROR(VLOOKUP(C505,T_Insumos,4,FALSE),"")</f>
        <v/>
      </c>
      <c r="B505" s="402" t="str">
        <f t="shared" ref="B505:B514" si="96">IFERROR(VLOOKUP(C505,T_Insumos,5,FALSE),"")</f>
        <v/>
      </c>
      <c r="C505" s="408"/>
      <c r="D505" s="409"/>
      <c r="E505" s="413"/>
      <c r="F505" s="414"/>
      <c r="G505" s="614">
        <f t="shared" ref="G505:G514" si="97">ROUND(E505*F505,2)</f>
        <v>0</v>
      </c>
    </row>
    <row r="506" spans="1:7" ht="15" customHeight="1" x14ac:dyDescent="0.2">
      <c r="A506" s="563" t="str">
        <f t="shared" si="95"/>
        <v/>
      </c>
      <c r="B506" s="402" t="str">
        <f t="shared" si="96"/>
        <v/>
      </c>
      <c r="C506" s="408"/>
      <c r="D506" s="409"/>
      <c r="E506" s="413"/>
      <c r="F506" s="414"/>
      <c r="G506" s="614">
        <f t="shared" si="97"/>
        <v>0</v>
      </c>
    </row>
    <row r="507" spans="1:7" ht="15" customHeight="1" x14ac:dyDescent="0.2">
      <c r="A507" s="563" t="str">
        <f t="shared" si="95"/>
        <v/>
      </c>
      <c r="B507" s="402" t="str">
        <f t="shared" si="96"/>
        <v/>
      </c>
      <c r="C507" s="408"/>
      <c r="D507" s="409"/>
      <c r="E507" s="413"/>
      <c r="F507" s="414"/>
      <c r="G507" s="614">
        <f t="shared" si="97"/>
        <v>0</v>
      </c>
    </row>
    <row r="508" spans="1:7" ht="15" customHeight="1" x14ac:dyDescent="0.2">
      <c r="A508" s="563" t="str">
        <f t="shared" si="95"/>
        <v/>
      </c>
      <c r="B508" s="402" t="str">
        <f t="shared" si="96"/>
        <v/>
      </c>
      <c r="C508" s="408"/>
      <c r="D508" s="409"/>
      <c r="E508" s="413"/>
      <c r="F508" s="414"/>
      <c r="G508" s="614">
        <f t="shared" si="97"/>
        <v>0</v>
      </c>
    </row>
    <row r="509" spans="1:7" ht="15" customHeight="1" x14ac:dyDescent="0.2">
      <c r="A509" s="563" t="str">
        <f t="shared" si="95"/>
        <v/>
      </c>
      <c r="B509" s="402" t="str">
        <f t="shared" si="96"/>
        <v/>
      </c>
      <c r="C509" s="408"/>
      <c r="D509" s="409"/>
      <c r="E509" s="413"/>
      <c r="F509" s="414"/>
      <c r="G509" s="614">
        <f t="shared" si="97"/>
        <v>0</v>
      </c>
    </row>
    <row r="510" spans="1:7" ht="15" customHeight="1" x14ac:dyDescent="0.2">
      <c r="A510" s="563" t="str">
        <f t="shared" si="95"/>
        <v/>
      </c>
      <c r="B510" s="402" t="str">
        <f t="shared" si="96"/>
        <v/>
      </c>
      <c r="C510" s="408"/>
      <c r="D510" s="409"/>
      <c r="E510" s="419"/>
      <c r="F510" s="414"/>
      <c r="G510" s="614">
        <f t="shared" si="97"/>
        <v>0</v>
      </c>
    </row>
    <row r="511" spans="1:7" ht="15" customHeight="1" x14ac:dyDescent="0.2">
      <c r="A511" s="563" t="str">
        <f t="shared" si="95"/>
        <v/>
      </c>
      <c r="B511" s="402" t="str">
        <f t="shared" si="96"/>
        <v/>
      </c>
      <c r="C511" s="408"/>
      <c r="D511" s="409"/>
      <c r="E511" s="413"/>
      <c r="F511" s="414"/>
      <c r="G511" s="614">
        <f t="shared" si="97"/>
        <v>0</v>
      </c>
    </row>
    <row r="512" spans="1:7" ht="15" customHeight="1" x14ac:dyDescent="0.2">
      <c r="A512" s="563" t="str">
        <f t="shared" si="95"/>
        <v/>
      </c>
      <c r="B512" s="402" t="str">
        <f t="shared" si="96"/>
        <v/>
      </c>
      <c r="C512" s="408"/>
      <c r="D512" s="409"/>
      <c r="E512" s="413"/>
      <c r="F512" s="414"/>
      <c r="G512" s="614">
        <f t="shared" si="97"/>
        <v>0</v>
      </c>
    </row>
    <row r="513" spans="1:7" ht="15" customHeight="1" x14ac:dyDescent="0.2">
      <c r="A513" s="563" t="str">
        <f t="shared" si="95"/>
        <v/>
      </c>
      <c r="B513" s="402" t="str">
        <f t="shared" si="96"/>
        <v/>
      </c>
      <c r="C513" s="408"/>
      <c r="D513" s="409"/>
      <c r="E513" s="413"/>
      <c r="F513" s="414"/>
      <c r="G513" s="614">
        <f t="shared" si="97"/>
        <v>0</v>
      </c>
    </row>
    <row r="514" spans="1:7" ht="15" customHeight="1" x14ac:dyDescent="0.2">
      <c r="A514" s="563" t="str">
        <f t="shared" si="95"/>
        <v/>
      </c>
      <c r="B514" s="402" t="str">
        <f t="shared" si="96"/>
        <v/>
      </c>
      <c r="C514" s="408"/>
      <c r="D514" s="409"/>
      <c r="E514" s="413"/>
      <c r="F514" s="414"/>
      <c r="G514" s="614">
        <f t="shared" si="97"/>
        <v>0</v>
      </c>
    </row>
    <row r="515" spans="1:7" ht="15" customHeight="1" x14ac:dyDescent="0.2">
      <c r="A515" s="148"/>
      <c r="B515" s="143"/>
      <c r="C515" s="143"/>
      <c r="D515" s="140"/>
      <c r="F515" s="149" t="s">
        <v>36</v>
      </c>
      <c r="G515" s="685">
        <f>SUBTOTAL(9,G505:G514)</f>
        <v>0</v>
      </c>
    </row>
    <row r="516" spans="1:7" ht="15" customHeight="1" x14ac:dyDescent="0.2">
      <c r="A516" s="148"/>
      <c r="B516" s="143"/>
      <c r="C516" s="150" t="s">
        <v>1613</v>
      </c>
      <c r="D516" s="140"/>
      <c r="E516" s="141"/>
      <c r="F516" s="141"/>
      <c r="G516" s="151"/>
    </row>
    <row r="517" spans="1:7" ht="15" customHeight="1" x14ac:dyDescent="0.2">
      <c r="A517" s="748" t="s">
        <v>589</v>
      </c>
      <c r="B517" s="749"/>
      <c r="C517" s="744" t="s">
        <v>0</v>
      </c>
      <c r="D517" s="750" t="s">
        <v>1862</v>
      </c>
      <c r="E517" s="752" t="s">
        <v>32</v>
      </c>
      <c r="F517" s="752" t="s">
        <v>1861</v>
      </c>
      <c r="G517" s="746" t="s">
        <v>33</v>
      </c>
    </row>
    <row r="518" spans="1:7" ht="15" customHeight="1" x14ac:dyDescent="0.2">
      <c r="A518" s="146" t="s">
        <v>590</v>
      </c>
      <c r="B518" s="147" t="s">
        <v>591</v>
      </c>
      <c r="C518" s="745"/>
      <c r="D518" s="751"/>
      <c r="E518" s="753"/>
      <c r="F518" s="753"/>
      <c r="G518" s="747"/>
    </row>
    <row r="519" spans="1:7" ht="15" customHeight="1" x14ac:dyDescent="0.2">
      <c r="A519" s="563" t="str">
        <f t="shared" ref="A519:A520" si="98">IFERROR(VLOOKUP(C519,T_Insumos,4,FALSE),"")</f>
        <v/>
      </c>
      <c r="B519" s="402" t="str">
        <f>IFERROR(VLOOKUP(C519,T_Insumos,5,FALSE),"")</f>
        <v/>
      </c>
      <c r="C519" s="408"/>
      <c r="D519" s="413"/>
      <c r="E519" s="414"/>
      <c r="F519" s="682"/>
      <c r="G519" s="614">
        <f>ROUND(D519*E519*F519,2)</f>
        <v>0</v>
      </c>
    </row>
    <row r="520" spans="1:7" ht="15" customHeight="1" x14ac:dyDescent="0.2">
      <c r="A520" s="563" t="str">
        <f t="shared" si="98"/>
        <v/>
      </c>
      <c r="B520" s="402" t="str">
        <f>IFERROR(VLOOKUP(C520,T_Insumos,5,FALSE),"")</f>
        <v/>
      </c>
      <c r="C520" s="408"/>
      <c r="D520" s="419"/>
      <c r="E520" s="414"/>
      <c r="F520" s="682"/>
      <c r="G520" s="614">
        <f>ROUND(D520*E520*F520,2)</f>
        <v>0</v>
      </c>
    </row>
    <row r="521" spans="1:7" ht="15" customHeight="1" x14ac:dyDescent="0.2">
      <c r="A521" s="148"/>
      <c r="B521" s="143"/>
      <c r="C521" s="143"/>
      <c r="D521" s="140"/>
      <c r="F521" s="149" t="s">
        <v>1614</v>
      </c>
      <c r="G521" s="685">
        <f>SUBTOTAL(9,G519:G520)</f>
        <v>0</v>
      </c>
    </row>
    <row r="522" spans="1:7" ht="15" customHeight="1" thickBot="1" x14ac:dyDescent="0.25">
      <c r="A522" s="153"/>
      <c r="B522" s="154"/>
      <c r="C522" s="155"/>
      <c r="D522" s="156"/>
      <c r="E522" s="157"/>
      <c r="F522" s="157"/>
      <c r="G522" s="158"/>
    </row>
    <row r="523" spans="1:7" ht="15" customHeight="1" x14ac:dyDescent="0.2">
      <c r="A523" s="615" t="str">
        <f>B457</f>
        <v>4-b</v>
      </c>
      <c r="B523" s="616" t="str">
        <f>C457</f>
        <v>Cuota Adicional</v>
      </c>
      <c r="C523" s="617"/>
      <c r="D523" s="617"/>
      <c r="E523" s="617" t="s">
        <v>1863</v>
      </c>
      <c r="F523" s="618" t="str">
        <f>CONCATENATE("$/",G457)</f>
        <v>$/Km</v>
      </c>
      <c r="G523" s="619">
        <f>SUBTOTAL(9,G481:G522)</f>
        <v>0</v>
      </c>
    </row>
    <row r="524" spans="1:7" ht="15" customHeight="1" thickBot="1" x14ac:dyDescent="0.25">
      <c r="A524" s="620"/>
      <c r="B524" s="621"/>
      <c r="C524" s="621"/>
      <c r="D524" s="621"/>
      <c r="E524" s="622" t="s">
        <v>1852</v>
      </c>
      <c r="F524" s="623" t="str">
        <f>CONCATENATE("$/",G457)</f>
        <v>$/Km</v>
      </c>
      <c r="G524" s="624">
        <f>G523*Coef_Paso</f>
        <v>0</v>
      </c>
    </row>
    <row r="525" spans="1:7" ht="15" customHeight="1" thickTop="1" thickBot="1" x14ac:dyDescent="0.25"/>
    <row r="526" spans="1:7" ht="15" customHeight="1" thickTop="1" x14ac:dyDescent="0.2">
      <c r="A526" s="560" t="s">
        <v>39</v>
      </c>
      <c r="B526" s="561"/>
      <c r="C526" s="561"/>
      <c r="D526" s="561"/>
      <c r="E526" s="561"/>
      <c r="F526" s="561"/>
      <c r="G526" s="562"/>
    </row>
    <row r="527" spans="1:7" ht="15" customHeight="1" x14ac:dyDescent="0.2">
      <c r="A527" s="129" t="s">
        <v>726</v>
      </c>
      <c r="B527" s="130" t="str">
        <f>Comitente</f>
        <v>DIRECCIÓN PROVINCIAL DE VIALIDAD</v>
      </c>
      <c r="C527" s="131"/>
      <c r="D527" s="207"/>
      <c r="E527" s="133"/>
      <c r="F527" s="133"/>
      <c r="G527" s="134"/>
    </row>
    <row r="528" spans="1:7" ht="15" customHeight="1" x14ac:dyDescent="0.2">
      <c r="A528" s="129" t="s">
        <v>727</v>
      </c>
      <c r="B528" s="130">
        <f>Contratista</f>
        <v>0</v>
      </c>
      <c r="C528" s="135"/>
      <c r="D528" s="135"/>
      <c r="E528" s="130"/>
      <c r="F528" s="130"/>
      <c r="G528" s="136"/>
    </row>
    <row r="529" spans="1:7" ht="15" customHeight="1" x14ac:dyDescent="0.2">
      <c r="A529" s="129" t="s">
        <v>27</v>
      </c>
      <c r="B529" s="130" t="str">
        <f>Obra</f>
        <v>SEÑALIZACION HORIZONTAL - PROVISION Y COLOCACION DE TACHAS REFLECTIVAS Y SEÑALAMIENTO VERTICAL</v>
      </c>
      <c r="C529" s="135"/>
      <c r="D529" s="135"/>
      <c r="F529" s="130" t="s">
        <v>40</v>
      </c>
      <c r="G529" s="136">
        <f>Fecha_Base</f>
        <v>43145</v>
      </c>
    </row>
    <row r="530" spans="1:7" ht="15" customHeight="1" x14ac:dyDescent="0.2">
      <c r="A530" s="137" t="s">
        <v>725</v>
      </c>
      <c r="B530" s="138" t="str">
        <f>Ubicación</f>
        <v>DEPARTAMENTOS VARIOS</v>
      </c>
      <c r="C530" s="138"/>
      <c r="D530" s="140"/>
      <c r="F530" s="141"/>
      <c r="G530" s="142"/>
    </row>
    <row r="531" spans="1:7" ht="15" customHeight="1" x14ac:dyDescent="0.2">
      <c r="A531" s="137" t="s">
        <v>41</v>
      </c>
      <c r="B531" s="581" t="str">
        <f>IFERROR(VALUE(LEFT(B532,FIND("-",B532)-1)),"")</f>
        <v/>
      </c>
      <c r="C531" s="143" t="str">
        <f>IFERROR(VLOOKUP(B531,T_Itemizado_Obra,2,FALSE),"")</f>
        <v/>
      </c>
      <c r="D531" s="140"/>
      <c r="F531" s="141"/>
      <c r="G531" s="142"/>
    </row>
    <row r="532" spans="1:7" ht="15" customHeight="1" x14ac:dyDescent="0.2">
      <c r="A532" s="137" t="s">
        <v>28</v>
      </c>
      <c r="B532" s="693"/>
      <c r="C532" s="143" t="str">
        <f>IFERROR(VLOOKUP(B532,T_Itemizado_Obra,2,FALSE),"")</f>
        <v/>
      </c>
      <c r="D532" s="140"/>
      <c r="F532" s="138" t="s">
        <v>29</v>
      </c>
      <c r="G532" s="144" t="str">
        <f>IFERROR(VLOOKUP(B532,T_Itemizado_Obra,3,FALSE),"")</f>
        <v/>
      </c>
    </row>
    <row r="533" spans="1:7" ht="15" customHeight="1" x14ac:dyDescent="0.2">
      <c r="A533" s="137"/>
      <c r="B533" s="138"/>
      <c r="C533" s="143"/>
      <c r="D533" s="140"/>
      <c r="E533" s="143"/>
      <c r="F533" s="143"/>
      <c r="G533" s="145"/>
    </row>
    <row r="534" spans="1:7" ht="15" customHeight="1" x14ac:dyDescent="0.2">
      <c r="A534" s="396"/>
      <c r="B534" s="132"/>
      <c r="C534" s="397" t="s">
        <v>1602</v>
      </c>
      <c r="D534" s="132"/>
      <c r="E534" s="132"/>
      <c r="F534" s="132"/>
      <c r="G534" s="398"/>
    </row>
    <row r="535" spans="1:7" ht="15" customHeight="1" x14ac:dyDescent="0.2">
      <c r="A535" s="137"/>
      <c r="B535" s="199"/>
      <c r="C535" s="143"/>
      <c r="D535" s="140"/>
      <c r="E535" s="138"/>
      <c r="F535" s="138"/>
      <c r="G535" s="144"/>
    </row>
    <row r="536" spans="1:7" ht="15" customHeight="1" x14ac:dyDescent="0.2">
      <c r="A536" s="137"/>
      <c r="B536" s="199"/>
      <c r="C536" s="399" t="s">
        <v>1603</v>
      </c>
      <c r="D536" s="400" t="s">
        <v>31</v>
      </c>
      <c r="E536" s="400" t="s">
        <v>1604</v>
      </c>
      <c r="F536" s="400" t="s">
        <v>1605</v>
      </c>
      <c r="G536" s="401" t="s">
        <v>1606</v>
      </c>
    </row>
    <row r="537" spans="1:7" ht="15" customHeight="1" x14ac:dyDescent="0.2">
      <c r="A537" s="137"/>
      <c r="B537" s="199"/>
      <c r="C537" s="408"/>
      <c r="D537" s="413"/>
      <c r="E537" s="594">
        <f t="shared" ref="E537:E547" si="99">IFERROR(VLOOKUP(C537,T_Equipos,4,FALSE),0)</f>
        <v>0</v>
      </c>
      <c r="F537" s="686">
        <f t="shared" ref="F537:F547" si="100">IFERROR(VLOOKUP(C537,T_Equipos,11,FALSE),0)</f>
        <v>0</v>
      </c>
      <c r="G537" s="614">
        <f t="shared" ref="G537:G547" si="101">ROUND(D537*F537,2)</f>
        <v>0</v>
      </c>
    </row>
    <row r="538" spans="1:7" ht="15" customHeight="1" x14ac:dyDescent="0.2">
      <c r="A538" s="137"/>
      <c r="B538" s="199"/>
      <c r="C538" s="408"/>
      <c r="D538" s="413"/>
      <c r="E538" s="594">
        <f t="shared" si="99"/>
        <v>0</v>
      </c>
      <c r="F538" s="686">
        <f t="shared" si="100"/>
        <v>0</v>
      </c>
      <c r="G538" s="614">
        <f t="shared" si="101"/>
        <v>0</v>
      </c>
    </row>
    <row r="539" spans="1:7" ht="15" customHeight="1" x14ac:dyDescent="0.2">
      <c r="A539" s="137"/>
      <c r="B539" s="199"/>
      <c r="C539" s="408"/>
      <c r="D539" s="413"/>
      <c r="E539" s="594">
        <f t="shared" si="99"/>
        <v>0</v>
      </c>
      <c r="F539" s="686">
        <f t="shared" si="100"/>
        <v>0</v>
      </c>
      <c r="G539" s="614">
        <f t="shared" si="101"/>
        <v>0</v>
      </c>
    </row>
    <row r="540" spans="1:7" ht="15" customHeight="1" x14ac:dyDescent="0.2">
      <c r="A540" s="137"/>
      <c r="B540" s="199"/>
      <c r="C540" s="408"/>
      <c r="D540" s="413"/>
      <c r="E540" s="594">
        <f t="shared" si="99"/>
        <v>0</v>
      </c>
      <c r="F540" s="686">
        <f t="shared" si="100"/>
        <v>0</v>
      </c>
      <c r="G540" s="614">
        <f t="shared" si="101"/>
        <v>0</v>
      </c>
    </row>
    <row r="541" spans="1:7" ht="15" customHeight="1" x14ac:dyDescent="0.2">
      <c r="A541" s="137"/>
      <c r="B541" s="199"/>
      <c r="C541" s="408"/>
      <c r="D541" s="413"/>
      <c r="E541" s="594">
        <f t="shared" si="99"/>
        <v>0</v>
      </c>
      <c r="F541" s="686">
        <f t="shared" si="100"/>
        <v>0</v>
      </c>
      <c r="G541" s="614">
        <f t="shared" si="101"/>
        <v>0</v>
      </c>
    </row>
    <row r="542" spans="1:7" ht="15" customHeight="1" x14ac:dyDescent="0.2">
      <c r="A542" s="137"/>
      <c r="B542" s="199"/>
      <c r="C542" s="408"/>
      <c r="D542" s="413"/>
      <c r="E542" s="594">
        <f t="shared" si="99"/>
        <v>0</v>
      </c>
      <c r="F542" s="686">
        <f t="shared" si="100"/>
        <v>0</v>
      </c>
      <c r="G542" s="614">
        <f t="shared" si="101"/>
        <v>0</v>
      </c>
    </row>
    <row r="543" spans="1:7" ht="15" customHeight="1" x14ac:dyDescent="0.2">
      <c r="A543" s="137"/>
      <c r="B543" s="199"/>
      <c r="C543" s="408"/>
      <c r="D543" s="413"/>
      <c r="E543" s="594">
        <f t="shared" si="99"/>
        <v>0</v>
      </c>
      <c r="F543" s="686">
        <f t="shared" si="100"/>
        <v>0</v>
      </c>
      <c r="G543" s="614">
        <f t="shared" si="101"/>
        <v>0</v>
      </c>
    </row>
    <row r="544" spans="1:7" ht="15" customHeight="1" x14ac:dyDescent="0.2">
      <c r="A544" s="137"/>
      <c r="B544" s="199"/>
      <c r="C544" s="408"/>
      <c r="D544" s="413"/>
      <c r="E544" s="594">
        <f t="shared" si="99"/>
        <v>0</v>
      </c>
      <c r="F544" s="686">
        <f t="shared" si="100"/>
        <v>0</v>
      </c>
      <c r="G544" s="614">
        <f t="shared" si="101"/>
        <v>0</v>
      </c>
    </row>
    <row r="545" spans="1:7" ht="15" customHeight="1" x14ac:dyDescent="0.2">
      <c r="A545" s="137"/>
      <c r="B545" s="199"/>
      <c r="C545" s="408"/>
      <c r="D545" s="413"/>
      <c r="E545" s="594">
        <f t="shared" si="99"/>
        <v>0</v>
      </c>
      <c r="F545" s="686">
        <f t="shared" si="100"/>
        <v>0</v>
      </c>
      <c r="G545" s="614">
        <f t="shared" si="101"/>
        <v>0</v>
      </c>
    </row>
    <row r="546" spans="1:7" ht="15" customHeight="1" x14ac:dyDescent="0.2">
      <c r="A546" s="137"/>
      <c r="B546" s="199"/>
      <c r="C546" s="408"/>
      <c r="D546" s="413"/>
      <c r="E546" s="594">
        <f t="shared" si="99"/>
        <v>0</v>
      </c>
      <c r="F546" s="686">
        <f t="shared" si="100"/>
        <v>0</v>
      </c>
      <c r="G546" s="614">
        <f t="shared" si="101"/>
        <v>0</v>
      </c>
    </row>
    <row r="547" spans="1:7" ht="15" customHeight="1" x14ac:dyDescent="0.2">
      <c r="A547" s="137"/>
      <c r="B547" s="199"/>
      <c r="C547" s="408"/>
      <c r="D547" s="413"/>
      <c r="E547" s="594">
        <f t="shared" si="99"/>
        <v>0</v>
      </c>
      <c r="F547" s="686">
        <f t="shared" si="100"/>
        <v>0</v>
      </c>
      <c r="G547" s="614">
        <f t="shared" si="101"/>
        <v>0</v>
      </c>
    </row>
    <row r="548" spans="1:7" ht="15" customHeight="1" thickBot="1" x14ac:dyDescent="0.25">
      <c r="A548" s="137"/>
      <c r="B548" s="199"/>
      <c r="C548" s="143"/>
      <c r="E548" s="206"/>
      <c r="F548" s="138"/>
      <c r="G548" s="144"/>
    </row>
    <row r="549" spans="1:7" ht="15" customHeight="1" thickBot="1" x14ac:dyDescent="0.25">
      <c r="A549" s="137"/>
      <c r="B549" s="199"/>
      <c r="C549" s="405" t="s">
        <v>1607</v>
      </c>
      <c r="E549" s="206">
        <f>SUMPRODUCT(D537:D547,E537:E547)</f>
        <v>0</v>
      </c>
      <c r="F549" s="138" t="s">
        <v>1608</v>
      </c>
      <c r="G549" s="683">
        <f>SUM(G537:G547)</f>
        <v>0</v>
      </c>
    </row>
    <row r="550" spans="1:7" ht="15" customHeight="1" x14ac:dyDescent="0.2">
      <c r="A550" s="137"/>
      <c r="B550" s="199"/>
      <c r="C550" s="405"/>
      <c r="D550" s="140"/>
      <c r="E550" s="138"/>
      <c r="F550" s="138"/>
      <c r="G550" s="208"/>
    </row>
    <row r="551" spans="1:7" ht="15" customHeight="1" x14ac:dyDescent="0.2">
      <c r="A551" s="137"/>
      <c r="B551" s="199"/>
      <c r="C551" s="138" t="s">
        <v>1609</v>
      </c>
      <c r="D551" s="596"/>
      <c r="E551" s="534" t="str">
        <f>CONCATENATE(G532,"/día")</f>
        <v>/día</v>
      </c>
      <c r="F551" s="138"/>
      <c r="G551" s="144"/>
    </row>
    <row r="552" spans="1:7" ht="15" customHeight="1" x14ac:dyDescent="0.2">
      <c r="A552" s="137"/>
      <c r="B552" s="199"/>
      <c r="C552" s="143"/>
      <c r="D552" s="140"/>
      <c r="E552" s="138"/>
      <c r="F552" s="138"/>
      <c r="G552" s="144"/>
    </row>
    <row r="553" spans="1:7" ht="15" customHeight="1" x14ac:dyDescent="0.2">
      <c r="A553" s="748" t="s">
        <v>589</v>
      </c>
      <c r="B553" s="749"/>
      <c r="C553" s="744" t="s">
        <v>0</v>
      </c>
      <c r="D553" s="750" t="s">
        <v>1610</v>
      </c>
      <c r="E553" s="754" t="s">
        <v>1860</v>
      </c>
      <c r="F553" s="750" t="s">
        <v>961</v>
      </c>
      <c r="G553" s="746" t="s">
        <v>33</v>
      </c>
    </row>
    <row r="554" spans="1:7" ht="15" customHeight="1" x14ac:dyDescent="0.2">
      <c r="A554" s="146" t="s">
        <v>590</v>
      </c>
      <c r="B554" s="147" t="s">
        <v>591</v>
      </c>
      <c r="C554" s="745"/>
      <c r="D554" s="751"/>
      <c r="E554" s="753"/>
      <c r="F554" s="751"/>
      <c r="G554" s="747"/>
    </row>
    <row r="555" spans="1:7" ht="15" customHeight="1" x14ac:dyDescent="0.2">
      <c r="A555" s="148"/>
      <c r="B555" s="143"/>
      <c r="C555" s="150" t="s">
        <v>1611</v>
      </c>
      <c r="D555" s="140"/>
      <c r="E555" s="143"/>
      <c r="F555" s="143"/>
      <c r="G555" s="151"/>
    </row>
    <row r="556" spans="1:7" ht="15" customHeight="1" x14ac:dyDescent="0.2">
      <c r="A556" s="563" t="str">
        <f t="shared" ref="A556:A565" si="102">IFERROR(VLOOKUP(C556,T_Insumos,4,FALSE),"")</f>
        <v>INDEC-DCTO - Inciso j)</v>
      </c>
      <c r="B556" s="402" t="str">
        <f t="shared" ref="B556:B565" si="103">IFERROR(VLOOKUP(C556,T_Insumos,5,FALSE),"")</f>
        <v>Equipo - Amortización de equipo</v>
      </c>
      <c r="C556" s="408" t="s">
        <v>1737</v>
      </c>
      <c r="D556" s="440">
        <f>IFERROR(VLOOKUP(C556,T_Coef_Equipos,2,FALSE),0)</f>
        <v>0</v>
      </c>
      <c r="E556" s="449">
        <f>IF(C556="",0,G549)</f>
        <v>0</v>
      </c>
      <c r="F556" s="680">
        <f>IF(C556="",0,D551)</f>
        <v>0</v>
      </c>
      <c r="G556" s="614">
        <f>IFERROR(ROUND(D556*E556/F556,2),0)</f>
        <v>0</v>
      </c>
    </row>
    <row r="557" spans="1:7" ht="15" customHeight="1" x14ac:dyDescent="0.2">
      <c r="A557" s="563" t="str">
        <f t="shared" si="102"/>
        <v>INDEC-DCTO - Inciso j)</v>
      </c>
      <c r="B557" s="402" t="str">
        <f t="shared" si="103"/>
        <v>Equipo - Amortización de equipo</v>
      </c>
      <c r="C557" s="412" t="s">
        <v>1738</v>
      </c>
      <c r="D557" s="440">
        <f>IFERROR(VLOOKUP(C557,T_Coef_Equipos,2,FALSE),0)</f>
        <v>0</v>
      </c>
      <c r="E557" s="449">
        <f>IF(C557="",0,G549)</f>
        <v>0</v>
      </c>
      <c r="F557" s="680">
        <f t="shared" ref="F557:F565" si="104">IF(C557="",0,F556)</f>
        <v>0</v>
      </c>
      <c r="G557" s="614">
        <f t="shared" ref="G557:G565" si="105">IFERROR(ROUND(D557*E557/F557,2),0)</f>
        <v>0</v>
      </c>
    </row>
    <row r="558" spans="1:7" ht="15" customHeight="1" x14ac:dyDescent="0.2">
      <c r="A558" s="563" t="str">
        <f t="shared" si="102"/>
        <v>INDEC-PB - 94920-1</v>
      </c>
      <c r="B558" s="402" t="str">
        <f t="shared" si="103"/>
        <v xml:space="preserve">Accesorios y repuestos para máquinas de uso especial                 </v>
      </c>
      <c r="C558" s="412" t="s">
        <v>1630</v>
      </c>
      <c r="D558" s="440">
        <f>IFERROR(VLOOKUP(C558,T_Coef_Equipos,2,FALSE),0)</f>
        <v>0</v>
      </c>
      <c r="E558" s="449">
        <f>IF(C558="",0,G549)</f>
        <v>0</v>
      </c>
      <c r="F558" s="680">
        <f t="shared" si="104"/>
        <v>0</v>
      </c>
      <c r="G558" s="614">
        <f t="shared" si="105"/>
        <v>0</v>
      </c>
    </row>
    <row r="559" spans="1:7" ht="15" customHeight="1" x14ac:dyDescent="0.2">
      <c r="A559" s="563" t="str">
        <f t="shared" si="102"/>
        <v>INDEC-PB - 33360-1</v>
      </c>
      <c r="B559" s="402" t="str">
        <f t="shared" si="103"/>
        <v xml:space="preserve">Gas oil                                                                </v>
      </c>
      <c r="C559" s="412" t="s">
        <v>889</v>
      </c>
      <c r="D559" s="444">
        <f>IFERROR(VLOOKUP(C559,T_Coef_Equipos,2,FALSE),0)</f>
        <v>0</v>
      </c>
      <c r="E559" s="449">
        <f>IF(C559="",0,E549)</f>
        <v>0</v>
      </c>
      <c r="F559" s="680">
        <f t="shared" si="104"/>
        <v>0</v>
      </c>
      <c r="G559" s="614">
        <f t="shared" si="105"/>
        <v>0</v>
      </c>
    </row>
    <row r="560" spans="1:7" ht="15" customHeight="1" x14ac:dyDescent="0.2">
      <c r="A560" s="563" t="str">
        <f t="shared" si="102"/>
        <v>INDEC-PB - 33380-1</v>
      </c>
      <c r="B560" s="402" t="str">
        <f t="shared" si="103"/>
        <v xml:space="preserve">Aceites lubricantes                                                    </v>
      </c>
      <c r="C560" s="412" t="s">
        <v>1739</v>
      </c>
      <c r="D560" s="444">
        <f>IFERROR(VLOOKUP(C560,T_Coef_Equipos,2,FALSE),0)</f>
        <v>0</v>
      </c>
      <c r="E560" s="449">
        <f>IF(C560="",0,E549)</f>
        <v>0</v>
      </c>
      <c r="F560" s="680">
        <f t="shared" si="104"/>
        <v>0</v>
      </c>
      <c r="G560" s="614">
        <f t="shared" si="105"/>
        <v>0</v>
      </c>
    </row>
    <row r="561" spans="1:7" ht="15" customHeight="1" x14ac:dyDescent="0.2">
      <c r="A561" s="563" t="str">
        <f t="shared" si="102"/>
        <v/>
      </c>
      <c r="B561" s="402" t="str">
        <f t="shared" si="103"/>
        <v/>
      </c>
      <c r="C561" s="412"/>
      <c r="D561" s="414"/>
      <c r="E561" s="449">
        <f>IF(C561="",0,G549)</f>
        <v>0</v>
      </c>
      <c r="F561" s="680">
        <f t="shared" si="104"/>
        <v>0</v>
      </c>
      <c r="G561" s="614">
        <f t="shared" si="105"/>
        <v>0</v>
      </c>
    </row>
    <row r="562" spans="1:7" ht="15" customHeight="1" x14ac:dyDescent="0.2">
      <c r="A562" s="563" t="str">
        <f t="shared" si="102"/>
        <v/>
      </c>
      <c r="B562" s="402" t="str">
        <f t="shared" si="103"/>
        <v/>
      </c>
      <c r="C562" s="412"/>
      <c r="D562" s="452"/>
      <c r="E562" s="449">
        <f>IF(C562="",0,G549)</f>
        <v>0</v>
      </c>
      <c r="F562" s="680">
        <f t="shared" si="104"/>
        <v>0</v>
      </c>
      <c r="G562" s="614">
        <f t="shared" si="105"/>
        <v>0</v>
      </c>
    </row>
    <row r="563" spans="1:7" ht="15" customHeight="1" x14ac:dyDescent="0.2">
      <c r="A563" s="563" t="str">
        <f t="shared" si="102"/>
        <v/>
      </c>
      <c r="B563" s="402" t="str">
        <f t="shared" si="103"/>
        <v/>
      </c>
      <c r="C563" s="412"/>
      <c r="D563" s="452"/>
      <c r="E563" s="449">
        <f>IF(C563="",0,G549)</f>
        <v>0</v>
      </c>
      <c r="F563" s="680">
        <f t="shared" si="104"/>
        <v>0</v>
      </c>
      <c r="G563" s="614">
        <f t="shared" si="105"/>
        <v>0</v>
      </c>
    </row>
    <row r="564" spans="1:7" ht="15" customHeight="1" x14ac:dyDescent="0.2">
      <c r="A564" s="563" t="str">
        <f t="shared" si="102"/>
        <v/>
      </c>
      <c r="B564" s="402" t="str">
        <f t="shared" si="103"/>
        <v/>
      </c>
      <c r="C564" s="412"/>
      <c r="D564" s="413"/>
      <c r="E564" s="449">
        <f>IF(C564="",0,E549)</f>
        <v>0</v>
      </c>
      <c r="F564" s="680">
        <f t="shared" si="104"/>
        <v>0</v>
      </c>
      <c r="G564" s="614">
        <f t="shared" si="105"/>
        <v>0</v>
      </c>
    </row>
    <row r="565" spans="1:7" ht="15" customHeight="1" x14ac:dyDescent="0.2">
      <c r="A565" s="563" t="str">
        <f t="shared" si="102"/>
        <v/>
      </c>
      <c r="B565" s="402" t="str">
        <f t="shared" si="103"/>
        <v/>
      </c>
      <c r="C565" s="408"/>
      <c r="D565" s="413"/>
      <c r="E565" s="449">
        <f>IF(C565="",0,E549)</f>
        <v>0</v>
      </c>
      <c r="F565" s="680">
        <f t="shared" si="104"/>
        <v>0</v>
      </c>
      <c r="G565" s="684">
        <f t="shared" si="105"/>
        <v>0</v>
      </c>
    </row>
    <row r="566" spans="1:7" ht="15" customHeight="1" x14ac:dyDescent="0.2">
      <c r="A566" s="152"/>
      <c r="B566" s="139"/>
      <c r="C566" s="143"/>
      <c r="D566" s="140"/>
      <c r="F566" s="681" t="s">
        <v>34</v>
      </c>
      <c r="G566" s="685">
        <f>SUBTOTAL(9,G556:G565)</f>
        <v>0</v>
      </c>
    </row>
    <row r="567" spans="1:7" ht="15" customHeight="1" x14ac:dyDescent="0.2">
      <c r="A567" s="148"/>
      <c r="B567" s="143"/>
      <c r="C567" s="150" t="s">
        <v>728</v>
      </c>
      <c r="D567" s="140"/>
      <c r="E567" s="141"/>
      <c r="F567" s="141"/>
      <c r="G567" s="151"/>
    </row>
    <row r="568" spans="1:7" ht="15" customHeight="1" x14ac:dyDescent="0.2">
      <c r="A568" s="748" t="s">
        <v>589</v>
      </c>
      <c r="B568" s="749"/>
      <c r="C568" s="744" t="s">
        <v>0</v>
      </c>
      <c r="D568" s="750" t="s">
        <v>31</v>
      </c>
      <c r="E568" s="752" t="s">
        <v>32</v>
      </c>
      <c r="F568" s="678"/>
      <c r="G568" s="746" t="s">
        <v>33</v>
      </c>
    </row>
    <row r="569" spans="1:7" ht="15" customHeight="1" x14ac:dyDescent="0.2">
      <c r="A569" s="146" t="s">
        <v>590</v>
      </c>
      <c r="B569" s="147" t="s">
        <v>591</v>
      </c>
      <c r="C569" s="745"/>
      <c r="D569" s="751"/>
      <c r="E569" s="753"/>
      <c r="F569" s="679"/>
      <c r="G569" s="747"/>
    </row>
    <row r="570" spans="1:7" ht="15" customHeight="1" x14ac:dyDescent="0.2">
      <c r="A570" s="563" t="str">
        <f t="shared" ref="A570:A575" si="106">IFERROR(VLOOKUP(C570,T_Insumos,4,FALSE),"")</f>
        <v>IIEE-SJ - 101000</v>
      </c>
      <c r="B570" s="402" t="str">
        <f t="shared" ref="B570:B575" si="107">IFERROR(VLOOKUP(C570,T_Insumos,5,FALSE),"")</f>
        <v>Oficial Especializado</v>
      </c>
      <c r="C570" s="411" t="s">
        <v>730</v>
      </c>
      <c r="D570" s="413"/>
      <c r="E570" s="414"/>
      <c r="F570" s="680">
        <f>IF(C570="",0,D551)</f>
        <v>0</v>
      </c>
      <c r="G570" s="614">
        <f t="shared" ref="G570:G575" si="108">IFERROR(ROUND(D570*E570/F570,2),0)</f>
        <v>0</v>
      </c>
    </row>
    <row r="571" spans="1:7" ht="15" customHeight="1" x14ac:dyDescent="0.2">
      <c r="A571" s="563" t="str">
        <f t="shared" si="106"/>
        <v>IIEE-SJ - 102000</v>
      </c>
      <c r="B571" s="402" t="str">
        <f t="shared" si="107"/>
        <v xml:space="preserve">Oficial </v>
      </c>
      <c r="C571" s="408" t="s">
        <v>1633</v>
      </c>
      <c r="D571" s="413"/>
      <c r="E571" s="414"/>
      <c r="F571" s="680">
        <f>IF(C571="",0,F570)</f>
        <v>0</v>
      </c>
      <c r="G571" s="614">
        <f t="shared" si="108"/>
        <v>0</v>
      </c>
    </row>
    <row r="572" spans="1:7" ht="15" customHeight="1" x14ac:dyDescent="0.2">
      <c r="A572" s="563" t="str">
        <f t="shared" si="106"/>
        <v>IIEE-SJ - 103000</v>
      </c>
      <c r="B572" s="402" t="str">
        <f t="shared" si="107"/>
        <v>Ayudante</v>
      </c>
      <c r="C572" s="408" t="s">
        <v>1736</v>
      </c>
      <c r="D572" s="413"/>
      <c r="E572" s="414"/>
      <c r="F572" s="680">
        <f>IF(C572="",0,F571)</f>
        <v>0</v>
      </c>
      <c r="G572" s="614">
        <f t="shared" si="108"/>
        <v>0</v>
      </c>
    </row>
    <row r="573" spans="1:7" ht="15" customHeight="1" x14ac:dyDescent="0.2">
      <c r="A573" s="563" t="str">
        <f t="shared" si="106"/>
        <v>IIEE-SJ - 103000</v>
      </c>
      <c r="B573" s="402" t="str">
        <f t="shared" si="107"/>
        <v>Ayudante</v>
      </c>
      <c r="C573" s="408" t="s">
        <v>732</v>
      </c>
      <c r="D573" s="413"/>
      <c r="E573" s="414"/>
      <c r="F573" s="680">
        <f>IF(C573="",0,F572)</f>
        <v>0</v>
      </c>
      <c r="G573" s="614">
        <f t="shared" si="108"/>
        <v>0</v>
      </c>
    </row>
    <row r="574" spans="1:7" ht="15" customHeight="1" x14ac:dyDescent="0.2">
      <c r="A574" s="563" t="str">
        <f t="shared" si="106"/>
        <v/>
      </c>
      <c r="B574" s="402" t="str">
        <f t="shared" si="107"/>
        <v/>
      </c>
      <c r="C574" s="408" t="s">
        <v>1635</v>
      </c>
      <c r="D574" s="625"/>
      <c r="E574" s="595">
        <f>SUMPRODUCT(D570:D573,E570:E573)</f>
        <v>0</v>
      </c>
      <c r="F574" s="680">
        <f>IF(C574="",0,F573)</f>
        <v>0</v>
      </c>
      <c r="G574" s="614">
        <f t="shared" si="108"/>
        <v>0</v>
      </c>
    </row>
    <row r="575" spans="1:7" ht="15" customHeight="1" x14ac:dyDescent="0.2">
      <c r="A575" s="563" t="str">
        <f t="shared" si="106"/>
        <v/>
      </c>
      <c r="B575" s="402" t="str">
        <f t="shared" si="107"/>
        <v/>
      </c>
      <c r="C575" s="402"/>
      <c r="D575" s="403"/>
      <c r="E575" s="414"/>
      <c r="F575" s="680">
        <f>IF(C575="",0,F574)</f>
        <v>0</v>
      </c>
      <c r="G575" s="614">
        <f t="shared" si="108"/>
        <v>0</v>
      </c>
    </row>
    <row r="576" spans="1:7" ht="15" customHeight="1" x14ac:dyDescent="0.2">
      <c r="A576" s="152"/>
      <c r="B576" s="139"/>
      <c r="C576" s="143"/>
      <c r="D576" s="140"/>
      <c r="F576" s="149" t="s">
        <v>35</v>
      </c>
      <c r="G576" s="685">
        <f>SUBTOTAL(9,G570:G575)</f>
        <v>0</v>
      </c>
    </row>
    <row r="577" spans="1:7" ht="15" customHeight="1" x14ac:dyDescent="0.2">
      <c r="A577" s="148"/>
      <c r="B577" s="143"/>
      <c r="C577" s="150" t="s">
        <v>1612</v>
      </c>
      <c r="D577" s="140"/>
      <c r="E577" s="141"/>
      <c r="F577" s="141"/>
      <c r="G577" s="151"/>
    </row>
    <row r="578" spans="1:7" ht="15" customHeight="1" x14ac:dyDescent="0.2">
      <c r="A578" s="748" t="s">
        <v>589</v>
      </c>
      <c r="B578" s="749"/>
      <c r="C578" s="744" t="s">
        <v>0</v>
      </c>
      <c r="D578" s="744" t="s">
        <v>30</v>
      </c>
      <c r="E578" s="744" t="s">
        <v>31</v>
      </c>
      <c r="F578" s="744" t="s">
        <v>32</v>
      </c>
      <c r="G578" s="746" t="s">
        <v>33</v>
      </c>
    </row>
    <row r="579" spans="1:7" ht="15" customHeight="1" x14ac:dyDescent="0.2">
      <c r="A579" s="146" t="s">
        <v>590</v>
      </c>
      <c r="B579" s="147" t="s">
        <v>591</v>
      </c>
      <c r="C579" s="745"/>
      <c r="D579" s="745"/>
      <c r="E579" s="745"/>
      <c r="F579" s="745"/>
      <c r="G579" s="747"/>
    </row>
    <row r="580" spans="1:7" ht="15" customHeight="1" x14ac:dyDescent="0.2">
      <c r="A580" s="563" t="str">
        <f t="shared" ref="A580:A589" si="109">IFERROR(VLOOKUP(C580,T_Insumos,4,FALSE),"")</f>
        <v/>
      </c>
      <c r="B580" s="402" t="str">
        <f t="shared" ref="B580:B589" si="110">IFERROR(VLOOKUP(C580,T_Insumos,5,FALSE),"")</f>
        <v/>
      </c>
      <c r="C580" s="408"/>
      <c r="D580" s="409"/>
      <c r="E580" s="413"/>
      <c r="F580" s="414"/>
      <c r="G580" s="614">
        <f t="shared" ref="G580:G589" si="111">ROUND(E580*F580,2)</f>
        <v>0</v>
      </c>
    </row>
    <row r="581" spans="1:7" ht="15" customHeight="1" x14ac:dyDescent="0.2">
      <c r="A581" s="563" t="str">
        <f t="shared" si="109"/>
        <v/>
      </c>
      <c r="B581" s="402" t="str">
        <f t="shared" si="110"/>
        <v/>
      </c>
      <c r="C581" s="408"/>
      <c r="D581" s="409"/>
      <c r="E581" s="413"/>
      <c r="F581" s="414"/>
      <c r="G581" s="614">
        <f t="shared" si="111"/>
        <v>0</v>
      </c>
    </row>
    <row r="582" spans="1:7" ht="15" customHeight="1" x14ac:dyDescent="0.2">
      <c r="A582" s="563" t="str">
        <f t="shared" si="109"/>
        <v/>
      </c>
      <c r="B582" s="402" t="str">
        <f t="shared" si="110"/>
        <v/>
      </c>
      <c r="C582" s="408"/>
      <c r="D582" s="409"/>
      <c r="E582" s="413"/>
      <c r="F582" s="414"/>
      <c r="G582" s="614">
        <f t="shared" si="111"/>
        <v>0</v>
      </c>
    </row>
    <row r="583" spans="1:7" ht="15" customHeight="1" x14ac:dyDescent="0.2">
      <c r="A583" s="563" t="str">
        <f t="shared" si="109"/>
        <v/>
      </c>
      <c r="B583" s="402" t="str">
        <f t="shared" si="110"/>
        <v/>
      </c>
      <c r="C583" s="408"/>
      <c r="D583" s="409"/>
      <c r="E583" s="413"/>
      <c r="F583" s="414"/>
      <c r="G583" s="614">
        <f t="shared" si="111"/>
        <v>0</v>
      </c>
    </row>
    <row r="584" spans="1:7" ht="15" customHeight="1" x14ac:dyDescent="0.2">
      <c r="A584" s="563" t="str">
        <f t="shared" si="109"/>
        <v/>
      </c>
      <c r="B584" s="402" t="str">
        <f t="shared" si="110"/>
        <v/>
      </c>
      <c r="C584" s="408"/>
      <c r="D584" s="409"/>
      <c r="E584" s="413"/>
      <c r="F584" s="414"/>
      <c r="G584" s="614">
        <f t="shared" si="111"/>
        <v>0</v>
      </c>
    </row>
    <row r="585" spans="1:7" ht="15" customHeight="1" x14ac:dyDescent="0.2">
      <c r="A585" s="563" t="str">
        <f t="shared" si="109"/>
        <v/>
      </c>
      <c r="B585" s="402" t="str">
        <f t="shared" si="110"/>
        <v/>
      </c>
      <c r="C585" s="408"/>
      <c r="D585" s="409"/>
      <c r="E585" s="419"/>
      <c r="F585" s="414"/>
      <c r="G585" s="614">
        <f t="shared" si="111"/>
        <v>0</v>
      </c>
    </row>
    <row r="586" spans="1:7" ht="15" customHeight="1" x14ac:dyDescent="0.2">
      <c r="A586" s="563" t="str">
        <f t="shared" si="109"/>
        <v/>
      </c>
      <c r="B586" s="402" t="str">
        <f t="shared" si="110"/>
        <v/>
      </c>
      <c r="C586" s="408"/>
      <c r="D586" s="409"/>
      <c r="E586" s="413"/>
      <c r="F586" s="414"/>
      <c r="G586" s="614">
        <f t="shared" si="111"/>
        <v>0</v>
      </c>
    </row>
    <row r="587" spans="1:7" ht="15" customHeight="1" x14ac:dyDescent="0.2">
      <c r="A587" s="563" t="str">
        <f t="shared" si="109"/>
        <v/>
      </c>
      <c r="B587" s="402" t="str">
        <f t="shared" si="110"/>
        <v/>
      </c>
      <c r="C587" s="408"/>
      <c r="D587" s="409"/>
      <c r="E587" s="413"/>
      <c r="F587" s="414"/>
      <c r="G587" s="614">
        <f t="shared" si="111"/>
        <v>0</v>
      </c>
    </row>
    <row r="588" spans="1:7" ht="15" customHeight="1" x14ac:dyDescent="0.2">
      <c r="A588" s="563" t="str">
        <f t="shared" si="109"/>
        <v/>
      </c>
      <c r="B588" s="402" t="str">
        <f t="shared" si="110"/>
        <v/>
      </c>
      <c r="C588" s="408"/>
      <c r="D588" s="409"/>
      <c r="E588" s="413"/>
      <c r="F588" s="414"/>
      <c r="G588" s="614">
        <f t="shared" si="111"/>
        <v>0</v>
      </c>
    </row>
    <row r="589" spans="1:7" ht="15" customHeight="1" x14ac:dyDescent="0.2">
      <c r="A589" s="563" t="str">
        <f t="shared" si="109"/>
        <v/>
      </c>
      <c r="B589" s="402" t="str">
        <f t="shared" si="110"/>
        <v/>
      </c>
      <c r="C589" s="408"/>
      <c r="D589" s="409"/>
      <c r="E589" s="413"/>
      <c r="F589" s="414"/>
      <c r="G589" s="614">
        <f t="shared" si="111"/>
        <v>0</v>
      </c>
    </row>
    <row r="590" spans="1:7" ht="15" customHeight="1" x14ac:dyDescent="0.2">
      <c r="A590" s="148"/>
      <c r="B590" s="143"/>
      <c r="C590" s="143"/>
      <c r="D590" s="140"/>
      <c r="F590" s="149" t="s">
        <v>36</v>
      </c>
      <c r="G590" s="685">
        <f>SUBTOTAL(9,G580:G589)</f>
        <v>0</v>
      </c>
    </row>
    <row r="591" spans="1:7" ht="15" customHeight="1" x14ac:dyDescent="0.2">
      <c r="A591" s="148"/>
      <c r="B591" s="143"/>
      <c r="C591" s="150" t="s">
        <v>1613</v>
      </c>
      <c r="D591" s="140"/>
      <c r="E591" s="141"/>
      <c r="F591" s="141"/>
      <c r="G591" s="151"/>
    </row>
    <row r="592" spans="1:7" ht="15" customHeight="1" x14ac:dyDescent="0.2">
      <c r="A592" s="748" t="s">
        <v>589</v>
      </c>
      <c r="B592" s="749"/>
      <c r="C592" s="744" t="s">
        <v>0</v>
      </c>
      <c r="D592" s="750" t="s">
        <v>1862</v>
      </c>
      <c r="E592" s="752" t="s">
        <v>32</v>
      </c>
      <c r="F592" s="752" t="s">
        <v>1861</v>
      </c>
      <c r="G592" s="746" t="s">
        <v>33</v>
      </c>
    </row>
    <row r="593" spans="1:7" ht="15" customHeight="1" x14ac:dyDescent="0.2">
      <c r="A593" s="146" t="s">
        <v>590</v>
      </c>
      <c r="B593" s="147" t="s">
        <v>591</v>
      </c>
      <c r="C593" s="745"/>
      <c r="D593" s="751"/>
      <c r="E593" s="753"/>
      <c r="F593" s="753"/>
      <c r="G593" s="747"/>
    </row>
    <row r="594" spans="1:7" ht="15" customHeight="1" x14ac:dyDescent="0.2">
      <c r="A594" s="563" t="str">
        <f t="shared" ref="A594:A595" si="112">IFERROR(VLOOKUP(C594,T_Insumos,4,FALSE),"")</f>
        <v/>
      </c>
      <c r="B594" s="402" t="str">
        <f>IFERROR(VLOOKUP(C594,T_Insumos,5,FALSE),"")</f>
        <v/>
      </c>
      <c r="C594" s="408"/>
      <c r="D594" s="413"/>
      <c r="E594" s="414"/>
      <c r="F594" s="682"/>
      <c r="G594" s="614">
        <f>ROUND(D594*E594*F594,2)</f>
        <v>0</v>
      </c>
    </row>
    <row r="595" spans="1:7" ht="15" customHeight="1" x14ac:dyDescent="0.2">
      <c r="A595" s="563" t="str">
        <f t="shared" si="112"/>
        <v/>
      </c>
      <c r="B595" s="402" t="str">
        <f>IFERROR(VLOOKUP(C595,T_Insumos,5,FALSE),"")</f>
        <v/>
      </c>
      <c r="C595" s="408"/>
      <c r="D595" s="419"/>
      <c r="E595" s="414"/>
      <c r="F595" s="682"/>
      <c r="G595" s="614">
        <f>ROUND(D595*E595*F595,2)</f>
        <v>0</v>
      </c>
    </row>
    <row r="596" spans="1:7" ht="15" customHeight="1" x14ac:dyDescent="0.2">
      <c r="A596" s="148"/>
      <c r="B596" s="143"/>
      <c r="C596" s="143"/>
      <c r="D596" s="140"/>
      <c r="F596" s="149" t="s">
        <v>1614</v>
      </c>
      <c r="G596" s="685">
        <f>SUBTOTAL(9,G594:G595)</f>
        <v>0</v>
      </c>
    </row>
    <row r="597" spans="1:7" ht="15" customHeight="1" thickBot="1" x14ac:dyDescent="0.25">
      <c r="A597" s="153"/>
      <c r="B597" s="154"/>
      <c r="C597" s="155"/>
      <c r="D597" s="156"/>
      <c r="E597" s="157"/>
      <c r="F597" s="157"/>
      <c r="G597" s="158"/>
    </row>
    <row r="598" spans="1:7" ht="15" customHeight="1" x14ac:dyDescent="0.2">
      <c r="A598" s="615">
        <f>B532</f>
        <v>0</v>
      </c>
      <c r="B598" s="616" t="str">
        <f>C532</f>
        <v/>
      </c>
      <c r="C598" s="617"/>
      <c r="D598" s="617"/>
      <c r="E598" s="617" t="s">
        <v>1863</v>
      </c>
      <c r="F598" s="618" t="str">
        <f>CONCATENATE("$/",G532)</f>
        <v>$/</v>
      </c>
      <c r="G598" s="619">
        <f>SUBTOTAL(9,G556:G597)</f>
        <v>0</v>
      </c>
    </row>
    <row r="599" spans="1:7" ht="15" customHeight="1" thickBot="1" x14ac:dyDescent="0.25">
      <c r="A599" s="620"/>
      <c r="B599" s="621"/>
      <c r="C599" s="621"/>
      <c r="D599" s="621"/>
      <c r="E599" s="622" t="s">
        <v>1852</v>
      </c>
      <c r="F599" s="623" t="str">
        <f>CONCATENATE("$/",G532)</f>
        <v>$/</v>
      </c>
      <c r="G599" s="624">
        <f>G598*Coef_Paso</f>
        <v>0</v>
      </c>
    </row>
    <row r="600" spans="1:7" ht="15" customHeight="1" thickTop="1" thickBot="1" x14ac:dyDescent="0.25"/>
    <row r="601" spans="1:7" ht="15" customHeight="1" thickTop="1" x14ac:dyDescent="0.2">
      <c r="A601" s="560" t="s">
        <v>39</v>
      </c>
      <c r="B601" s="561"/>
      <c r="C601" s="561"/>
      <c r="D601" s="561"/>
      <c r="E601" s="561"/>
      <c r="F601" s="561"/>
      <c r="G601" s="562"/>
    </row>
    <row r="602" spans="1:7" ht="15" customHeight="1" x14ac:dyDescent="0.2">
      <c r="A602" s="129" t="s">
        <v>726</v>
      </c>
      <c r="B602" s="130" t="str">
        <f>Comitente</f>
        <v>DIRECCIÓN PROVINCIAL DE VIALIDAD</v>
      </c>
      <c r="C602" s="131"/>
      <c r="D602" s="207"/>
      <c r="E602" s="133"/>
      <c r="F602" s="133"/>
      <c r="G602" s="134"/>
    </row>
    <row r="603" spans="1:7" ht="15" customHeight="1" x14ac:dyDescent="0.2">
      <c r="A603" s="129" t="s">
        <v>727</v>
      </c>
      <c r="B603" s="130">
        <f>Contratista</f>
        <v>0</v>
      </c>
      <c r="C603" s="135"/>
      <c r="D603" s="135"/>
      <c r="E603" s="130"/>
      <c r="F603" s="130"/>
      <c r="G603" s="136"/>
    </row>
    <row r="604" spans="1:7" ht="15" customHeight="1" x14ac:dyDescent="0.2">
      <c r="A604" s="129" t="s">
        <v>27</v>
      </c>
      <c r="B604" s="130" t="str">
        <f>Obra</f>
        <v>SEÑALIZACION HORIZONTAL - PROVISION Y COLOCACION DE TACHAS REFLECTIVAS Y SEÑALAMIENTO VERTICAL</v>
      </c>
      <c r="C604" s="135"/>
      <c r="D604" s="135"/>
      <c r="F604" s="130" t="s">
        <v>40</v>
      </c>
      <c r="G604" s="136">
        <f>Fecha_Base</f>
        <v>43145</v>
      </c>
    </row>
    <row r="605" spans="1:7" ht="15" customHeight="1" x14ac:dyDescent="0.2">
      <c r="A605" s="137" t="s">
        <v>725</v>
      </c>
      <c r="B605" s="138" t="str">
        <f>Ubicación</f>
        <v>DEPARTAMENTOS VARIOS</v>
      </c>
      <c r="C605" s="138"/>
      <c r="D605" s="140"/>
      <c r="F605" s="141"/>
      <c r="G605" s="142"/>
    </row>
    <row r="606" spans="1:7" ht="15" customHeight="1" x14ac:dyDescent="0.2">
      <c r="A606" s="137" t="s">
        <v>41</v>
      </c>
      <c r="B606" s="581" t="str">
        <f>IFERROR(VALUE(LEFT(B607,FIND("-",B607)-1)),"")</f>
        <v/>
      </c>
      <c r="C606" s="143" t="str">
        <f>IFERROR(VLOOKUP(B606,T_Itemizado_Obra,2,FALSE),"")</f>
        <v/>
      </c>
      <c r="D606" s="140"/>
      <c r="F606" s="141"/>
      <c r="G606" s="142"/>
    </row>
    <row r="607" spans="1:7" ht="15" customHeight="1" x14ac:dyDescent="0.2">
      <c r="A607" s="137" t="s">
        <v>28</v>
      </c>
      <c r="B607" s="693"/>
      <c r="C607" s="143" t="str">
        <f>IFERROR(VLOOKUP(B607,T_Itemizado_Obra,2,FALSE),"")</f>
        <v/>
      </c>
      <c r="D607" s="140"/>
      <c r="F607" s="138" t="s">
        <v>29</v>
      </c>
      <c r="G607" s="144" t="str">
        <f>IFERROR(VLOOKUP(B607,T_Itemizado_Obra,3,FALSE),"")</f>
        <v/>
      </c>
    </row>
    <row r="608" spans="1:7" ht="15" customHeight="1" x14ac:dyDescent="0.2">
      <c r="A608" s="137"/>
      <c r="B608" s="138"/>
      <c r="C608" s="143"/>
      <c r="D608" s="140"/>
      <c r="E608" s="143"/>
      <c r="F608" s="143"/>
      <c r="G608" s="145"/>
    </row>
    <row r="609" spans="1:7" ht="15" customHeight="1" x14ac:dyDescent="0.2">
      <c r="A609" s="396"/>
      <c r="B609" s="132"/>
      <c r="C609" s="397" t="s">
        <v>1602</v>
      </c>
      <c r="D609" s="132"/>
      <c r="E609" s="132"/>
      <c r="F609" s="132"/>
      <c r="G609" s="398"/>
    </row>
    <row r="610" spans="1:7" ht="15" customHeight="1" x14ac:dyDescent="0.2">
      <c r="A610" s="137"/>
      <c r="B610" s="199"/>
      <c r="C610" s="143"/>
      <c r="D610" s="140"/>
      <c r="E610" s="138"/>
      <c r="F610" s="138"/>
      <c r="G610" s="144"/>
    </row>
    <row r="611" spans="1:7" ht="15" customHeight="1" x14ac:dyDescent="0.2">
      <c r="A611" s="137"/>
      <c r="B611" s="199"/>
      <c r="C611" s="399" t="s">
        <v>1603</v>
      </c>
      <c r="D611" s="400" t="s">
        <v>31</v>
      </c>
      <c r="E611" s="400" t="s">
        <v>1604</v>
      </c>
      <c r="F611" s="400" t="s">
        <v>1605</v>
      </c>
      <c r="G611" s="401" t="s">
        <v>1606</v>
      </c>
    </row>
    <row r="612" spans="1:7" ht="15" customHeight="1" x14ac:dyDescent="0.2">
      <c r="A612" s="137"/>
      <c r="B612" s="199"/>
      <c r="C612" s="408"/>
      <c r="D612" s="413"/>
      <c r="E612" s="594">
        <f t="shared" ref="E612:E622" si="113">IFERROR(VLOOKUP(C612,T_Equipos,4,FALSE),0)</f>
        <v>0</v>
      </c>
      <c r="F612" s="686">
        <f t="shared" ref="F612:F622" si="114">IFERROR(VLOOKUP(C612,T_Equipos,11,FALSE),0)</f>
        <v>0</v>
      </c>
      <c r="G612" s="614">
        <f t="shared" ref="G612:G622" si="115">ROUND(D612*F612,2)</f>
        <v>0</v>
      </c>
    </row>
    <row r="613" spans="1:7" ht="15" customHeight="1" x14ac:dyDescent="0.2">
      <c r="A613" s="137"/>
      <c r="B613" s="199"/>
      <c r="C613" s="408"/>
      <c r="D613" s="413"/>
      <c r="E613" s="594">
        <f t="shared" si="113"/>
        <v>0</v>
      </c>
      <c r="F613" s="686">
        <f t="shared" si="114"/>
        <v>0</v>
      </c>
      <c r="G613" s="614">
        <f t="shared" si="115"/>
        <v>0</v>
      </c>
    </row>
    <row r="614" spans="1:7" ht="15" customHeight="1" x14ac:dyDescent="0.2">
      <c r="A614" s="137"/>
      <c r="B614" s="199"/>
      <c r="C614" s="408"/>
      <c r="D614" s="413"/>
      <c r="E614" s="594">
        <f t="shared" si="113"/>
        <v>0</v>
      </c>
      <c r="F614" s="686">
        <f t="shared" si="114"/>
        <v>0</v>
      </c>
      <c r="G614" s="614">
        <f t="shared" si="115"/>
        <v>0</v>
      </c>
    </row>
    <row r="615" spans="1:7" ht="15" customHeight="1" x14ac:dyDescent="0.2">
      <c r="A615" s="137"/>
      <c r="B615" s="199"/>
      <c r="C615" s="408"/>
      <c r="D615" s="413"/>
      <c r="E615" s="594">
        <f t="shared" si="113"/>
        <v>0</v>
      </c>
      <c r="F615" s="686">
        <f t="shared" si="114"/>
        <v>0</v>
      </c>
      <c r="G615" s="614">
        <f t="shared" si="115"/>
        <v>0</v>
      </c>
    </row>
    <row r="616" spans="1:7" ht="15" customHeight="1" x14ac:dyDescent="0.2">
      <c r="A616" s="137"/>
      <c r="B616" s="199"/>
      <c r="C616" s="408"/>
      <c r="D616" s="413"/>
      <c r="E616" s="594">
        <f t="shared" si="113"/>
        <v>0</v>
      </c>
      <c r="F616" s="686">
        <f t="shared" si="114"/>
        <v>0</v>
      </c>
      <c r="G616" s="614">
        <f t="shared" si="115"/>
        <v>0</v>
      </c>
    </row>
    <row r="617" spans="1:7" ht="15" customHeight="1" x14ac:dyDescent="0.2">
      <c r="A617" s="137"/>
      <c r="B617" s="199"/>
      <c r="C617" s="408"/>
      <c r="D617" s="413"/>
      <c r="E617" s="594">
        <f t="shared" si="113"/>
        <v>0</v>
      </c>
      <c r="F617" s="686">
        <f t="shared" si="114"/>
        <v>0</v>
      </c>
      <c r="G617" s="614">
        <f t="shared" si="115"/>
        <v>0</v>
      </c>
    </row>
    <row r="618" spans="1:7" ht="15" customHeight="1" x14ac:dyDescent="0.2">
      <c r="A618" s="137"/>
      <c r="B618" s="199"/>
      <c r="C618" s="408"/>
      <c r="D618" s="413"/>
      <c r="E618" s="594">
        <f t="shared" si="113"/>
        <v>0</v>
      </c>
      <c r="F618" s="686">
        <f t="shared" si="114"/>
        <v>0</v>
      </c>
      <c r="G618" s="614">
        <f t="shared" si="115"/>
        <v>0</v>
      </c>
    </row>
    <row r="619" spans="1:7" ht="15" customHeight="1" x14ac:dyDescent="0.2">
      <c r="A619" s="137"/>
      <c r="B619" s="199"/>
      <c r="C619" s="408"/>
      <c r="D619" s="413"/>
      <c r="E619" s="594">
        <f t="shared" si="113"/>
        <v>0</v>
      </c>
      <c r="F619" s="686">
        <f t="shared" si="114"/>
        <v>0</v>
      </c>
      <c r="G619" s="614">
        <f t="shared" si="115"/>
        <v>0</v>
      </c>
    </row>
    <row r="620" spans="1:7" ht="15" customHeight="1" x14ac:dyDescent="0.2">
      <c r="A620" s="137"/>
      <c r="B620" s="199"/>
      <c r="C620" s="408"/>
      <c r="D620" s="413"/>
      <c r="E620" s="594">
        <f t="shared" si="113"/>
        <v>0</v>
      </c>
      <c r="F620" s="686">
        <f t="shared" si="114"/>
        <v>0</v>
      </c>
      <c r="G620" s="614">
        <f t="shared" si="115"/>
        <v>0</v>
      </c>
    </row>
    <row r="621" spans="1:7" ht="15" customHeight="1" x14ac:dyDescent="0.2">
      <c r="A621" s="137"/>
      <c r="B621" s="199"/>
      <c r="C621" s="408"/>
      <c r="D621" s="413"/>
      <c r="E621" s="594">
        <f t="shared" si="113"/>
        <v>0</v>
      </c>
      <c r="F621" s="686">
        <f t="shared" si="114"/>
        <v>0</v>
      </c>
      <c r="G621" s="614">
        <f t="shared" si="115"/>
        <v>0</v>
      </c>
    </row>
    <row r="622" spans="1:7" ht="15" customHeight="1" x14ac:dyDescent="0.2">
      <c r="A622" s="137"/>
      <c r="B622" s="199"/>
      <c r="C622" s="408"/>
      <c r="D622" s="413"/>
      <c r="E622" s="594">
        <f t="shared" si="113"/>
        <v>0</v>
      </c>
      <c r="F622" s="686">
        <f t="shared" si="114"/>
        <v>0</v>
      </c>
      <c r="G622" s="614">
        <f t="shared" si="115"/>
        <v>0</v>
      </c>
    </row>
    <row r="623" spans="1:7" ht="15" customHeight="1" thickBot="1" x14ac:dyDescent="0.25">
      <c r="A623" s="137"/>
      <c r="B623" s="199"/>
      <c r="C623" s="143"/>
      <c r="E623" s="206"/>
      <c r="F623" s="138"/>
      <c r="G623" s="144"/>
    </row>
    <row r="624" spans="1:7" ht="15" customHeight="1" thickBot="1" x14ac:dyDescent="0.25">
      <c r="A624" s="137"/>
      <c r="B624" s="199"/>
      <c r="C624" s="405" t="s">
        <v>1607</v>
      </c>
      <c r="E624" s="206">
        <f>SUMPRODUCT(D612:D622,E612:E622)</f>
        <v>0</v>
      </c>
      <c r="F624" s="138" t="s">
        <v>1608</v>
      </c>
      <c r="G624" s="683">
        <f>SUM(G612:G622)</f>
        <v>0</v>
      </c>
    </row>
    <row r="625" spans="1:7" ht="15" customHeight="1" x14ac:dyDescent="0.2">
      <c r="A625" s="137"/>
      <c r="B625" s="199"/>
      <c r="C625" s="405"/>
      <c r="D625" s="140"/>
      <c r="E625" s="138"/>
      <c r="F625" s="138"/>
      <c r="G625" s="208"/>
    </row>
    <row r="626" spans="1:7" ht="15" customHeight="1" x14ac:dyDescent="0.2">
      <c r="A626" s="137"/>
      <c r="B626" s="199"/>
      <c r="C626" s="138" t="s">
        <v>1609</v>
      </c>
      <c r="D626" s="596"/>
      <c r="E626" s="534" t="str">
        <f>CONCATENATE(G607,"/día")</f>
        <v>/día</v>
      </c>
      <c r="F626" s="138"/>
      <c r="G626" s="144"/>
    </row>
    <row r="627" spans="1:7" ht="15" customHeight="1" x14ac:dyDescent="0.2">
      <c r="A627" s="137"/>
      <c r="B627" s="199"/>
      <c r="C627" s="143"/>
      <c r="D627" s="140"/>
      <c r="E627" s="138"/>
      <c r="F627" s="138"/>
      <c r="G627" s="144"/>
    </row>
    <row r="628" spans="1:7" ht="15" customHeight="1" x14ac:dyDescent="0.2">
      <c r="A628" s="748" t="s">
        <v>589</v>
      </c>
      <c r="B628" s="749"/>
      <c r="C628" s="744" t="s">
        <v>0</v>
      </c>
      <c r="D628" s="750" t="s">
        <v>1610</v>
      </c>
      <c r="E628" s="754" t="s">
        <v>1860</v>
      </c>
      <c r="F628" s="750" t="s">
        <v>961</v>
      </c>
      <c r="G628" s="746" t="s">
        <v>33</v>
      </c>
    </row>
    <row r="629" spans="1:7" ht="15" customHeight="1" x14ac:dyDescent="0.2">
      <c r="A629" s="146" t="s">
        <v>590</v>
      </c>
      <c r="B629" s="147" t="s">
        <v>591</v>
      </c>
      <c r="C629" s="745"/>
      <c r="D629" s="751"/>
      <c r="E629" s="753"/>
      <c r="F629" s="751"/>
      <c r="G629" s="747"/>
    </row>
    <row r="630" spans="1:7" ht="15" customHeight="1" x14ac:dyDescent="0.2">
      <c r="A630" s="148"/>
      <c r="B630" s="143"/>
      <c r="C630" s="150" t="s">
        <v>1611</v>
      </c>
      <c r="D630" s="140"/>
      <c r="E630" s="143"/>
      <c r="F630" s="143"/>
      <c r="G630" s="151"/>
    </row>
    <row r="631" spans="1:7" ht="15" customHeight="1" x14ac:dyDescent="0.2">
      <c r="A631" s="563" t="str">
        <f t="shared" ref="A631:A640" si="116">IFERROR(VLOOKUP(C631,T_Insumos,4,FALSE),"")</f>
        <v>INDEC-DCTO - Inciso j)</v>
      </c>
      <c r="B631" s="402" t="str">
        <f t="shared" ref="B631:B640" si="117">IFERROR(VLOOKUP(C631,T_Insumos,5,FALSE),"")</f>
        <v>Equipo - Amortización de equipo</v>
      </c>
      <c r="C631" s="408" t="s">
        <v>1737</v>
      </c>
      <c r="D631" s="440">
        <f>IFERROR(VLOOKUP(C631,T_Coef_Equipos,2,FALSE),0)</f>
        <v>0</v>
      </c>
      <c r="E631" s="449">
        <f>IF(C631="",0,G624)</f>
        <v>0</v>
      </c>
      <c r="F631" s="680">
        <f>IF(C631="",0,D626)</f>
        <v>0</v>
      </c>
      <c r="G631" s="614">
        <f>IFERROR(ROUND(D631*E631/F631,2),0)</f>
        <v>0</v>
      </c>
    </row>
    <row r="632" spans="1:7" ht="15" customHeight="1" x14ac:dyDescent="0.2">
      <c r="A632" s="563" t="str">
        <f t="shared" si="116"/>
        <v>INDEC-DCTO - Inciso j)</v>
      </c>
      <c r="B632" s="402" t="str">
        <f t="shared" si="117"/>
        <v>Equipo - Amortización de equipo</v>
      </c>
      <c r="C632" s="412" t="s">
        <v>1738</v>
      </c>
      <c r="D632" s="440">
        <f>IFERROR(VLOOKUP(C632,T_Coef_Equipos,2,FALSE),0)</f>
        <v>0</v>
      </c>
      <c r="E632" s="449">
        <f>IF(C632="",0,G624)</f>
        <v>0</v>
      </c>
      <c r="F632" s="680">
        <f t="shared" ref="F632:F640" si="118">IF(C632="",0,F631)</f>
        <v>0</v>
      </c>
      <c r="G632" s="614">
        <f t="shared" ref="G632:G640" si="119">IFERROR(ROUND(D632*E632/F632,2),0)</f>
        <v>0</v>
      </c>
    </row>
    <row r="633" spans="1:7" ht="15" customHeight="1" x14ac:dyDescent="0.2">
      <c r="A633" s="563" t="str">
        <f t="shared" si="116"/>
        <v>INDEC-PB - 94920-1</v>
      </c>
      <c r="B633" s="402" t="str">
        <f t="shared" si="117"/>
        <v xml:space="preserve">Accesorios y repuestos para máquinas de uso especial                 </v>
      </c>
      <c r="C633" s="412" t="s">
        <v>1630</v>
      </c>
      <c r="D633" s="440">
        <f>IFERROR(VLOOKUP(C633,T_Coef_Equipos,2,FALSE),0)</f>
        <v>0</v>
      </c>
      <c r="E633" s="449">
        <f>IF(C633="",0,G624)</f>
        <v>0</v>
      </c>
      <c r="F633" s="680">
        <f t="shared" si="118"/>
        <v>0</v>
      </c>
      <c r="G633" s="614">
        <f t="shared" si="119"/>
        <v>0</v>
      </c>
    </row>
    <row r="634" spans="1:7" ht="15" customHeight="1" x14ac:dyDescent="0.2">
      <c r="A634" s="563" t="str">
        <f t="shared" si="116"/>
        <v>INDEC-PB - 33360-1</v>
      </c>
      <c r="B634" s="402" t="str">
        <f t="shared" si="117"/>
        <v xml:space="preserve">Gas oil                                                                </v>
      </c>
      <c r="C634" s="412" t="s">
        <v>889</v>
      </c>
      <c r="D634" s="444">
        <f>IFERROR(VLOOKUP(C634,T_Coef_Equipos,2,FALSE),0)</f>
        <v>0</v>
      </c>
      <c r="E634" s="449">
        <f>IF(C634="",0,E624)</f>
        <v>0</v>
      </c>
      <c r="F634" s="680">
        <f t="shared" si="118"/>
        <v>0</v>
      </c>
      <c r="G634" s="614">
        <f t="shared" si="119"/>
        <v>0</v>
      </c>
    </row>
    <row r="635" spans="1:7" ht="15" customHeight="1" x14ac:dyDescent="0.2">
      <c r="A635" s="563" t="str">
        <f t="shared" si="116"/>
        <v>INDEC-PB - 33380-1</v>
      </c>
      <c r="B635" s="402" t="str">
        <f t="shared" si="117"/>
        <v xml:space="preserve">Aceites lubricantes                                                    </v>
      </c>
      <c r="C635" s="412" t="s">
        <v>1739</v>
      </c>
      <c r="D635" s="444">
        <f>IFERROR(VLOOKUP(C635,T_Coef_Equipos,2,FALSE),0)</f>
        <v>0</v>
      </c>
      <c r="E635" s="449">
        <f>IF(C635="",0,E624)</f>
        <v>0</v>
      </c>
      <c r="F635" s="680">
        <f t="shared" si="118"/>
        <v>0</v>
      </c>
      <c r="G635" s="614">
        <f t="shared" si="119"/>
        <v>0</v>
      </c>
    </row>
    <row r="636" spans="1:7" ht="15" customHeight="1" x14ac:dyDescent="0.2">
      <c r="A636" s="563" t="str">
        <f t="shared" si="116"/>
        <v/>
      </c>
      <c r="B636" s="402" t="str">
        <f t="shared" si="117"/>
        <v/>
      </c>
      <c r="C636" s="412"/>
      <c r="D636" s="414"/>
      <c r="E636" s="449">
        <f>IF(C636="",0,G624)</f>
        <v>0</v>
      </c>
      <c r="F636" s="680">
        <f t="shared" si="118"/>
        <v>0</v>
      </c>
      <c r="G636" s="614">
        <f t="shared" si="119"/>
        <v>0</v>
      </c>
    </row>
    <row r="637" spans="1:7" ht="15" customHeight="1" x14ac:dyDescent="0.2">
      <c r="A637" s="563" t="str">
        <f t="shared" si="116"/>
        <v/>
      </c>
      <c r="B637" s="402" t="str">
        <f t="shared" si="117"/>
        <v/>
      </c>
      <c r="C637" s="412"/>
      <c r="D637" s="452"/>
      <c r="E637" s="449">
        <f>IF(C637="",0,G624)</f>
        <v>0</v>
      </c>
      <c r="F637" s="680">
        <f t="shared" si="118"/>
        <v>0</v>
      </c>
      <c r="G637" s="614">
        <f t="shared" si="119"/>
        <v>0</v>
      </c>
    </row>
    <row r="638" spans="1:7" ht="15" customHeight="1" x14ac:dyDescent="0.2">
      <c r="A638" s="563" t="str">
        <f t="shared" si="116"/>
        <v/>
      </c>
      <c r="B638" s="402" t="str">
        <f t="shared" si="117"/>
        <v/>
      </c>
      <c r="C638" s="412"/>
      <c r="D638" s="452"/>
      <c r="E638" s="449">
        <f>IF(C638="",0,G624)</f>
        <v>0</v>
      </c>
      <c r="F638" s="680">
        <f t="shared" si="118"/>
        <v>0</v>
      </c>
      <c r="G638" s="614">
        <f t="shared" si="119"/>
        <v>0</v>
      </c>
    </row>
    <row r="639" spans="1:7" ht="15" customHeight="1" x14ac:dyDescent="0.2">
      <c r="A639" s="563" t="str">
        <f t="shared" si="116"/>
        <v/>
      </c>
      <c r="B639" s="402" t="str">
        <f t="shared" si="117"/>
        <v/>
      </c>
      <c r="C639" s="412"/>
      <c r="D639" s="413"/>
      <c r="E639" s="449">
        <f>IF(C639="",0,E624)</f>
        <v>0</v>
      </c>
      <c r="F639" s="680">
        <f t="shared" si="118"/>
        <v>0</v>
      </c>
      <c r="G639" s="614">
        <f t="shared" si="119"/>
        <v>0</v>
      </c>
    </row>
    <row r="640" spans="1:7" ht="15" customHeight="1" x14ac:dyDescent="0.2">
      <c r="A640" s="563" t="str">
        <f t="shared" si="116"/>
        <v/>
      </c>
      <c r="B640" s="402" t="str">
        <f t="shared" si="117"/>
        <v/>
      </c>
      <c r="C640" s="408"/>
      <c r="D640" s="413"/>
      <c r="E640" s="449">
        <f>IF(C640="",0,E624)</f>
        <v>0</v>
      </c>
      <c r="F640" s="680">
        <f t="shared" si="118"/>
        <v>0</v>
      </c>
      <c r="G640" s="684">
        <f t="shared" si="119"/>
        <v>0</v>
      </c>
    </row>
    <row r="641" spans="1:7" ht="15" customHeight="1" x14ac:dyDescent="0.2">
      <c r="A641" s="152"/>
      <c r="B641" s="139"/>
      <c r="C641" s="143"/>
      <c r="D641" s="140"/>
      <c r="F641" s="681" t="s">
        <v>34</v>
      </c>
      <c r="G641" s="685">
        <f>SUBTOTAL(9,G631:G640)</f>
        <v>0</v>
      </c>
    </row>
    <row r="642" spans="1:7" ht="15" customHeight="1" x14ac:dyDescent="0.2">
      <c r="A642" s="148"/>
      <c r="B642" s="143"/>
      <c r="C642" s="150" t="s">
        <v>728</v>
      </c>
      <c r="D642" s="140"/>
      <c r="E642" s="141"/>
      <c r="F642" s="141"/>
      <c r="G642" s="151"/>
    </row>
    <row r="643" spans="1:7" ht="15" customHeight="1" x14ac:dyDescent="0.2">
      <c r="A643" s="748" t="s">
        <v>589</v>
      </c>
      <c r="B643" s="749"/>
      <c r="C643" s="744" t="s">
        <v>0</v>
      </c>
      <c r="D643" s="750" t="s">
        <v>31</v>
      </c>
      <c r="E643" s="752" t="s">
        <v>32</v>
      </c>
      <c r="F643" s="678"/>
      <c r="G643" s="746" t="s">
        <v>33</v>
      </c>
    </row>
    <row r="644" spans="1:7" ht="15" customHeight="1" x14ac:dyDescent="0.2">
      <c r="A644" s="146" t="s">
        <v>590</v>
      </c>
      <c r="B644" s="147" t="s">
        <v>591</v>
      </c>
      <c r="C644" s="745"/>
      <c r="D644" s="751"/>
      <c r="E644" s="753"/>
      <c r="F644" s="679"/>
      <c r="G644" s="747"/>
    </row>
    <row r="645" spans="1:7" ht="15" customHeight="1" x14ac:dyDescent="0.2">
      <c r="A645" s="563" t="str">
        <f t="shared" ref="A645:A650" si="120">IFERROR(VLOOKUP(C645,T_Insumos,4,FALSE),"")</f>
        <v>IIEE-SJ - 101000</v>
      </c>
      <c r="B645" s="402" t="str">
        <f t="shared" ref="B645:B650" si="121">IFERROR(VLOOKUP(C645,T_Insumos,5,FALSE),"")</f>
        <v>Oficial Especializado</v>
      </c>
      <c r="C645" s="411" t="s">
        <v>730</v>
      </c>
      <c r="D645" s="413"/>
      <c r="E645" s="414"/>
      <c r="F645" s="680">
        <f>IF(C645="",0,D626)</f>
        <v>0</v>
      </c>
      <c r="G645" s="614">
        <f t="shared" ref="G645:G650" si="122">IFERROR(ROUND(D645*E645/F645,2),0)</f>
        <v>0</v>
      </c>
    </row>
    <row r="646" spans="1:7" ht="15" customHeight="1" x14ac:dyDescent="0.2">
      <c r="A646" s="563" t="str">
        <f t="shared" si="120"/>
        <v>IIEE-SJ - 102000</v>
      </c>
      <c r="B646" s="402" t="str">
        <f t="shared" si="121"/>
        <v xml:space="preserve">Oficial </v>
      </c>
      <c r="C646" s="408" t="s">
        <v>1633</v>
      </c>
      <c r="D646" s="413"/>
      <c r="E646" s="414"/>
      <c r="F646" s="680">
        <f>IF(C646="",0,F645)</f>
        <v>0</v>
      </c>
      <c r="G646" s="614">
        <f t="shared" si="122"/>
        <v>0</v>
      </c>
    </row>
    <row r="647" spans="1:7" ht="15" customHeight="1" x14ac:dyDescent="0.2">
      <c r="A647" s="563" t="str">
        <f t="shared" si="120"/>
        <v>IIEE-SJ - 103000</v>
      </c>
      <c r="B647" s="402" t="str">
        <f t="shared" si="121"/>
        <v>Ayudante</v>
      </c>
      <c r="C647" s="408" t="s">
        <v>1736</v>
      </c>
      <c r="D647" s="413"/>
      <c r="E647" s="414"/>
      <c r="F647" s="680">
        <f>IF(C647="",0,F646)</f>
        <v>0</v>
      </c>
      <c r="G647" s="614">
        <f t="shared" si="122"/>
        <v>0</v>
      </c>
    </row>
    <row r="648" spans="1:7" ht="15" customHeight="1" x14ac:dyDescent="0.2">
      <c r="A648" s="563" t="str">
        <f t="shared" si="120"/>
        <v>IIEE-SJ - 103000</v>
      </c>
      <c r="B648" s="402" t="str">
        <f t="shared" si="121"/>
        <v>Ayudante</v>
      </c>
      <c r="C648" s="408" t="s">
        <v>732</v>
      </c>
      <c r="D648" s="413"/>
      <c r="E648" s="414"/>
      <c r="F648" s="680">
        <f>IF(C648="",0,F647)</f>
        <v>0</v>
      </c>
      <c r="G648" s="614">
        <f t="shared" si="122"/>
        <v>0</v>
      </c>
    </row>
    <row r="649" spans="1:7" ht="15" customHeight="1" x14ac:dyDescent="0.2">
      <c r="A649" s="563" t="str">
        <f t="shared" si="120"/>
        <v/>
      </c>
      <c r="B649" s="402" t="str">
        <f t="shared" si="121"/>
        <v/>
      </c>
      <c r="C649" s="408" t="s">
        <v>1635</v>
      </c>
      <c r="D649" s="625"/>
      <c r="E649" s="595">
        <f>SUMPRODUCT(D645:D648,E645:E648)</f>
        <v>0</v>
      </c>
      <c r="F649" s="680">
        <f>IF(C649="",0,F648)</f>
        <v>0</v>
      </c>
      <c r="G649" s="614">
        <f t="shared" si="122"/>
        <v>0</v>
      </c>
    </row>
    <row r="650" spans="1:7" ht="15" customHeight="1" x14ac:dyDescent="0.2">
      <c r="A650" s="563" t="str">
        <f t="shared" si="120"/>
        <v/>
      </c>
      <c r="B650" s="402" t="str">
        <f t="shared" si="121"/>
        <v/>
      </c>
      <c r="C650" s="402"/>
      <c r="D650" s="403"/>
      <c r="E650" s="414"/>
      <c r="F650" s="680">
        <f>IF(C650="",0,F649)</f>
        <v>0</v>
      </c>
      <c r="G650" s="614">
        <f t="shared" si="122"/>
        <v>0</v>
      </c>
    </row>
    <row r="651" spans="1:7" ht="15" customHeight="1" x14ac:dyDescent="0.2">
      <c r="A651" s="152"/>
      <c r="B651" s="139"/>
      <c r="C651" s="143"/>
      <c r="D651" s="140"/>
      <c r="F651" s="149" t="s">
        <v>35</v>
      </c>
      <c r="G651" s="685">
        <f>SUBTOTAL(9,G645:G650)</f>
        <v>0</v>
      </c>
    </row>
    <row r="652" spans="1:7" ht="15" customHeight="1" x14ac:dyDescent="0.2">
      <c r="A652" s="148"/>
      <c r="B652" s="143"/>
      <c r="C652" s="150" t="s">
        <v>1612</v>
      </c>
      <c r="D652" s="140"/>
      <c r="E652" s="141"/>
      <c r="F652" s="141"/>
      <c r="G652" s="151"/>
    </row>
    <row r="653" spans="1:7" ht="15" customHeight="1" x14ac:dyDescent="0.2">
      <c r="A653" s="748" t="s">
        <v>589</v>
      </c>
      <c r="B653" s="749"/>
      <c r="C653" s="744" t="s">
        <v>0</v>
      </c>
      <c r="D653" s="744" t="s">
        <v>30</v>
      </c>
      <c r="E653" s="744" t="s">
        <v>31</v>
      </c>
      <c r="F653" s="744" t="s">
        <v>32</v>
      </c>
      <c r="G653" s="746" t="s">
        <v>33</v>
      </c>
    </row>
    <row r="654" spans="1:7" ht="15" customHeight="1" x14ac:dyDescent="0.2">
      <c r="A654" s="146" t="s">
        <v>590</v>
      </c>
      <c r="B654" s="147" t="s">
        <v>591</v>
      </c>
      <c r="C654" s="745"/>
      <c r="D654" s="745"/>
      <c r="E654" s="745"/>
      <c r="F654" s="745"/>
      <c r="G654" s="747"/>
    </row>
    <row r="655" spans="1:7" ht="15" customHeight="1" x14ac:dyDescent="0.2">
      <c r="A655" s="563" t="str">
        <f t="shared" ref="A655:A664" si="123">IFERROR(VLOOKUP(C655,T_Insumos,4,FALSE),"")</f>
        <v/>
      </c>
      <c r="B655" s="402" t="str">
        <f t="shared" ref="B655:B664" si="124">IFERROR(VLOOKUP(C655,T_Insumos,5,FALSE),"")</f>
        <v/>
      </c>
      <c r="C655" s="408"/>
      <c r="D655" s="409"/>
      <c r="E655" s="413"/>
      <c r="F655" s="414"/>
      <c r="G655" s="614">
        <f t="shared" ref="G655:G664" si="125">ROUND(E655*F655,2)</f>
        <v>0</v>
      </c>
    </row>
    <row r="656" spans="1:7" ht="15" customHeight="1" x14ac:dyDescent="0.2">
      <c r="A656" s="563" t="str">
        <f t="shared" si="123"/>
        <v/>
      </c>
      <c r="B656" s="402" t="str">
        <f t="shared" si="124"/>
        <v/>
      </c>
      <c r="C656" s="408"/>
      <c r="D656" s="409"/>
      <c r="E656" s="413"/>
      <c r="F656" s="414"/>
      <c r="G656" s="614">
        <f t="shared" si="125"/>
        <v>0</v>
      </c>
    </row>
    <row r="657" spans="1:7" ht="15" customHeight="1" x14ac:dyDescent="0.2">
      <c r="A657" s="563" t="str">
        <f t="shared" si="123"/>
        <v/>
      </c>
      <c r="B657" s="402" t="str">
        <f t="shared" si="124"/>
        <v/>
      </c>
      <c r="C657" s="408"/>
      <c r="D657" s="409"/>
      <c r="E657" s="413"/>
      <c r="F657" s="414"/>
      <c r="G657" s="614">
        <f t="shared" si="125"/>
        <v>0</v>
      </c>
    </row>
    <row r="658" spans="1:7" ht="15" customHeight="1" x14ac:dyDescent="0.2">
      <c r="A658" s="563" t="str">
        <f t="shared" si="123"/>
        <v/>
      </c>
      <c r="B658" s="402" t="str">
        <f t="shared" si="124"/>
        <v/>
      </c>
      <c r="C658" s="408"/>
      <c r="D658" s="409"/>
      <c r="E658" s="413"/>
      <c r="F658" s="414"/>
      <c r="G658" s="614">
        <f t="shared" si="125"/>
        <v>0</v>
      </c>
    </row>
    <row r="659" spans="1:7" ht="15" customHeight="1" x14ac:dyDescent="0.2">
      <c r="A659" s="563" t="str">
        <f t="shared" si="123"/>
        <v/>
      </c>
      <c r="B659" s="402" t="str">
        <f t="shared" si="124"/>
        <v/>
      </c>
      <c r="C659" s="408"/>
      <c r="D659" s="409"/>
      <c r="E659" s="413"/>
      <c r="F659" s="414"/>
      <c r="G659" s="614">
        <f t="shared" si="125"/>
        <v>0</v>
      </c>
    </row>
    <row r="660" spans="1:7" ht="15" customHeight="1" x14ac:dyDescent="0.2">
      <c r="A660" s="563" t="str">
        <f t="shared" si="123"/>
        <v/>
      </c>
      <c r="B660" s="402" t="str">
        <f t="shared" si="124"/>
        <v/>
      </c>
      <c r="C660" s="408"/>
      <c r="D660" s="409"/>
      <c r="E660" s="419"/>
      <c r="F660" s="414"/>
      <c r="G660" s="614">
        <f t="shared" si="125"/>
        <v>0</v>
      </c>
    </row>
    <row r="661" spans="1:7" ht="15" customHeight="1" x14ac:dyDescent="0.2">
      <c r="A661" s="563" t="str">
        <f t="shared" si="123"/>
        <v/>
      </c>
      <c r="B661" s="402" t="str">
        <f t="shared" si="124"/>
        <v/>
      </c>
      <c r="C661" s="408"/>
      <c r="D661" s="409"/>
      <c r="E661" s="413"/>
      <c r="F661" s="414"/>
      <c r="G661" s="614">
        <f t="shared" si="125"/>
        <v>0</v>
      </c>
    </row>
    <row r="662" spans="1:7" ht="15" customHeight="1" x14ac:dyDescent="0.2">
      <c r="A662" s="563" t="str">
        <f t="shared" si="123"/>
        <v/>
      </c>
      <c r="B662" s="402" t="str">
        <f t="shared" si="124"/>
        <v/>
      </c>
      <c r="C662" s="408"/>
      <c r="D662" s="409"/>
      <c r="E662" s="413"/>
      <c r="F662" s="414"/>
      <c r="G662" s="614">
        <f t="shared" si="125"/>
        <v>0</v>
      </c>
    </row>
    <row r="663" spans="1:7" ht="15" customHeight="1" x14ac:dyDescent="0.2">
      <c r="A663" s="563" t="str">
        <f t="shared" si="123"/>
        <v/>
      </c>
      <c r="B663" s="402" t="str">
        <f t="shared" si="124"/>
        <v/>
      </c>
      <c r="C663" s="408"/>
      <c r="D663" s="409"/>
      <c r="E663" s="413"/>
      <c r="F663" s="414"/>
      <c r="G663" s="614">
        <f t="shared" si="125"/>
        <v>0</v>
      </c>
    </row>
    <row r="664" spans="1:7" ht="15" customHeight="1" x14ac:dyDescent="0.2">
      <c r="A664" s="563" t="str">
        <f t="shared" si="123"/>
        <v/>
      </c>
      <c r="B664" s="402" t="str">
        <f t="shared" si="124"/>
        <v/>
      </c>
      <c r="C664" s="408"/>
      <c r="D664" s="409"/>
      <c r="E664" s="413"/>
      <c r="F664" s="414"/>
      <c r="G664" s="614">
        <f t="shared" si="125"/>
        <v>0</v>
      </c>
    </row>
    <row r="665" spans="1:7" ht="15" customHeight="1" x14ac:dyDescent="0.2">
      <c r="A665" s="148"/>
      <c r="B665" s="143"/>
      <c r="C665" s="143"/>
      <c r="D665" s="140"/>
      <c r="F665" s="149" t="s">
        <v>36</v>
      </c>
      <c r="G665" s="685">
        <f>SUBTOTAL(9,G655:G664)</f>
        <v>0</v>
      </c>
    </row>
    <row r="666" spans="1:7" ht="15" customHeight="1" x14ac:dyDescent="0.2">
      <c r="A666" s="148"/>
      <c r="B666" s="143"/>
      <c r="C666" s="150" t="s">
        <v>1613</v>
      </c>
      <c r="D666" s="140"/>
      <c r="E666" s="141"/>
      <c r="F666" s="141"/>
      <c r="G666" s="151"/>
    </row>
    <row r="667" spans="1:7" ht="15" customHeight="1" x14ac:dyDescent="0.2">
      <c r="A667" s="748" t="s">
        <v>589</v>
      </c>
      <c r="B667" s="749"/>
      <c r="C667" s="744" t="s">
        <v>0</v>
      </c>
      <c r="D667" s="750" t="s">
        <v>1862</v>
      </c>
      <c r="E667" s="752" t="s">
        <v>32</v>
      </c>
      <c r="F667" s="752" t="s">
        <v>1861</v>
      </c>
      <c r="G667" s="746" t="s">
        <v>33</v>
      </c>
    </row>
    <row r="668" spans="1:7" ht="15" customHeight="1" x14ac:dyDescent="0.2">
      <c r="A668" s="146" t="s">
        <v>590</v>
      </c>
      <c r="B668" s="147" t="s">
        <v>591</v>
      </c>
      <c r="C668" s="745"/>
      <c r="D668" s="751"/>
      <c r="E668" s="753"/>
      <c r="F668" s="753"/>
      <c r="G668" s="747"/>
    </row>
    <row r="669" spans="1:7" ht="15" customHeight="1" x14ac:dyDescent="0.2">
      <c r="A669" s="563" t="str">
        <f t="shared" ref="A669:A670" si="126">IFERROR(VLOOKUP(C669,T_Insumos,4,FALSE),"")</f>
        <v/>
      </c>
      <c r="B669" s="402" t="str">
        <f>IFERROR(VLOOKUP(C669,T_Insumos,5,FALSE),"")</f>
        <v/>
      </c>
      <c r="C669" s="408"/>
      <c r="D669" s="413"/>
      <c r="E669" s="414"/>
      <c r="F669" s="682"/>
      <c r="G669" s="614">
        <f>ROUND(D669*E669*F669,2)</f>
        <v>0</v>
      </c>
    </row>
    <row r="670" spans="1:7" ht="15" customHeight="1" x14ac:dyDescent="0.2">
      <c r="A670" s="563" t="str">
        <f t="shared" si="126"/>
        <v/>
      </c>
      <c r="B670" s="402" t="str">
        <f>IFERROR(VLOOKUP(C670,T_Insumos,5,FALSE),"")</f>
        <v/>
      </c>
      <c r="C670" s="408"/>
      <c r="D670" s="419"/>
      <c r="E670" s="414"/>
      <c r="F670" s="682"/>
      <c r="G670" s="614">
        <f>ROUND(D670*E670*F670,2)</f>
        <v>0</v>
      </c>
    </row>
    <row r="671" spans="1:7" ht="15" customHeight="1" x14ac:dyDescent="0.2">
      <c r="A671" s="148"/>
      <c r="B671" s="143"/>
      <c r="C671" s="143"/>
      <c r="D671" s="140"/>
      <c r="F671" s="149" t="s">
        <v>1614</v>
      </c>
      <c r="G671" s="685">
        <f>SUBTOTAL(9,G669:G670)</f>
        <v>0</v>
      </c>
    </row>
    <row r="672" spans="1:7" ht="15" customHeight="1" thickBot="1" x14ac:dyDescent="0.25">
      <c r="A672" s="153"/>
      <c r="B672" s="154"/>
      <c r="C672" s="155"/>
      <c r="D672" s="156"/>
      <c r="E672" s="157"/>
      <c r="F672" s="157"/>
      <c r="G672" s="158"/>
    </row>
    <row r="673" spans="1:7" ht="15" customHeight="1" x14ac:dyDescent="0.2">
      <c r="A673" s="615">
        <f>B607</f>
        <v>0</v>
      </c>
      <c r="B673" s="616" t="str">
        <f>C607</f>
        <v/>
      </c>
      <c r="C673" s="617"/>
      <c r="D673" s="617"/>
      <c r="E673" s="617" t="s">
        <v>1863</v>
      </c>
      <c r="F673" s="618" t="str">
        <f>CONCATENATE("$/",G607)</f>
        <v>$/</v>
      </c>
      <c r="G673" s="619">
        <f>SUBTOTAL(9,G631:G672)</f>
        <v>0</v>
      </c>
    </row>
    <row r="674" spans="1:7" ht="15" customHeight="1" thickBot="1" x14ac:dyDescent="0.25">
      <c r="A674" s="620"/>
      <c r="B674" s="621"/>
      <c r="C674" s="621"/>
      <c r="D674" s="621"/>
      <c r="E674" s="622" t="s">
        <v>1852</v>
      </c>
      <c r="F674" s="623" t="str">
        <f>CONCATENATE("$/",G607)</f>
        <v>$/</v>
      </c>
      <c r="G674" s="624">
        <f>G673*Coef_Paso</f>
        <v>0</v>
      </c>
    </row>
    <row r="675" spans="1:7" ht="15" customHeight="1" thickTop="1" thickBot="1" x14ac:dyDescent="0.25"/>
    <row r="676" spans="1:7" ht="15" customHeight="1" thickTop="1" x14ac:dyDescent="0.2">
      <c r="A676" s="560" t="s">
        <v>39</v>
      </c>
      <c r="B676" s="561"/>
      <c r="C676" s="561"/>
      <c r="D676" s="561"/>
      <c r="E676" s="561"/>
      <c r="F676" s="561"/>
      <c r="G676" s="562"/>
    </row>
    <row r="677" spans="1:7" ht="15" customHeight="1" x14ac:dyDescent="0.2">
      <c r="A677" s="129" t="s">
        <v>726</v>
      </c>
      <c r="B677" s="130" t="str">
        <f>Comitente</f>
        <v>DIRECCIÓN PROVINCIAL DE VIALIDAD</v>
      </c>
      <c r="C677" s="131"/>
      <c r="D677" s="207"/>
      <c r="E677" s="133"/>
      <c r="F677" s="133"/>
      <c r="G677" s="134"/>
    </row>
    <row r="678" spans="1:7" ht="15" customHeight="1" x14ac:dyDescent="0.2">
      <c r="A678" s="129" t="s">
        <v>727</v>
      </c>
      <c r="B678" s="130">
        <f>Contratista</f>
        <v>0</v>
      </c>
      <c r="C678" s="135"/>
      <c r="D678" s="135"/>
      <c r="E678" s="130"/>
      <c r="F678" s="130"/>
      <c r="G678" s="136"/>
    </row>
    <row r="679" spans="1:7" ht="15" customHeight="1" x14ac:dyDescent="0.2">
      <c r="A679" s="129" t="s">
        <v>27</v>
      </c>
      <c r="B679" s="130" t="str">
        <f>Obra</f>
        <v>SEÑALIZACION HORIZONTAL - PROVISION Y COLOCACION DE TACHAS REFLECTIVAS Y SEÑALAMIENTO VERTICAL</v>
      </c>
      <c r="C679" s="135"/>
      <c r="D679" s="135"/>
      <c r="F679" s="130" t="s">
        <v>40</v>
      </c>
      <c r="G679" s="136">
        <f>Fecha_Base</f>
        <v>43145</v>
      </c>
    </row>
    <row r="680" spans="1:7" ht="15" customHeight="1" x14ac:dyDescent="0.2">
      <c r="A680" s="137" t="s">
        <v>725</v>
      </c>
      <c r="B680" s="138" t="str">
        <f>Ubicación</f>
        <v>DEPARTAMENTOS VARIOS</v>
      </c>
      <c r="C680" s="138"/>
      <c r="D680" s="140"/>
      <c r="F680" s="141"/>
      <c r="G680" s="142"/>
    </row>
    <row r="681" spans="1:7" ht="15" customHeight="1" x14ac:dyDescent="0.2">
      <c r="A681" s="137" t="s">
        <v>41</v>
      </c>
      <c r="B681" s="581" t="str">
        <f>IFERROR(VALUE(LEFT(B682,FIND("-",B682)-1)),"")</f>
        <v/>
      </c>
      <c r="C681" s="143" t="str">
        <f>IFERROR(VLOOKUP(B681,T_Itemizado_Obra,2,FALSE),"")</f>
        <v/>
      </c>
      <c r="D681" s="140"/>
      <c r="F681" s="141"/>
      <c r="G681" s="142"/>
    </row>
    <row r="682" spans="1:7" ht="15" customHeight="1" x14ac:dyDescent="0.2">
      <c r="A682" s="137" t="s">
        <v>28</v>
      </c>
      <c r="B682" s="693"/>
      <c r="C682" s="143" t="str">
        <f>IFERROR(VLOOKUP(B682,T_Itemizado_Obra,2,FALSE),"")</f>
        <v/>
      </c>
      <c r="D682" s="140"/>
      <c r="F682" s="138" t="s">
        <v>29</v>
      </c>
      <c r="G682" s="144" t="str">
        <f>IFERROR(VLOOKUP(B682,T_Itemizado_Obra,3,FALSE),"")</f>
        <v/>
      </c>
    </row>
    <row r="683" spans="1:7" ht="15" customHeight="1" x14ac:dyDescent="0.2">
      <c r="A683" s="137"/>
      <c r="B683" s="138"/>
      <c r="C683" s="143"/>
      <c r="D683" s="140"/>
      <c r="E683" s="143"/>
      <c r="F683" s="143"/>
      <c r="G683" s="145"/>
    </row>
    <row r="684" spans="1:7" ht="15" customHeight="1" x14ac:dyDescent="0.2">
      <c r="A684" s="396"/>
      <c r="B684" s="132"/>
      <c r="C684" s="397" t="s">
        <v>1602</v>
      </c>
      <c r="D684" s="132"/>
      <c r="E684" s="132"/>
      <c r="F684" s="132"/>
      <c r="G684" s="398"/>
    </row>
    <row r="685" spans="1:7" ht="15" customHeight="1" x14ac:dyDescent="0.2">
      <c r="A685" s="137"/>
      <c r="B685" s="199"/>
      <c r="C685" s="143"/>
      <c r="D685" s="140"/>
      <c r="E685" s="138"/>
      <c r="F685" s="138"/>
      <c r="G685" s="144"/>
    </row>
    <row r="686" spans="1:7" ht="15" customHeight="1" x14ac:dyDescent="0.2">
      <c r="A686" s="137"/>
      <c r="B686" s="199"/>
      <c r="C686" s="399" t="s">
        <v>1603</v>
      </c>
      <c r="D686" s="400" t="s">
        <v>31</v>
      </c>
      <c r="E686" s="400" t="s">
        <v>1604</v>
      </c>
      <c r="F686" s="400" t="s">
        <v>1605</v>
      </c>
      <c r="G686" s="401" t="s">
        <v>1606</v>
      </c>
    </row>
    <row r="687" spans="1:7" ht="15" customHeight="1" x14ac:dyDescent="0.2">
      <c r="A687" s="137"/>
      <c r="B687" s="199"/>
      <c r="C687" s="408"/>
      <c r="D687" s="413"/>
      <c r="E687" s="594">
        <f t="shared" ref="E687:E697" si="127">IFERROR(VLOOKUP(C687,T_Equipos,4,FALSE),0)</f>
        <v>0</v>
      </c>
      <c r="F687" s="686">
        <f t="shared" ref="F687:F697" si="128">IFERROR(VLOOKUP(C687,T_Equipos,11,FALSE),0)</f>
        <v>0</v>
      </c>
      <c r="G687" s="614">
        <f t="shared" ref="G687:G697" si="129">ROUND(D687*F687,2)</f>
        <v>0</v>
      </c>
    </row>
    <row r="688" spans="1:7" ht="15" customHeight="1" x14ac:dyDescent="0.2">
      <c r="A688" s="137"/>
      <c r="B688" s="199"/>
      <c r="C688" s="408"/>
      <c r="D688" s="413"/>
      <c r="E688" s="594">
        <f t="shared" si="127"/>
        <v>0</v>
      </c>
      <c r="F688" s="686">
        <f t="shared" si="128"/>
        <v>0</v>
      </c>
      <c r="G688" s="614">
        <f t="shared" si="129"/>
        <v>0</v>
      </c>
    </row>
    <row r="689" spans="1:7" ht="15" customHeight="1" x14ac:dyDescent="0.2">
      <c r="A689" s="137"/>
      <c r="B689" s="199"/>
      <c r="C689" s="408"/>
      <c r="D689" s="413"/>
      <c r="E689" s="594">
        <f t="shared" si="127"/>
        <v>0</v>
      </c>
      <c r="F689" s="686">
        <f t="shared" si="128"/>
        <v>0</v>
      </c>
      <c r="G689" s="614">
        <f t="shared" si="129"/>
        <v>0</v>
      </c>
    </row>
    <row r="690" spans="1:7" ht="15" customHeight="1" x14ac:dyDescent="0.2">
      <c r="A690" s="137"/>
      <c r="B690" s="199"/>
      <c r="C690" s="408"/>
      <c r="D690" s="413"/>
      <c r="E690" s="594">
        <f t="shared" si="127"/>
        <v>0</v>
      </c>
      <c r="F690" s="686">
        <f t="shared" si="128"/>
        <v>0</v>
      </c>
      <c r="G690" s="614">
        <f t="shared" si="129"/>
        <v>0</v>
      </c>
    </row>
    <row r="691" spans="1:7" ht="15" customHeight="1" x14ac:dyDescent="0.2">
      <c r="A691" s="137"/>
      <c r="B691" s="199"/>
      <c r="C691" s="408"/>
      <c r="D691" s="413"/>
      <c r="E691" s="594">
        <f t="shared" si="127"/>
        <v>0</v>
      </c>
      <c r="F691" s="686">
        <f t="shared" si="128"/>
        <v>0</v>
      </c>
      <c r="G691" s="614">
        <f t="shared" si="129"/>
        <v>0</v>
      </c>
    </row>
    <row r="692" spans="1:7" ht="15" customHeight="1" x14ac:dyDescent="0.2">
      <c r="A692" s="137"/>
      <c r="B692" s="199"/>
      <c r="C692" s="408"/>
      <c r="D692" s="413"/>
      <c r="E692" s="594">
        <f t="shared" si="127"/>
        <v>0</v>
      </c>
      <c r="F692" s="686">
        <f t="shared" si="128"/>
        <v>0</v>
      </c>
      <c r="G692" s="614">
        <f t="shared" si="129"/>
        <v>0</v>
      </c>
    </row>
    <row r="693" spans="1:7" ht="15" customHeight="1" x14ac:dyDescent="0.2">
      <c r="A693" s="137"/>
      <c r="B693" s="199"/>
      <c r="C693" s="408"/>
      <c r="D693" s="413"/>
      <c r="E693" s="594">
        <f t="shared" si="127"/>
        <v>0</v>
      </c>
      <c r="F693" s="686">
        <f t="shared" si="128"/>
        <v>0</v>
      </c>
      <c r="G693" s="614">
        <f t="shared" si="129"/>
        <v>0</v>
      </c>
    </row>
    <row r="694" spans="1:7" ht="15" customHeight="1" x14ac:dyDescent="0.2">
      <c r="A694" s="137"/>
      <c r="B694" s="199"/>
      <c r="C694" s="408"/>
      <c r="D694" s="413"/>
      <c r="E694" s="594">
        <f t="shared" si="127"/>
        <v>0</v>
      </c>
      <c r="F694" s="686">
        <f t="shared" si="128"/>
        <v>0</v>
      </c>
      <c r="G694" s="614">
        <f t="shared" si="129"/>
        <v>0</v>
      </c>
    </row>
    <row r="695" spans="1:7" ht="15" customHeight="1" x14ac:dyDescent="0.2">
      <c r="A695" s="137"/>
      <c r="B695" s="199"/>
      <c r="C695" s="408"/>
      <c r="D695" s="413"/>
      <c r="E695" s="594">
        <f t="shared" si="127"/>
        <v>0</v>
      </c>
      <c r="F695" s="686">
        <f t="shared" si="128"/>
        <v>0</v>
      </c>
      <c r="G695" s="614">
        <f t="shared" si="129"/>
        <v>0</v>
      </c>
    </row>
    <row r="696" spans="1:7" ht="15" customHeight="1" x14ac:dyDescent="0.2">
      <c r="A696" s="137"/>
      <c r="B696" s="199"/>
      <c r="C696" s="408"/>
      <c r="D696" s="413"/>
      <c r="E696" s="594">
        <f t="shared" si="127"/>
        <v>0</v>
      </c>
      <c r="F696" s="686">
        <f t="shared" si="128"/>
        <v>0</v>
      </c>
      <c r="G696" s="614">
        <f t="shared" si="129"/>
        <v>0</v>
      </c>
    </row>
    <row r="697" spans="1:7" ht="15" customHeight="1" x14ac:dyDescent="0.2">
      <c r="A697" s="137"/>
      <c r="B697" s="199"/>
      <c r="C697" s="408"/>
      <c r="D697" s="413"/>
      <c r="E697" s="594">
        <f t="shared" si="127"/>
        <v>0</v>
      </c>
      <c r="F697" s="686">
        <f t="shared" si="128"/>
        <v>0</v>
      </c>
      <c r="G697" s="614">
        <f t="shared" si="129"/>
        <v>0</v>
      </c>
    </row>
    <row r="698" spans="1:7" ht="15" customHeight="1" thickBot="1" x14ac:dyDescent="0.25">
      <c r="A698" s="137"/>
      <c r="B698" s="199"/>
      <c r="C698" s="143"/>
      <c r="E698" s="206"/>
      <c r="F698" s="138"/>
      <c r="G698" s="144"/>
    </row>
    <row r="699" spans="1:7" ht="15" customHeight="1" thickBot="1" x14ac:dyDescent="0.25">
      <c r="A699" s="137"/>
      <c r="B699" s="199"/>
      <c r="C699" s="405" t="s">
        <v>1607</v>
      </c>
      <c r="E699" s="206">
        <f>SUMPRODUCT(D687:D697,E687:E697)</f>
        <v>0</v>
      </c>
      <c r="F699" s="138" t="s">
        <v>1608</v>
      </c>
      <c r="G699" s="683">
        <f>SUM(G687:G697)</f>
        <v>0</v>
      </c>
    </row>
    <row r="700" spans="1:7" ht="15" customHeight="1" x14ac:dyDescent="0.2">
      <c r="A700" s="137"/>
      <c r="B700" s="199"/>
      <c r="C700" s="405"/>
      <c r="D700" s="140"/>
      <c r="E700" s="138"/>
      <c r="F700" s="138"/>
      <c r="G700" s="208"/>
    </row>
    <row r="701" spans="1:7" ht="15" customHeight="1" x14ac:dyDescent="0.2">
      <c r="A701" s="137"/>
      <c r="B701" s="199"/>
      <c r="C701" s="138" t="s">
        <v>1609</v>
      </c>
      <c r="D701" s="596"/>
      <c r="E701" s="534" t="str">
        <f>CONCATENATE(G682,"/día")</f>
        <v>/día</v>
      </c>
      <c r="F701" s="138"/>
      <c r="G701" s="144"/>
    </row>
    <row r="702" spans="1:7" ht="15" customHeight="1" x14ac:dyDescent="0.2">
      <c r="A702" s="137"/>
      <c r="B702" s="199"/>
      <c r="C702" s="143"/>
      <c r="D702" s="140"/>
      <c r="E702" s="138"/>
      <c r="F702" s="138"/>
      <c r="G702" s="144"/>
    </row>
    <row r="703" spans="1:7" ht="15" customHeight="1" x14ac:dyDescent="0.2">
      <c r="A703" s="748" t="s">
        <v>589</v>
      </c>
      <c r="B703" s="749"/>
      <c r="C703" s="744" t="s">
        <v>0</v>
      </c>
      <c r="D703" s="750" t="s">
        <v>1610</v>
      </c>
      <c r="E703" s="754" t="s">
        <v>1860</v>
      </c>
      <c r="F703" s="750" t="s">
        <v>961</v>
      </c>
      <c r="G703" s="746" t="s">
        <v>33</v>
      </c>
    </row>
    <row r="704" spans="1:7" ht="15" customHeight="1" x14ac:dyDescent="0.2">
      <c r="A704" s="146" t="s">
        <v>590</v>
      </c>
      <c r="B704" s="147" t="s">
        <v>591</v>
      </c>
      <c r="C704" s="745"/>
      <c r="D704" s="751"/>
      <c r="E704" s="753"/>
      <c r="F704" s="751"/>
      <c r="G704" s="747"/>
    </row>
    <row r="705" spans="1:7" ht="15" customHeight="1" x14ac:dyDescent="0.2">
      <c r="A705" s="148"/>
      <c r="B705" s="143"/>
      <c r="C705" s="150" t="s">
        <v>1611</v>
      </c>
      <c r="D705" s="140"/>
      <c r="E705" s="143"/>
      <c r="F705" s="143"/>
      <c r="G705" s="151"/>
    </row>
    <row r="706" spans="1:7" ht="15" customHeight="1" x14ac:dyDescent="0.2">
      <c r="A706" s="563" t="str">
        <f t="shared" ref="A706:A715" si="130">IFERROR(VLOOKUP(C706,T_Insumos,4,FALSE),"")</f>
        <v>INDEC-DCTO - Inciso j)</v>
      </c>
      <c r="B706" s="402" t="str">
        <f t="shared" ref="B706:B715" si="131">IFERROR(VLOOKUP(C706,T_Insumos,5,FALSE),"")</f>
        <v>Equipo - Amortización de equipo</v>
      </c>
      <c r="C706" s="408" t="s">
        <v>1737</v>
      </c>
      <c r="D706" s="440">
        <f>IFERROR(VLOOKUP(C706,T_Coef_Equipos,2,FALSE),0)</f>
        <v>0</v>
      </c>
      <c r="E706" s="449">
        <f>IF(C706="",0,G699)</f>
        <v>0</v>
      </c>
      <c r="F706" s="680">
        <f>IF(C706="",0,D701)</f>
        <v>0</v>
      </c>
      <c r="G706" s="614">
        <f>IFERROR(ROUND(D706*E706/F706,2),0)</f>
        <v>0</v>
      </c>
    </row>
    <row r="707" spans="1:7" ht="15" customHeight="1" x14ac:dyDescent="0.2">
      <c r="A707" s="563" t="str">
        <f t="shared" si="130"/>
        <v>INDEC-DCTO - Inciso j)</v>
      </c>
      <c r="B707" s="402" t="str">
        <f t="shared" si="131"/>
        <v>Equipo - Amortización de equipo</v>
      </c>
      <c r="C707" s="412" t="s">
        <v>1738</v>
      </c>
      <c r="D707" s="440">
        <f>IFERROR(VLOOKUP(C707,T_Coef_Equipos,2,FALSE),0)</f>
        <v>0</v>
      </c>
      <c r="E707" s="449">
        <f>IF(C707="",0,G699)</f>
        <v>0</v>
      </c>
      <c r="F707" s="680">
        <f t="shared" ref="F707:F715" si="132">IF(C707="",0,F706)</f>
        <v>0</v>
      </c>
      <c r="G707" s="614">
        <f t="shared" ref="G707:G715" si="133">IFERROR(ROUND(D707*E707/F707,2),0)</f>
        <v>0</v>
      </c>
    </row>
    <row r="708" spans="1:7" ht="15" customHeight="1" x14ac:dyDescent="0.2">
      <c r="A708" s="563" t="str">
        <f t="shared" si="130"/>
        <v>INDEC-PB - 94920-1</v>
      </c>
      <c r="B708" s="402" t="str">
        <f t="shared" si="131"/>
        <v xml:space="preserve">Accesorios y repuestos para máquinas de uso especial                 </v>
      </c>
      <c r="C708" s="412" t="s">
        <v>1630</v>
      </c>
      <c r="D708" s="440">
        <f>IFERROR(VLOOKUP(C708,T_Coef_Equipos,2,FALSE),0)</f>
        <v>0</v>
      </c>
      <c r="E708" s="449">
        <f>IF(C708="",0,G699)</f>
        <v>0</v>
      </c>
      <c r="F708" s="680">
        <f t="shared" si="132"/>
        <v>0</v>
      </c>
      <c r="G708" s="614">
        <f t="shared" si="133"/>
        <v>0</v>
      </c>
    </row>
    <row r="709" spans="1:7" ht="15" customHeight="1" x14ac:dyDescent="0.2">
      <c r="A709" s="563" t="str">
        <f t="shared" si="130"/>
        <v>INDEC-PB - 33360-1</v>
      </c>
      <c r="B709" s="402" t="str">
        <f t="shared" si="131"/>
        <v xml:space="preserve">Gas oil                                                                </v>
      </c>
      <c r="C709" s="412" t="s">
        <v>889</v>
      </c>
      <c r="D709" s="444">
        <f>IFERROR(VLOOKUP(C709,T_Coef_Equipos,2,FALSE),0)</f>
        <v>0</v>
      </c>
      <c r="E709" s="449">
        <f>IF(C709="",0,E699)</f>
        <v>0</v>
      </c>
      <c r="F709" s="680">
        <f t="shared" si="132"/>
        <v>0</v>
      </c>
      <c r="G709" s="614">
        <f t="shared" si="133"/>
        <v>0</v>
      </c>
    </row>
    <row r="710" spans="1:7" ht="15" customHeight="1" x14ac:dyDescent="0.2">
      <c r="A710" s="563" t="str">
        <f t="shared" si="130"/>
        <v>INDEC-PB - 33380-1</v>
      </c>
      <c r="B710" s="402" t="str">
        <f t="shared" si="131"/>
        <v xml:space="preserve">Aceites lubricantes                                                    </v>
      </c>
      <c r="C710" s="412" t="s">
        <v>1739</v>
      </c>
      <c r="D710" s="444">
        <f>IFERROR(VLOOKUP(C710,T_Coef_Equipos,2,FALSE),0)</f>
        <v>0</v>
      </c>
      <c r="E710" s="449">
        <f>IF(C710="",0,E699)</f>
        <v>0</v>
      </c>
      <c r="F710" s="680">
        <f t="shared" si="132"/>
        <v>0</v>
      </c>
      <c r="G710" s="614">
        <f t="shared" si="133"/>
        <v>0</v>
      </c>
    </row>
    <row r="711" spans="1:7" ht="15" customHeight="1" x14ac:dyDescent="0.2">
      <c r="A711" s="563" t="str">
        <f t="shared" si="130"/>
        <v/>
      </c>
      <c r="B711" s="402" t="str">
        <f t="shared" si="131"/>
        <v/>
      </c>
      <c r="C711" s="412"/>
      <c r="D711" s="414"/>
      <c r="E711" s="449">
        <f>IF(C711="",0,G699)</f>
        <v>0</v>
      </c>
      <c r="F711" s="680">
        <f t="shared" si="132"/>
        <v>0</v>
      </c>
      <c r="G711" s="614">
        <f t="shared" si="133"/>
        <v>0</v>
      </c>
    </row>
    <row r="712" spans="1:7" ht="15" customHeight="1" x14ac:dyDescent="0.2">
      <c r="A712" s="563" t="str">
        <f t="shared" si="130"/>
        <v/>
      </c>
      <c r="B712" s="402" t="str">
        <f t="shared" si="131"/>
        <v/>
      </c>
      <c r="C712" s="412"/>
      <c r="D712" s="452"/>
      <c r="E712" s="449">
        <f>IF(C712="",0,G699)</f>
        <v>0</v>
      </c>
      <c r="F712" s="680">
        <f t="shared" si="132"/>
        <v>0</v>
      </c>
      <c r="G712" s="614">
        <f t="shared" si="133"/>
        <v>0</v>
      </c>
    </row>
    <row r="713" spans="1:7" ht="15" customHeight="1" x14ac:dyDescent="0.2">
      <c r="A713" s="563" t="str">
        <f t="shared" si="130"/>
        <v/>
      </c>
      <c r="B713" s="402" t="str">
        <f t="shared" si="131"/>
        <v/>
      </c>
      <c r="C713" s="412"/>
      <c r="D713" s="452"/>
      <c r="E713" s="449">
        <f>IF(C713="",0,G699)</f>
        <v>0</v>
      </c>
      <c r="F713" s="680">
        <f t="shared" si="132"/>
        <v>0</v>
      </c>
      <c r="G713" s="614">
        <f t="shared" si="133"/>
        <v>0</v>
      </c>
    </row>
    <row r="714" spans="1:7" ht="15" customHeight="1" x14ac:dyDescent="0.2">
      <c r="A714" s="563" t="str">
        <f t="shared" si="130"/>
        <v/>
      </c>
      <c r="B714" s="402" t="str">
        <f t="shared" si="131"/>
        <v/>
      </c>
      <c r="C714" s="412"/>
      <c r="D714" s="413"/>
      <c r="E714" s="449">
        <f>IF(C714="",0,E699)</f>
        <v>0</v>
      </c>
      <c r="F714" s="680">
        <f t="shared" si="132"/>
        <v>0</v>
      </c>
      <c r="G714" s="614">
        <f t="shared" si="133"/>
        <v>0</v>
      </c>
    </row>
    <row r="715" spans="1:7" ht="15" customHeight="1" x14ac:dyDescent="0.2">
      <c r="A715" s="563" t="str">
        <f t="shared" si="130"/>
        <v/>
      </c>
      <c r="B715" s="402" t="str">
        <f t="shared" si="131"/>
        <v/>
      </c>
      <c r="C715" s="408"/>
      <c r="D715" s="413"/>
      <c r="E715" s="449">
        <f>IF(C715="",0,E699)</f>
        <v>0</v>
      </c>
      <c r="F715" s="680">
        <f t="shared" si="132"/>
        <v>0</v>
      </c>
      <c r="G715" s="684">
        <f t="shared" si="133"/>
        <v>0</v>
      </c>
    </row>
    <row r="716" spans="1:7" ht="15" customHeight="1" x14ac:dyDescent="0.2">
      <c r="A716" s="152"/>
      <c r="B716" s="139"/>
      <c r="C716" s="143"/>
      <c r="D716" s="140"/>
      <c r="F716" s="681" t="s">
        <v>34</v>
      </c>
      <c r="G716" s="685">
        <f>SUBTOTAL(9,G706:G715)</f>
        <v>0</v>
      </c>
    </row>
    <row r="717" spans="1:7" ht="15" customHeight="1" x14ac:dyDescent="0.2">
      <c r="A717" s="148"/>
      <c r="B717" s="143"/>
      <c r="C717" s="150" t="s">
        <v>728</v>
      </c>
      <c r="D717" s="140"/>
      <c r="E717" s="141"/>
      <c r="F717" s="141"/>
      <c r="G717" s="151"/>
    </row>
    <row r="718" spans="1:7" ht="15" customHeight="1" x14ac:dyDescent="0.2">
      <c r="A718" s="748" t="s">
        <v>589</v>
      </c>
      <c r="B718" s="749"/>
      <c r="C718" s="744" t="s">
        <v>0</v>
      </c>
      <c r="D718" s="750" t="s">
        <v>31</v>
      </c>
      <c r="E718" s="752" t="s">
        <v>32</v>
      </c>
      <c r="F718" s="678"/>
      <c r="G718" s="746" t="s">
        <v>33</v>
      </c>
    </row>
    <row r="719" spans="1:7" ht="15" customHeight="1" x14ac:dyDescent="0.2">
      <c r="A719" s="146" t="s">
        <v>590</v>
      </c>
      <c r="B719" s="147" t="s">
        <v>591</v>
      </c>
      <c r="C719" s="745"/>
      <c r="D719" s="751"/>
      <c r="E719" s="753"/>
      <c r="F719" s="679"/>
      <c r="G719" s="747"/>
    </row>
    <row r="720" spans="1:7" ht="15" customHeight="1" x14ac:dyDescent="0.2">
      <c r="A720" s="563" t="str">
        <f t="shared" ref="A720:A725" si="134">IFERROR(VLOOKUP(C720,T_Insumos,4,FALSE),"")</f>
        <v>IIEE-SJ - 101000</v>
      </c>
      <c r="B720" s="402" t="str">
        <f t="shared" ref="B720:B725" si="135">IFERROR(VLOOKUP(C720,T_Insumos,5,FALSE),"")</f>
        <v>Oficial Especializado</v>
      </c>
      <c r="C720" s="411" t="s">
        <v>730</v>
      </c>
      <c r="D720" s="413"/>
      <c r="E720" s="414"/>
      <c r="F720" s="680">
        <f>IF(C720="",0,D701)</f>
        <v>0</v>
      </c>
      <c r="G720" s="614">
        <f t="shared" ref="G720:G725" si="136">IFERROR(ROUND(D720*E720/F720,2),0)</f>
        <v>0</v>
      </c>
    </row>
    <row r="721" spans="1:7" ht="15" customHeight="1" x14ac:dyDescent="0.2">
      <c r="A721" s="563" t="str">
        <f t="shared" si="134"/>
        <v>IIEE-SJ - 102000</v>
      </c>
      <c r="B721" s="402" t="str">
        <f t="shared" si="135"/>
        <v xml:space="preserve">Oficial </v>
      </c>
      <c r="C721" s="408" t="s">
        <v>1633</v>
      </c>
      <c r="D721" s="413"/>
      <c r="E721" s="414"/>
      <c r="F721" s="680">
        <f>IF(C721="",0,F720)</f>
        <v>0</v>
      </c>
      <c r="G721" s="614">
        <f t="shared" si="136"/>
        <v>0</v>
      </c>
    </row>
    <row r="722" spans="1:7" ht="15" customHeight="1" x14ac:dyDescent="0.2">
      <c r="A722" s="563" t="str">
        <f t="shared" si="134"/>
        <v>IIEE-SJ - 103000</v>
      </c>
      <c r="B722" s="402" t="str">
        <f t="shared" si="135"/>
        <v>Ayudante</v>
      </c>
      <c r="C722" s="408" t="s">
        <v>1736</v>
      </c>
      <c r="D722" s="413"/>
      <c r="E722" s="414"/>
      <c r="F722" s="680">
        <f>IF(C722="",0,F721)</f>
        <v>0</v>
      </c>
      <c r="G722" s="614">
        <f t="shared" si="136"/>
        <v>0</v>
      </c>
    </row>
    <row r="723" spans="1:7" ht="15" customHeight="1" x14ac:dyDescent="0.2">
      <c r="A723" s="563" t="str">
        <f t="shared" si="134"/>
        <v>IIEE-SJ - 103000</v>
      </c>
      <c r="B723" s="402" t="str">
        <f t="shared" si="135"/>
        <v>Ayudante</v>
      </c>
      <c r="C723" s="408" t="s">
        <v>732</v>
      </c>
      <c r="D723" s="413"/>
      <c r="E723" s="414"/>
      <c r="F723" s="680">
        <f>IF(C723="",0,F722)</f>
        <v>0</v>
      </c>
      <c r="G723" s="614">
        <f t="shared" si="136"/>
        <v>0</v>
      </c>
    </row>
    <row r="724" spans="1:7" ht="15" customHeight="1" x14ac:dyDescent="0.2">
      <c r="A724" s="563" t="str">
        <f t="shared" si="134"/>
        <v/>
      </c>
      <c r="B724" s="402" t="str">
        <f t="shared" si="135"/>
        <v/>
      </c>
      <c r="C724" s="408" t="s">
        <v>1635</v>
      </c>
      <c r="D724" s="625"/>
      <c r="E724" s="595">
        <f>SUMPRODUCT(D720:D723,E720:E723)</f>
        <v>0</v>
      </c>
      <c r="F724" s="680">
        <f>IF(C724="",0,F723)</f>
        <v>0</v>
      </c>
      <c r="G724" s="614">
        <f t="shared" si="136"/>
        <v>0</v>
      </c>
    </row>
    <row r="725" spans="1:7" ht="15" customHeight="1" x14ac:dyDescent="0.2">
      <c r="A725" s="563" t="str">
        <f t="shared" si="134"/>
        <v/>
      </c>
      <c r="B725" s="402" t="str">
        <f t="shared" si="135"/>
        <v/>
      </c>
      <c r="C725" s="402"/>
      <c r="D725" s="403"/>
      <c r="E725" s="414"/>
      <c r="F725" s="680">
        <f>IF(C725="",0,F724)</f>
        <v>0</v>
      </c>
      <c r="G725" s="614">
        <f t="shared" si="136"/>
        <v>0</v>
      </c>
    </row>
    <row r="726" spans="1:7" ht="15" customHeight="1" x14ac:dyDescent="0.2">
      <c r="A726" s="152"/>
      <c r="B726" s="139"/>
      <c r="C726" s="143"/>
      <c r="D726" s="140"/>
      <c r="F726" s="149" t="s">
        <v>35</v>
      </c>
      <c r="G726" s="685">
        <f>SUBTOTAL(9,G720:G725)</f>
        <v>0</v>
      </c>
    </row>
    <row r="727" spans="1:7" ht="15" customHeight="1" x14ac:dyDescent="0.2">
      <c r="A727" s="148"/>
      <c r="B727" s="143"/>
      <c r="C727" s="150" t="s">
        <v>1612</v>
      </c>
      <c r="D727" s="140"/>
      <c r="E727" s="141"/>
      <c r="F727" s="141"/>
      <c r="G727" s="151"/>
    </row>
    <row r="728" spans="1:7" ht="15" customHeight="1" x14ac:dyDescent="0.2">
      <c r="A728" s="748" t="s">
        <v>589</v>
      </c>
      <c r="B728" s="749"/>
      <c r="C728" s="744" t="s">
        <v>0</v>
      </c>
      <c r="D728" s="744" t="s">
        <v>30</v>
      </c>
      <c r="E728" s="744" t="s">
        <v>31</v>
      </c>
      <c r="F728" s="744" t="s">
        <v>32</v>
      </c>
      <c r="G728" s="746" t="s">
        <v>33</v>
      </c>
    </row>
    <row r="729" spans="1:7" ht="15" customHeight="1" x14ac:dyDescent="0.2">
      <c r="A729" s="146" t="s">
        <v>590</v>
      </c>
      <c r="B729" s="147" t="s">
        <v>591</v>
      </c>
      <c r="C729" s="745"/>
      <c r="D729" s="745"/>
      <c r="E729" s="745"/>
      <c r="F729" s="745"/>
      <c r="G729" s="747"/>
    </row>
    <row r="730" spans="1:7" ht="15" customHeight="1" x14ac:dyDescent="0.2">
      <c r="A730" s="563" t="str">
        <f t="shared" ref="A730:A739" si="137">IFERROR(VLOOKUP(C730,T_Insumos,4,FALSE),"")</f>
        <v/>
      </c>
      <c r="B730" s="402" t="str">
        <f t="shared" ref="B730:B739" si="138">IFERROR(VLOOKUP(C730,T_Insumos,5,FALSE),"")</f>
        <v/>
      </c>
      <c r="C730" s="408"/>
      <c r="D730" s="409"/>
      <c r="E730" s="413"/>
      <c r="F730" s="414"/>
      <c r="G730" s="614">
        <f t="shared" ref="G730:G739" si="139">ROUND(E730*F730,2)</f>
        <v>0</v>
      </c>
    </row>
    <row r="731" spans="1:7" ht="15" customHeight="1" x14ac:dyDescent="0.2">
      <c r="A731" s="563" t="str">
        <f t="shared" si="137"/>
        <v/>
      </c>
      <c r="B731" s="402" t="str">
        <f t="shared" si="138"/>
        <v/>
      </c>
      <c r="C731" s="408"/>
      <c r="D731" s="409"/>
      <c r="E731" s="413"/>
      <c r="F731" s="414"/>
      <c r="G731" s="614">
        <f t="shared" si="139"/>
        <v>0</v>
      </c>
    </row>
    <row r="732" spans="1:7" ht="15" customHeight="1" x14ac:dyDescent="0.2">
      <c r="A732" s="563" t="str">
        <f t="shared" si="137"/>
        <v/>
      </c>
      <c r="B732" s="402" t="str">
        <f t="shared" si="138"/>
        <v/>
      </c>
      <c r="C732" s="408"/>
      <c r="D732" s="409"/>
      <c r="E732" s="413"/>
      <c r="F732" s="414"/>
      <c r="G732" s="614">
        <f t="shared" si="139"/>
        <v>0</v>
      </c>
    </row>
    <row r="733" spans="1:7" ht="15" customHeight="1" x14ac:dyDescent="0.2">
      <c r="A733" s="563" t="str">
        <f t="shared" si="137"/>
        <v/>
      </c>
      <c r="B733" s="402" t="str">
        <f t="shared" si="138"/>
        <v/>
      </c>
      <c r="C733" s="408"/>
      <c r="D733" s="409"/>
      <c r="E733" s="413"/>
      <c r="F733" s="414"/>
      <c r="G733" s="614">
        <f t="shared" si="139"/>
        <v>0</v>
      </c>
    </row>
    <row r="734" spans="1:7" ht="15" customHeight="1" x14ac:dyDescent="0.2">
      <c r="A734" s="563" t="str">
        <f t="shared" si="137"/>
        <v/>
      </c>
      <c r="B734" s="402" t="str">
        <f t="shared" si="138"/>
        <v/>
      </c>
      <c r="C734" s="408"/>
      <c r="D734" s="409"/>
      <c r="E734" s="413"/>
      <c r="F734" s="414"/>
      <c r="G734" s="614">
        <f t="shared" si="139"/>
        <v>0</v>
      </c>
    </row>
    <row r="735" spans="1:7" ht="15" customHeight="1" x14ac:dyDescent="0.2">
      <c r="A735" s="563" t="str">
        <f t="shared" si="137"/>
        <v/>
      </c>
      <c r="B735" s="402" t="str">
        <f t="shared" si="138"/>
        <v/>
      </c>
      <c r="C735" s="408"/>
      <c r="D735" s="409"/>
      <c r="E735" s="419"/>
      <c r="F735" s="414"/>
      <c r="G735" s="614">
        <f t="shared" si="139"/>
        <v>0</v>
      </c>
    </row>
    <row r="736" spans="1:7" ht="15" customHeight="1" x14ac:dyDescent="0.2">
      <c r="A736" s="563" t="str">
        <f t="shared" si="137"/>
        <v/>
      </c>
      <c r="B736" s="402" t="str">
        <f t="shared" si="138"/>
        <v/>
      </c>
      <c r="C736" s="408"/>
      <c r="D736" s="409"/>
      <c r="E736" s="413"/>
      <c r="F736" s="414"/>
      <c r="G736" s="614">
        <f t="shared" si="139"/>
        <v>0</v>
      </c>
    </row>
    <row r="737" spans="1:7" ht="15" customHeight="1" x14ac:dyDescent="0.2">
      <c r="A737" s="563" t="str">
        <f t="shared" si="137"/>
        <v/>
      </c>
      <c r="B737" s="402" t="str">
        <f t="shared" si="138"/>
        <v/>
      </c>
      <c r="C737" s="408"/>
      <c r="D737" s="409"/>
      <c r="E737" s="413"/>
      <c r="F737" s="414"/>
      <c r="G737" s="614">
        <f t="shared" si="139"/>
        <v>0</v>
      </c>
    </row>
    <row r="738" spans="1:7" ht="15" customHeight="1" x14ac:dyDescent="0.2">
      <c r="A738" s="563" t="str">
        <f t="shared" si="137"/>
        <v/>
      </c>
      <c r="B738" s="402" t="str">
        <f t="shared" si="138"/>
        <v/>
      </c>
      <c r="C738" s="408"/>
      <c r="D738" s="409"/>
      <c r="E738" s="413"/>
      <c r="F738" s="414"/>
      <c r="G738" s="614">
        <f t="shared" si="139"/>
        <v>0</v>
      </c>
    </row>
    <row r="739" spans="1:7" ht="15" customHeight="1" x14ac:dyDescent="0.2">
      <c r="A739" s="563" t="str">
        <f t="shared" si="137"/>
        <v/>
      </c>
      <c r="B739" s="402" t="str">
        <f t="shared" si="138"/>
        <v/>
      </c>
      <c r="C739" s="408"/>
      <c r="D739" s="409"/>
      <c r="E739" s="413"/>
      <c r="F739" s="414"/>
      <c r="G739" s="614">
        <f t="shared" si="139"/>
        <v>0</v>
      </c>
    </row>
    <row r="740" spans="1:7" ht="15" customHeight="1" x14ac:dyDescent="0.2">
      <c r="A740" s="148"/>
      <c r="B740" s="143"/>
      <c r="C740" s="143"/>
      <c r="D740" s="140"/>
      <c r="F740" s="149" t="s">
        <v>36</v>
      </c>
      <c r="G740" s="685">
        <f>SUBTOTAL(9,G730:G739)</f>
        <v>0</v>
      </c>
    </row>
    <row r="741" spans="1:7" ht="15" customHeight="1" x14ac:dyDescent="0.2">
      <c r="A741" s="148"/>
      <c r="B741" s="143"/>
      <c r="C741" s="150" t="s">
        <v>1613</v>
      </c>
      <c r="D741" s="140"/>
      <c r="E741" s="141"/>
      <c r="F741" s="141"/>
      <c r="G741" s="151"/>
    </row>
    <row r="742" spans="1:7" ht="15" customHeight="1" x14ac:dyDescent="0.2">
      <c r="A742" s="748" t="s">
        <v>589</v>
      </c>
      <c r="B742" s="749"/>
      <c r="C742" s="744" t="s">
        <v>0</v>
      </c>
      <c r="D742" s="750" t="s">
        <v>1862</v>
      </c>
      <c r="E742" s="752" t="s">
        <v>32</v>
      </c>
      <c r="F742" s="752" t="s">
        <v>1861</v>
      </c>
      <c r="G742" s="746" t="s">
        <v>33</v>
      </c>
    </row>
    <row r="743" spans="1:7" ht="15" customHeight="1" x14ac:dyDescent="0.2">
      <c r="A743" s="146" t="s">
        <v>590</v>
      </c>
      <c r="B743" s="147" t="s">
        <v>591</v>
      </c>
      <c r="C743" s="745"/>
      <c r="D743" s="751"/>
      <c r="E743" s="753"/>
      <c r="F743" s="753"/>
      <c r="G743" s="747"/>
    </row>
    <row r="744" spans="1:7" ht="15" customHeight="1" x14ac:dyDescent="0.2">
      <c r="A744" s="563" t="str">
        <f t="shared" ref="A744:A745" si="140">IFERROR(VLOOKUP(C744,T_Insumos,4,FALSE),"")</f>
        <v/>
      </c>
      <c r="B744" s="402" t="str">
        <f>IFERROR(VLOOKUP(C744,T_Insumos,5,FALSE),"")</f>
        <v/>
      </c>
      <c r="C744" s="408"/>
      <c r="D744" s="413"/>
      <c r="E744" s="414"/>
      <c r="F744" s="682"/>
      <c r="G744" s="614">
        <f>ROUND(D744*E744*F744,2)</f>
        <v>0</v>
      </c>
    </row>
    <row r="745" spans="1:7" ht="15" customHeight="1" x14ac:dyDescent="0.2">
      <c r="A745" s="563" t="str">
        <f t="shared" si="140"/>
        <v/>
      </c>
      <c r="B745" s="402" t="str">
        <f>IFERROR(VLOOKUP(C745,T_Insumos,5,FALSE),"")</f>
        <v/>
      </c>
      <c r="C745" s="408"/>
      <c r="D745" s="419"/>
      <c r="E745" s="414"/>
      <c r="F745" s="682"/>
      <c r="G745" s="614">
        <f>ROUND(D745*E745*F745,2)</f>
        <v>0</v>
      </c>
    </row>
    <row r="746" spans="1:7" ht="15" customHeight="1" x14ac:dyDescent="0.2">
      <c r="A746" s="148"/>
      <c r="B746" s="143"/>
      <c r="C746" s="143"/>
      <c r="D746" s="140"/>
      <c r="F746" s="149" t="s">
        <v>1614</v>
      </c>
      <c r="G746" s="685">
        <f>SUBTOTAL(9,G744:G745)</f>
        <v>0</v>
      </c>
    </row>
    <row r="747" spans="1:7" ht="15" customHeight="1" thickBot="1" x14ac:dyDescent="0.25">
      <c r="A747" s="153"/>
      <c r="B747" s="154"/>
      <c r="C747" s="155"/>
      <c r="D747" s="156"/>
      <c r="E747" s="157"/>
      <c r="F747" s="157"/>
      <c r="G747" s="158"/>
    </row>
    <row r="748" spans="1:7" ht="15" customHeight="1" x14ac:dyDescent="0.2">
      <c r="A748" s="615">
        <f>B682</f>
        <v>0</v>
      </c>
      <c r="B748" s="616" t="str">
        <f>C682</f>
        <v/>
      </c>
      <c r="C748" s="617"/>
      <c r="D748" s="617"/>
      <c r="E748" s="617" t="s">
        <v>1863</v>
      </c>
      <c r="F748" s="618" t="str">
        <f>CONCATENATE("$/",G682)</f>
        <v>$/</v>
      </c>
      <c r="G748" s="619">
        <f>SUBTOTAL(9,G706:G747)</f>
        <v>0</v>
      </c>
    </row>
    <row r="749" spans="1:7" ht="15" customHeight="1" thickBot="1" x14ac:dyDescent="0.25">
      <c r="A749" s="620"/>
      <c r="B749" s="621"/>
      <c r="C749" s="621"/>
      <c r="D749" s="621"/>
      <c r="E749" s="622" t="s">
        <v>1852</v>
      </c>
      <c r="F749" s="623" t="str">
        <f>CONCATENATE("$/",G682)</f>
        <v>$/</v>
      </c>
      <c r="G749" s="624">
        <f>G748*Coef_Paso</f>
        <v>0</v>
      </c>
    </row>
    <row r="750" spans="1:7" ht="15" customHeight="1" thickTop="1" thickBot="1" x14ac:dyDescent="0.25"/>
    <row r="751" spans="1:7" ht="15" customHeight="1" thickTop="1" x14ac:dyDescent="0.2">
      <c r="A751" s="560" t="s">
        <v>39</v>
      </c>
      <c r="B751" s="561"/>
      <c r="C751" s="561"/>
      <c r="D751" s="561"/>
      <c r="E751" s="561"/>
      <c r="F751" s="561"/>
      <c r="G751" s="562"/>
    </row>
    <row r="752" spans="1:7" ht="15" customHeight="1" x14ac:dyDescent="0.2">
      <c r="A752" s="129" t="s">
        <v>726</v>
      </c>
      <c r="B752" s="130" t="str">
        <f>Comitente</f>
        <v>DIRECCIÓN PROVINCIAL DE VIALIDAD</v>
      </c>
      <c r="C752" s="131"/>
      <c r="D752" s="207"/>
      <c r="E752" s="133"/>
      <c r="F752" s="133"/>
      <c r="G752" s="134"/>
    </row>
    <row r="753" spans="1:7" ht="15" customHeight="1" x14ac:dyDescent="0.2">
      <c r="A753" s="129" t="s">
        <v>727</v>
      </c>
      <c r="B753" s="130">
        <f>Contratista</f>
        <v>0</v>
      </c>
      <c r="C753" s="135"/>
      <c r="D753" s="135"/>
      <c r="E753" s="130"/>
      <c r="F753" s="130"/>
      <c r="G753" s="136"/>
    </row>
    <row r="754" spans="1:7" ht="15" customHeight="1" x14ac:dyDescent="0.2">
      <c r="A754" s="129" t="s">
        <v>27</v>
      </c>
      <c r="B754" s="130" t="str">
        <f>Obra</f>
        <v>SEÑALIZACION HORIZONTAL - PROVISION Y COLOCACION DE TACHAS REFLECTIVAS Y SEÑALAMIENTO VERTICAL</v>
      </c>
      <c r="C754" s="135"/>
      <c r="D754" s="135"/>
      <c r="F754" s="130" t="s">
        <v>40</v>
      </c>
      <c r="G754" s="136">
        <f>Fecha_Base</f>
        <v>43145</v>
      </c>
    </row>
    <row r="755" spans="1:7" ht="15" customHeight="1" x14ac:dyDescent="0.2">
      <c r="A755" s="137" t="s">
        <v>725</v>
      </c>
      <c r="B755" s="138" t="str">
        <f>Ubicación</f>
        <v>DEPARTAMENTOS VARIOS</v>
      </c>
      <c r="C755" s="138"/>
      <c r="D755" s="140"/>
      <c r="F755" s="141"/>
      <c r="G755" s="142"/>
    </row>
    <row r="756" spans="1:7" ht="15" customHeight="1" x14ac:dyDescent="0.2">
      <c r="A756" s="137" t="s">
        <v>41</v>
      </c>
      <c r="B756" s="581" t="str">
        <f>IFERROR(VALUE(LEFT(B757,FIND("-",B757)-1)),"")</f>
        <v/>
      </c>
      <c r="C756" s="143" t="str">
        <f>IFERROR(VLOOKUP(B756,T_Itemizado_Obra,2,FALSE),"")</f>
        <v/>
      </c>
      <c r="D756" s="140"/>
      <c r="F756" s="141"/>
      <c r="G756" s="142"/>
    </row>
    <row r="757" spans="1:7" ht="15" customHeight="1" x14ac:dyDescent="0.2">
      <c r="A757" s="137" t="s">
        <v>28</v>
      </c>
      <c r="B757" s="693"/>
      <c r="C757" s="143" t="str">
        <f>IFERROR(VLOOKUP(B757,T_Itemizado_Obra,2,FALSE),"")</f>
        <v/>
      </c>
      <c r="D757" s="140"/>
      <c r="F757" s="138" t="s">
        <v>29</v>
      </c>
      <c r="G757" s="144" t="str">
        <f>IFERROR(VLOOKUP(B757,T_Itemizado_Obra,3,FALSE),"")</f>
        <v/>
      </c>
    </row>
    <row r="758" spans="1:7" ht="15" customHeight="1" x14ac:dyDescent="0.2">
      <c r="A758" s="137"/>
      <c r="B758" s="138"/>
      <c r="C758" s="143"/>
      <c r="D758" s="140"/>
      <c r="E758" s="143"/>
      <c r="F758" s="143"/>
      <c r="G758" s="145"/>
    </row>
    <row r="759" spans="1:7" ht="15" customHeight="1" x14ac:dyDescent="0.2">
      <c r="A759" s="396"/>
      <c r="B759" s="132"/>
      <c r="C759" s="397" t="s">
        <v>1602</v>
      </c>
      <c r="D759" s="132"/>
      <c r="E759" s="132"/>
      <c r="F759" s="132"/>
      <c r="G759" s="398"/>
    </row>
    <row r="760" spans="1:7" ht="15" customHeight="1" x14ac:dyDescent="0.2">
      <c r="A760" s="137"/>
      <c r="B760" s="199"/>
      <c r="C760" s="143"/>
      <c r="D760" s="140"/>
      <c r="E760" s="138"/>
      <c r="F760" s="138"/>
      <c r="G760" s="144"/>
    </row>
    <row r="761" spans="1:7" ht="15" customHeight="1" x14ac:dyDescent="0.2">
      <c r="A761" s="137"/>
      <c r="B761" s="199"/>
      <c r="C761" s="399" t="s">
        <v>1603</v>
      </c>
      <c r="D761" s="400" t="s">
        <v>31</v>
      </c>
      <c r="E761" s="400" t="s">
        <v>1604</v>
      </c>
      <c r="F761" s="400" t="s">
        <v>1605</v>
      </c>
      <c r="G761" s="401" t="s">
        <v>1606</v>
      </c>
    </row>
    <row r="762" spans="1:7" ht="15" customHeight="1" x14ac:dyDescent="0.2">
      <c r="A762" s="137"/>
      <c r="B762" s="199"/>
      <c r="C762" s="408"/>
      <c r="D762" s="413"/>
      <c r="E762" s="594">
        <f t="shared" ref="E762:E772" si="141">IFERROR(VLOOKUP(C762,T_Equipos,4,FALSE),0)</f>
        <v>0</v>
      </c>
      <c r="F762" s="686">
        <f t="shared" ref="F762:F772" si="142">IFERROR(VLOOKUP(C762,T_Equipos,11,FALSE),0)</f>
        <v>0</v>
      </c>
      <c r="G762" s="614">
        <f t="shared" ref="G762:G772" si="143">ROUND(D762*F762,2)</f>
        <v>0</v>
      </c>
    </row>
    <row r="763" spans="1:7" ht="15" customHeight="1" x14ac:dyDescent="0.2">
      <c r="A763" s="137"/>
      <c r="B763" s="199"/>
      <c r="C763" s="408"/>
      <c r="D763" s="413"/>
      <c r="E763" s="594">
        <f t="shared" si="141"/>
        <v>0</v>
      </c>
      <c r="F763" s="686">
        <f t="shared" si="142"/>
        <v>0</v>
      </c>
      <c r="G763" s="614">
        <f t="shared" si="143"/>
        <v>0</v>
      </c>
    </row>
    <row r="764" spans="1:7" ht="15" customHeight="1" x14ac:dyDescent="0.2">
      <c r="A764" s="137"/>
      <c r="B764" s="199"/>
      <c r="C764" s="408"/>
      <c r="D764" s="413"/>
      <c r="E764" s="594">
        <f t="shared" si="141"/>
        <v>0</v>
      </c>
      <c r="F764" s="686">
        <f t="shared" si="142"/>
        <v>0</v>
      </c>
      <c r="G764" s="614">
        <f t="shared" si="143"/>
        <v>0</v>
      </c>
    </row>
    <row r="765" spans="1:7" ht="15" customHeight="1" x14ac:dyDescent="0.2">
      <c r="A765" s="137"/>
      <c r="B765" s="199"/>
      <c r="C765" s="408"/>
      <c r="D765" s="413"/>
      <c r="E765" s="594">
        <f t="shared" si="141"/>
        <v>0</v>
      </c>
      <c r="F765" s="686">
        <f t="shared" si="142"/>
        <v>0</v>
      </c>
      <c r="G765" s="614">
        <f t="shared" si="143"/>
        <v>0</v>
      </c>
    </row>
    <row r="766" spans="1:7" ht="15" customHeight="1" x14ac:dyDescent="0.2">
      <c r="A766" s="137"/>
      <c r="B766" s="199"/>
      <c r="C766" s="408"/>
      <c r="D766" s="413"/>
      <c r="E766" s="594">
        <f t="shared" si="141"/>
        <v>0</v>
      </c>
      <c r="F766" s="686">
        <f t="shared" si="142"/>
        <v>0</v>
      </c>
      <c r="G766" s="614">
        <f t="shared" si="143"/>
        <v>0</v>
      </c>
    </row>
    <row r="767" spans="1:7" ht="15" customHeight="1" x14ac:dyDescent="0.2">
      <c r="A767" s="137"/>
      <c r="B767" s="199"/>
      <c r="C767" s="408"/>
      <c r="D767" s="413"/>
      <c r="E767" s="594">
        <f t="shared" si="141"/>
        <v>0</v>
      </c>
      <c r="F767" s="686">
        <f t="shared" si="142"/>
        <v>0</v>
      </c>
      <c r="G767" s="614">
        <f t="shared" si="143"/>
        <v>0</v>
      </c>
    </row>
    <row r="768" spans="1:7" ht="15" customHeight="1" x14ac:dyDescent="0.2">
      <c r="A768" s="137"/>
      <c r="B768" s="199"/>
      <c r="C768" s="408"/>
      <c r="D768" s="413"/>
      <c r="E768" s="594">
        <f t="shared" si="141"/>
        <v>0</v>
      </c>
      <c r="F768" s="686">
        <f t="shared" si="142"/>
        <v>0</v>
      </c>
      <c r="G768" s="614">
        <f t="shared" si="143"/>
        <v>0</v>
      </c>
    </row>
    <row r="769" spans="1:7" ht="15" customHeight="1" x14ac:dyDescent="0.2">
      <c r="A769" s="137"/>
      <c r="B769" s="199"/>
      <c r="C769" s="408"/>
      <c r="D769" s="413"/>
      <c r="E769" s="594">
        <f t="shared" si="141"/>
        <v>0</v>
      </c>
      <c r="F769" s="686">
        <f t="shared" si="142"/>
        <v>0</v>
      </c>
      <c r="G769" s="614">
        <f t="shared" si="143"/>
        <v>0</v>
      </c>
    </row>
    <row r="770" spans="1:7" ht="15" customHeight="1" x14ac:dyDescent="0.2">
      <c r="A770" s="137"/>
      <c r="B770" s="199"/>
      <c r="C770" s="408"/>
      <c r="D770" s="413"/>
      <c r="E770" s="594">
        <f t="shared" si="141"/>
        <v>0</v>
      </c>
      <c r="F770" s="686">
        <f t="shared" si="142"/>
        <v>0</v>
      </c>
      <c r="G770" s="614">
        <f t="shared" si="143"/>
        <v>0</v>
      </c>
    </row>
    <row r="771" spans="1:7" ht="15" customHeight="1" x14ac:dyDescent="0.2">
      <c r="A771" s="137"/>
      <c r="B771" s="199"/>
      <c r="C771" s="408"/>
      <c r="D771" s="413"/>
      <c r="E771" s="594">
        <f t="shared" si="141"/>
        <v>0</v>
      </c>
      <c r="F771" s="686">
        <f t="shared" si="142"/>
        <v>0</v>
      </c>
      <c r="G771" s="614">
        <f t="shared" si="143"/>
        <v>0</v>
      </c>
    </row>
    <row r="772" spans="1:7" ht="15" customHeight="1" x14ac:dyDescent="0.2">
      <c r="A772" s="137"/>
      <c r="B772" s="199"/>
      <c r="C772" s="408"/>
      <c r="D772" s="413"/>
      <c r="E772" s="594">
        <f t="shared" si="141"/>
        <v>0</v>
      </c>
      <c r="F772" s="686">
        <f t="shared" si="142"/>
        <v>0</v>
      </c>
      <c r="G772" s="614">
        <f t="shared" si="143"/>
        <v>0</v>
      </c>
    </row>
    <row r="773" spans="1:7" ht="15" customHeight="1" thickBot="1" x14ac:dyDescent="0.25">
      <c r="A773" s="137"/>
      <c r="B773" s="199"/>
      <c r="C773" s="143"/>
      <c r="E773" s="206"/>
      <c r="F773" s="138"/>
      <c r="G773" s="144"/>
    </row>
    <row r="774" spans="1:7" ht="15" customHeight="1" thickBot="1" x14ac:dyDescent="0.25">
      <c r="A774" s="137"/>
      <c r="B774" s="199"/>
      <c r="C774" s="405" t="s">
        <v>1607</v>
      </c>
      <c r="E774" s="206">
        <f>SUMPRODUCT(D762:D772,E762:E772)</f>
        <v>0</v>
      </c>
      <c r="F774" s="138" t="s">
        <v>1608</v>
      </c>
      <c r="G774" s="683">
        <f>SUM(G762:G772)</f>
        <v>0</v>
      </c>
    </row>
    <row r="775" spans="1:7" ht="15" customHeight="1" x14ac:dyDescent="0.2">
      <c r="A775" s="137"/>
      <c r="B775" s="199"/>
      <c r="C775" s="405"/>
      <c r="D775" s="140"/>
      <c r="E775" s="138"/>
      <c r="F775" s="138"/>
      <c r="G775" s="208"/>
    </row>
    <row r="776" spans="1:7" ht="15" customHeight="1" x14ac:dyDescent="0.2">
      <c r="A776" s="137"/>
      <c r="B776" s="199"/>
      <c r="C776" s="138" t="s">
        <v>1609</v>
      </c>
      <c r="D776" s="596"/>
      <c r="E776" s="534" t="str">
        <f>CONCATENATE(G757,"/día")</f>
        <v>/día</v>
      </c>
      <c r="F776" s="138"/>
      <c r="G776" s="144"/>
    </row>
    <row r="777" spans="1:7" ht="15" customHeight="1" x14ac:dyDescent="0.2">
      <c r="A777" s="137"/>
      <c r="B777" s="199"/>
      <c r="C777" s="143"/>
      <c r="D777" s="140"/>
      <c r="E777" s="138"/>
      <c r="F777" s="138"/>
      <c r="G777" s="144"/>
    </row>
    <row r="778" spans="1:7" ht="15" customHeight="1" x14ac:dyDescent="0.2">
      <c r="A778" s="748" t="s">
        <v>589</v>
      </c>
      <c r="B778" s="749"/>
      <c r="C778" s="744" t="s">
        <v>0</v>
      </c>
      <c r="D778" s="750" t="s">
        <v>1610</v>
      </c>
      <c r="E778" s="754" t="s">
        <v>1860</v>
      </c>
      <c r="F778" s="750" t="s">
        <v>961</v>
      </c>
      <c r="G778" s="746" t="s">
        <v>33</v>
      </c>
    </row>
    <row r="779" spans="1:7" ht="15" customHeight="1" x14ac:dyDescent="0.2">
      <c r="A779" s="146" t="s">
        <v>590</v>
      </c>
      <c r="B779" s="147" t="s">
        <v>591</v>
      </c>
      <c r="C779" s="745"/>
      <c r="D779" s="751"/>
      <c r="E779" s="753"/>
      <c r="F779" s="751"/>
      <c r="G779" s="747"/>
    </row>
    <row r="780" spans="1:7" ht="15" customHeight="1" x14ac:dyDescent="0.2">
      <c r="A780" s="148"/>
      <c r="B780" s="143"/>
      <c r="C780" s="150" t="s">
        <v>1611</v>
      </c>
      <c r="D780" s="140"/>
      <c r="E780" s="143"/>
      <c r="F780" s="143"/>
      <c r="G780" s="151"/>
    </row>
    <row r="781" spans="1:7" ht="15" customHeight="1" x14ac:dyDescent="0.2">
      <c r="A781" s="563" t="str">
        <f t="shared" ref="A781:A790" si="144">IFERROR(VLOOKUP(C781,T_Insumos,4,FALSE),"")</f>
        <v>INDEC-DCTO - Inciso j)</v>
      </c>
      <c r="B781" s="402" t="str">
        <f t="shared" ref="B781:B790" si="145">IFERROR(VLOOKUP(C781,T_Insumos,5,FALSE),"")</f>
        <v>Equipo - Amortización de equipo</v>
      </c>
      <c r="C781" s="408" t="s">
        <v>1737</v>
      </c>
      <c r="D781" s="440">
        <f>IFERROR(VLOOKUP(C781,T_Coef_Equipos,2,FALSE),0)</f>
        <v>0</v>
      </c>
      <c r="E781" s="449">
        <f>IF(C781="",0,G774)</f>
        <v>0</v>
      </c>
      <c r="F781" s="680">
        <f>IF(C781="",0,D776)</f>
        <v>0</v>
      </c>
      <c r="G781" s="614">
        <f>IFERROR(ROUND(D781*E781/F781,2),0)</f>
        <v>0</v>
      </c>
    </row>
    <row r="782" spans="1:7" ht="15" customHeight="1" x14ac:dyDescent="0.2">
      <c r="A782" s="563" t="str">
        <f t="shared" si="144"/>
        <v>INDEC-DCTO - Inciso j)</v>
      </c>
      <c r="B782" s="402" t="str">
        <f t="shared" si="145"/>
        <v>Equipo - Amortización de equipo</v>
      </c>
      <c r="C782" s="412" t="s">
        <v>1738</v>
      </c>
      <c r="D782" s="440">
        <f>IFERROR(VLOOKUP(C782,T_Coef_Equipos,2,FALSE),0)</f>
        <v>0</v>
      </c>
      <c r="E782" s="449">
        <f>IF(C782="",0,G774)</f>
        <v>0</v>
      </c>
      <c r="F782" s="680">
        <f t="shared" ref="F782:F790" si="146">IF(C782="",0,F781)</f>
        <v>0</v>
      </c>
      <c r="G782" s="614">
        <f t="shared" ref="G782:G790" si="147">IFERROR(ROUND(D782*E782/F782,2),0)</f>
        <v>0</v>
      </c>
    </row>
    <row r="783" spans="1:7" ht="15" customHeight="1" x14ac:dyDescent="0.2">
      <c r="A783" s="563" t="str">
        <f t="shared" si="144"/>
        <v>INDEC-PB - 94920-1</v>
      </c>
      <c r="B783" s="402" t="str">
        <f t="shared" si="145"/>
        <v xml:space="preserve">Accesorios y repuestos para máquinas de uso especial                 </v>
      </c>
      <c r="C783" s="412" t="s">
        <v>1630</v>
      </c>
      <c r="D783" s="440">
        <f>IFERROR(VLOOKUP(C783,T_Coef_Equipos,2,FALSE),0)</f>
        <v>0</v>
      </c>
      <c r="E783" s="449">
        <f>IF(C783="",0,G774)</f>
        <v>0</v>
      </c>
      <c r="F783" s="680">
        <f t="shared" si="146"/>
        <v>0</v>
      </c>
      <c r="G783" s="614">
        <f t="shared" si="147"/>
        <v>0</v>
      </c>
    </row>
    <row r="784" spans="1:7" ht="15" customHeight="1" x14ac:dyDescent="0.2">
      <c r="A784" s="563" t="str">
        <f t="shared" si="144"/>
        <v>INDEC-PB - 33360-1</v>
      </c>
      <c r="B784" s="402" t="str">
        <f t="shared" si="145"/>
        <v xml:space="preserve">Gas oil                                                                </v>
      </c>
      <c r="C784" s="412" t="s">
        <v>889</v>
      </c>
      <c r="D784" s="444">
        <f>IFERROR(VLOOKUP(C784,T_Coef_Equipos,2,FALSE),0)</f>
        <v>0</v>
      </c>
      <c r="E784" s="449">
        <f>IF(C784="",0,E774)</f>
        <v>0</v>
      </c>
      <c r="F784" s="680">
        <f t="shared" si="146"/>
        <v>0</v>
      </c>
      <c r="G784" s="614">
        <f t="shared" si="147"/>
        <v>0</v>
      </c>
    </row>
    <row r="785" spans="1:7" ht="15" customHeight="1" x14ac:dyDescent="0.2">
      <c r="A785" s="563" t="str">
        <f t="shared" si="144"/>
        <v>INDEC-PB - 33380-1</v>
      </c>
      <c r="B785" s="402" t="str">
        <f t="shared" si="145"/>
        <v xml:space="preserve">Aceites lubricantes                                                    </v>
      </c>
      <c r="C785" s="412" t="s">
        <v>1739</v>
      </c>
      <c r="D785" s="444">
        <f>IFERROR(VLOOKUP(C785,T_Coef_Equipos,2,FALSE),0)</f>
        <v>0</v>
      </c>
      <c r="E785" s="449">
        <f>IF(C785="",0,E774)</f>
        <v>0</v>
      </c>
      <c r="F785" s="680">
        <f t="shared" si="146"/>
        <v>0</v>
      </c>
      <c r="G785" s="614">
        <f t="shared" si="147"/>
        <v>0</v>
      </c>
    </row>
    <row r="786" spans="1:7" ht="15" customHeight="1" x14ac:dyDescent="0.2">
      <c r="A786" s="563" t="str">
        <f t="shared" si="144"/>
        <v/>
      </c>
      <c r="B786" s="402" t="str">
        <f t="shared" si="145"/>
        <v/>
      </c>
      <c r="C786" s="412"/>
      <c r="D786" s="414"/>
      <c r="E786" s="449">
        <f>IF(C786="",0,G774)</f>
        <v>0</v>
      </c>
      <c r="F786" s="680">
        <f t="shared" si="146"/>
        <v>0</v>
      </c>
      <c r="G786" s="614">
        <f t="shared" si="147"/>
        <v>0</v>
      </c>
    </row>
    <row r="787" spans="1:7" ht="15" customHeight="1" x14ac:dyDescent="0.2">
      <c r="A787" s="563" t="str">
        <f t="shared" si="144"/>
        <v/>
      </c>
      <c r="B787" s="402" t="str">
        <f t="shared" si="145"/>
        <v/>
      </c>
      <c r="C787" s="412"/>
      <c r="D787" s="452"/>
      <c r="E787" s="449">
        <f>IF(C787="",0,G774)</f>
        <v>0</v>
      </c>
      <c r="F787" s="680">
        <f t="shared" si="146"/>
        <v>0</v>
      </c>
      <c r="G787" s="614">
        <f t="shared" si="147"/>
        <v>0</v>
      </c>
    </row>
    <row r="788" spans="1:7" ht="15" customHeight="1" x14ac:dyDescent="0.2">
      <c r="A788" s="563" t="str">
        <f t="shared" si="144"/>
        <v/>
      </c>
      <c r="B788" s="402" t="str">
        <f t="shared" si="145"/>
        <v/>
      </c>
      <c r="C788" s="412"/>
      <c r="D788" s="452"/>
      <c r="E788" s="449">
        <f>IF(C788="",0,G774)</f>
        <v>0</v>
      </c>
      <c r="F788" s="680">
        <f t="shared" si="146"/>
        <v>0</v>
      </c>
      <c r="G788" s="614">
        <f t="shared" si="147"/>
        <v>0</v>
      </c>
    </row>
    <row r="789" spans="1:7" ht="15" customHeight="1" x14ac:dyDescent="0.2">
      <c r="A789" s="563" t="str">
        <f t="shared" si="144"/>
        <v/>
      </c>
      <c r="B789" s="402" t="str">
        <f t="shared" si="145"/>
        <v/>
      </c>
      <c r="C789" s="412"/>
      <c r="D789" s="413"/>
      <c r="E789" s="449">
        <f>IF(C789="",0,E774)</f>
        <v>0</v>
      </c>
      <c r="F789" s="680">
        <f t="shared" si="146"/>
        <v>0</v>
      </c>
      <c r="G789" s="614">
        <f t="shared" si="147"/>
        <v>0</v>
      </c>
    </row>
    <row r="790" spans="1:7" ht="15" customHeight="1" x14ac:dyDescent="0.2">
      <c r="A790" s="563" t="str">
        <f t="shared" si="144"/>
        <v/>
      </c>
      <c r="B790" s="402" t="str">
        <f t="shared" si="145"/>
        <v/>
      </c>
      <c r="C790" s="408"/>
      <c r="D790" s="413"/>
      <c r="E790" s="449">
        <f>IF(C790="",0,E774)</f>
        <v>0</v>
      </c>
      <c r="F790" s="680">
        <f t="shared" si="146"/>
        <v>0</v>
      </c>
      <c r="G790" s="684">
        <f t="shared" si="147"/>
        <v>0</v>
      </c>
    </row>
    <row r="791" spans="1:7" ht="15" customHeight="1" x14ac:dyDescent="0.2">
      <c r="A791" s="152"/>
      <c r="B791" s="139"/>
      <c r="C791" s="143"/>
      <c r="D791" s="140"/>
      <c r="F791" s="681" t="s">
        <v>34</v>
      </c>
      <c r="G791" s="685">
        <f>SUBTOTAL(9,G781:G790)</f>
        <v>0</v>
      </c>
    </row>
    <row r="792" spans="1:7" ht="15" customHeight="1" x14ac:dyDescent="0.2">
      <c r="A792" s="148"/>
      <c r="B792" s="143"/>
      <c r="C792" s="150" t="s">
        <v>728</v>
      </c>
      <c r="D792" s="140"/>
      <c r="E792" s="141"/>
      <c r="F792" s="141"/>
      <c r="G792" s="151"/>
    </row>
    <row r="793" spans="1:7" ht="15" customHeight="1" x14ac:dyDescent="0.2">
      <c r="A793" s="748" t="s">
        <v>589</v>
      </c>
      <c r="B793" s="749"/>
      <c r="C793" s="744" t="s">
        <v>0</v>
      </c>
      <c r="D793" s="750" t="s">
        <v>31</v>
      </c>
      <c r="E793" s="752" t="s">
        <v>32</v>
      </c>
      <c r="F793" s="678"/>
      <c r="G793" s="746" t="s">
        <v>33</v>
      </c>
    </row>
    <row r="794" spans="1:7" ht="15" customHeight="1" x14ac:dyDescent="0.2">
      <c r="A794" s="146" t="s">
        <v>590</v>
      </c>
      <c r="B794" s="147" t="s">
        <v>591</v>
      </c>
      <c r="C794" s="745"/>
      <c r="D794" s="751"/>
      <c r="E794" s="753"/>
      <c r="F794" s="679"/>
      <c r="G794" s="747"/>
    </row>
    <row r="795" spans="1:7" ht="15" customHeight="1" x14ac:dyDescent="0.2">
      <c r="A795" s="563" t="str">
        <f t="shared" ref="A795:A800" si="148">IFERROR(VLOOKUP(C795,T_Insumos,4,FALSE),"")</f>
        <v>IIEE-SJ - 101000</v>
      </c>
      <c r="B795" s="402" t="str">
        <f t="shared" ref="B795:B800" si="149">IFERROR(VLOOKUP(C795,T_Insumos,5,FALSE),"")</f>
        <v>Oficial Especializado</v>
      </c>
      <c r="C795" s="411" t="s">
        <v>730</v>
      </c>
      <c r="D795" s="413"/>
      <c r="E795" s="414"/>
      <c r="F795" s="680">
        <f>IF(C795="",0,D776)</f>
        <v>0</v>
      </c>
      <c r="G795" s="614">
        <f t="shared" ref="G795:G800" si="150">IFERROR(ROUND(D795*E795/F795,2),0)</f>
        <v>0</v>
      </c>
    </row>
    <row r="796" spans="1:7" ht="15" customHeight="1" x14ac:dyDescent="0.2">
      <c r="A796" s="563" t="str">
        <f t="shared" si="148"/>
        <v>IIEE-SJ - 102000</v>
      </c>
      <c r="B796" s="402" t="str">
        <f t="shared" si="149"/>
        <v xml:space="preserve">Oficial </v>
      </c>
      <c r="C796" s="408" t="s">
        <v>1633</v>
      </c>
      <c r="D796" s="413"/>
      <c r="E796" s="414"/>
      <c r="F796" s="680">
        <f>IF(C796="",0,F795)</f>
        <v>0</v>
      </c>
      <c r="G796" s="614">
        <f t="shared" si="150"/>
        <v>0</v>
      </c>
    </row>
    <row r="797" spans="1:7" ht="15" customHeight="1" x14ac:dyDescent="0.2">
      <c r="A797" s="563" t="str">
        <f t="shared" si="148"/>
        <v>IIEE-SJ - 103000</v>
      </c>
      <c r="B797" s="402" t="str">
        <f t="shared" si="149"/>
        <v>Ayudante</v>
      </c>
      <c r="C797" s="408" t="s">
        <v>1736</v>
      </c>
      <c r="D797" s="413"/>
      <c r="E797" s="414"/>
      <c r="F797" s="680">
        <f>IF(C797="",0,F796)</f>
        <v>0</v>
      </c>
      <c r="G797" s="614">
        <f t="shared" si="150"/>
        <v>0</v>
      </c>
    </row>
    <row r="798" spans="1:7" ht="15" customHeight="1" x14ac:dyDescent="0.2">
      <c r="A798" s="563" t="str">
        <f t="shared" si="148"/>
        <v>IIEE-SJ - 103000</v>
      </c>
      <c r="B798" s="402" t="str">
        <f t="shared" si="149"/>
        <v>Ayudante</v>
      </c>
      <c r="C798" s="408" t="s">
        <v>732</v>
      </c>
      <c r="D798" s="413"/>
      <c r="E798" s="414"/>
      <c r="F798" s="680">
        <f>IF(C798="",0,F797)</f>
        <v>0</v>
      </c>
      <c r="G798" s="614">
        <f t="shared" si="150"/>
        <v>0</v>
      </c>
    </row>
    <row r="799" spans="1:7" ht="15" customHeight="1" x14ac:dyDescent="0.2">
      <c r="A799" s="563" t="str">
        <f t="shared" si="148"/>
        <v/>
      </c>
      <c r="B799" s="402" t="str">
        <f t="shared" si="149"/>
        <v/>
      </c>
      <c r="C799" s="408" t="s">
        <v>1635</v>
      </c>
      <c r="D799" s="625"/>
      <c r="E799" s="595">
        <f>SUMPRODUCT(D795:D798,E795:E798)</f>
        <v>0</v>
      </c>
      <c r="F799" s="680">
        <f>IF(C799="",0,F798)</f>
        <v>0</v>
      </c>
      <c r="G799" s="614">
        <f t="shared" si="150"/>
        <v>0</v>
      </c>
    </row>
    <row r="800" spans="1:7" ht="15" customHeight="1" x14ac:dyDescent="0.2">
      <c r="A800" s="563" t="str">
        <f t="shared" si="148"/>
        <v/>
      </c>
      <c r="B800" s="402" t="str">
        <f t="shared" si="149"/>
        <v/>
      </c>
      <c r="C800" s="402"/>
      <c r="D800" s="403"/>
      <c r="E800" s="414"/>
      <c r="F800" s="680">
        <f>IF(C800="",0,F799)</f>
        <v>0</v>
      </c>
      <c r="G800" s="614">
        <f t="shared" si="150"/>
        <v>0</v>
      </c>
    </row>
    <row r="801" spans="1:7" ht="15" customHeight="1" x14ac:dyDescent="0.2">
      <c r="A801" s="152"/>
      <c r="B801" s="139"/>
      <c r="C801" s="143"/>
      <c r="D801" s="140"/>
      <c r="F801" s="149" t="s">
        <v>35</v>
      </c>
      <c r="G801" s="685">
        <f>SUBTOTAL(9,G795:G800)</f>
        <v>0</v>
      </c>
    </row>
    <row r="802" spans="1:7" ht="15" customHeight="1" x14ac:dyDescent="0.2">
      <c r="A802" s="148"/>
      <c r="B802" s="143"/>
      <c r="C802" s="150" t="s">
        <v>1612</v>
      </c>
      <c r="D802" s="140"/>
      <c r="E802" s="141"/>
      <c r="F802" s="141"/>
      <c r="G802" s="151"/>
    </row>
    <row r="803" spans="1:7" ht="15" customHeight="1" x14ac:dyDescent="0.2">
      <c r="A803" s="748" t="s">
        <v>589</v>
      </c>
      <c r="B803" s="749"/>
      <c r="C803" s="744" t="s">
        <v>0</v>
      </c>
      <c r="D803" s="744" t="s">
        <v>30</v>
      </c>
      <c r="E803" s="744" t="s">
        <v>31</v>
      </c>
      <c r="F803" s="744" t="s">
        <v>32</v>
      </c>
      <c r="G803" s="746" t="s">
        <v>33</v>
      </c>
    </row>
    <row r="804" spans="1:7" ht="15" customHeight="1" x14ac:dyDescent="0.2">
      <c r="A804" s="146" t="s">
        <v>590</v>
      </c>
      <c r="B804" s="147" t="s">
        <v>591</v>
      </c>
      <c r="C804" s="745"/>
      <c r="D804" s="745"/>
      <c r="E804" s="745"/>
      <c r="F804" s="745"/>
      <c r="G804" s="747"/>
    </row>
    <row r="805" spans="1:7" ht="15" customHeight="1" x14ac:dyDescent="0.2">
      <c r="A805" s="563" t="str">
        <f t="shared" ref="A805:A814" si="151">IFERROR(VLOOKUP(C805,T_Insumos,4,FALSE),"")</f>
        <v/>
      </c>
      <c r="B805" s="402" t="str">
        <f t="shared" ref="B805:B814" si="152">IFERROR(VLOOKUP(C805,T_Insumos,5,FALSE),"")</f>
        <v/>
      </c>
      <c r="C805" s="408"/>
      <c r="D805" s="409"/>
      <c r="E805" s="413"/>
      <c r="F805" s="414"/>
      <c r="G805" s="614">
        <f t="shared" ref="G805:G814" si="153">ROUND(E805*F805,2)</f>
        <v>0</v>
      </c>
    </row>
    <row r="806" spans="1:7" ht="15" customHeight="1" x14ac:dyDescent="0.2">
      <c r="A806" s="563" t="str">
        <f t="shared" si="151"/>
        <v/>
      </c>
      <c r="B806" s="402" t="str">
        <f t="shared" si="152"/>
        <v/>
      </c>
      <c r="C806" s="408"/>
      <c r="D806" s="409"/>
      <c r="E806" s="413"/>
      <c r="F806" s="414"/>
      <c r="G806" s="614">
        <f t="shared" si="153"/>
        <v>0</v>
      </c>
    </row>
    <row r="807" spans="1:7" ht="15" customHeight="1" x14ac:dyDescent="0.2">
      <c r="A807" s="563" t="str">
        <f t="shared" si="151"/>
        <v/>
      </c>
      <c r="B807" s="402" t="str">
        <f t="shared" si="152"/>
        <v/>
      </c>
      <c r="C807" s="408"/>
      <c r="D807" s="409"/>
      <c r="E807" s="413"/>
      <c r="F807" s="414"/>
      <c r="G807" s="614">
        <f t="shared" si="153"/>
        <v>0</v>
      </c>
    </row>
    <row r="808" spans="1:7" ht="15" customHeight="1" x14ac:dyDescent="0.2">
      <c r="A808" s="563" t="str">
        <f t="shared" si="151"/>
        <v/>
      </c>
      <c r="B808" s="402" t="str">
        <f t="shared" si="152"/>
        <v/>
      </c>
      <c r="C808" s="408"/>
      <c r="D808" s="409"/>
      <c r="E808" s="413"/>
      <c r="F808" s="414"/>
      <c r="G808" s="614">
        <f t="shared" si="153"/>
        <v>0</v>
      </c>
    </row>
    <row r="809" spans="1:7" ht="15" customHeight="1" x14ac:dyDescent="0.2">
      <c r="A809" s="563" t="str">
        <f t="shared" si="151"/>
        <v/>
      </c>
      <c r="B809" s="402" t="str">
        <f t="shared" si="152"/>
        <v/>
      </c>
      <c r="C809" s="408"/>
      <c r="D809" s="409"/>
      <c r="E809" s="413"/>
      <c r="F809" s="414"/>
      <c r="G809" s="614">
        <f t="shared" si="153"/>
        <v>0</v>
      </c>
    </row>
    <row r="810" spans="1:7" ht="15" customHeight="1" x14ac:dyDescent="0.2">
      <c r="A810" s="563" t="str">
        <f t="shared" si="151"/>
        <v/>
      </c>
      <c r="B810" s="402" t="str">
        <f t="shared" si="152"/>
        <v/>
      </c>
      <c r="C810" s="408"/>
      <c r="D810" s="409"/>
      <c r="E810" s="419"/>
      <c r="F810" s="414"/>
      <c r="G810" s="614">
        <f t="shared" si="153"/>
        <v>0</v>
      </c>
    </row>
    <row r="811" spans="1:7" ht="15" customHeight="1" x14ac:dyDescent="0.2">
      <c r="A811" s="563" t="str">
        <f t="shared" si="151"/>
        <v/>
      </c>
      <c r="B811" s="402" t="str">
        <f t="shared" si="152"/>
        <v/>
      </c>
      <c r="C811" s="408"/>
      <c r="D811" s="409"/>
      <c r="E811" s="413"/>
      <c r="F811" s="414"/>
      <c r="G811" s="614">
        <f t="shared" si="153"/>
        <v>0</v>
      </c>
    </row>
    <row r="812" spans="1:7" ht="15" customHeight="1" x14ac:dyDescent="0.2">
      <c r="A812" s="563" t="str">
        <f t="shared" si="151"/>
        <v/>
      </c>
      <c r="B812" s="402" t="str">
        <f t="shared" si="152"/>
        <v/>
      </c>
      <c r="C812" s="408"/>
      <c r="D812" s="409"/>
      <c r="E812" s="413"/>
      <c r="F812" s="414"/>
      <c r="G812" s="614">
        <f t="shared" si="153"/>
        <v>0</v>
      </c>
    </row>
    <row r="813" spans="1:7" ht="15" customHeight="1" x14ac:dyDescent="0.2">
      <c r="A813" s="563" t="str">
        <f t="shared" si="151"/>
        <v/>
      </c>
      <c r="B813" s="402" t="str">
        <f t="shared" si="152"/>
        <v/>
      </c>
      <c r="C813" s="408"/>
      <c r="D813" s="409"/>
      <c r="E813" s="413"/>
      <c r="F813" s="414"/>
      <c r="G813" s="614">
        <f t="shared" si="153"/>
        <v>0</v>
      </c>
    </row>
    <row r="814" spans="1:7" ht="15" customHeight="1" x14ac:dyDescent="0.2">
      <c r="A814" s="563" t="str">
        <f t="shared" si="151"/>
        <v/>
      </c>
      <c r="B814" s="402" t="str">
        <f t="shared" si="152"/>
        <v/>
      </c>
      <c r="C814" s="408"/>
      <c r="D814" s="409"/>
      <c r="E814" s="413"/>
      <c r="F814" s="414"/>
      <c r="G814" s="614">
        <f t="shared" si="153"/>
        <v>0</v>
      </c>
    </row>
    <row r="815" spans="1:7" ht="15" customHeight="1" x14ac:dyDescent="0.2">
      <c r="A815" s="148"/>
      <c r="B815" s="143"/>
      <c r="C815" s="143"/>
      <c r="D815" s="140"/>
      <c r="F815" s="149" t="s">
        <v>36</v>
      </c>
      <c r="G815" s="685">
        <f>SUBTOTAL(9,G805:G814)</f>
        <v>0</v>
      </c>
    </row>
    <row r="816" spans="1:7" ht="15" customHeight="1" x14ac:dyDescent="0.2">
      <c r="A816" s="148"/>
      <c r="B816" s="143"/>
      <c r="C816" s="150" t="s">
        <v>1613</v>
      </c>
      <c r="D816" s="140"/>
      <c r="E816" s="141"/>
      <c r="F816" s="141"/>
      <c r="G816" s="151"/>
    </row>
    <row r="817" spans="1:7" ht="15" customHeight="1" x14ac:dyDescent="0.2">
      <c r="A817" s="748" t="s">
        <v>589</v>
      </c>
      <c r="B817" s="749"/>
      <c r="C817" s="744" t="s">
        <v>0</v>
      </c>
      <c r="D817" s="750" t="s">
        <v>1862</v>
      </c>
      <c r="E817" s="752" t="s">
        <v>32</v>
      </c>
      <c r="F817" s="752" t="s">
        <v>1861</v>
      </c>
      <c r="G817" s="746" t="s">
        <v>33</v>
      </c>
    </row>
    <row r="818" spans="1:7" ht="15" customHeight="1" x14ac:dyDescent="0.2">
      <c r="A818" s="146" t="s">
        <v>590</v>
      </c>
      <c r="B818" s="147" t="s">
        <v>591</v>
      </c>
      <c r="C818" s="745"/>
      <c r="D818" s="751"/>
      <c r="E818" s="753"/>
      <c r="F818" s="753"/>
      <c r="G818" s="747"/>
    </row>
    <row r="819" spans="1:7" ht="15" customHeight="1" x14ac:dyDescent="0.2">
      <c r="A819" s="563" t="str">
        <f t="shared" ref="A819:A820" si="154">IFERROR(VLOOKUP(C819,T_Insumos,4,FALSE),"")</f>
        <v/>
      </c>
      <c r="B819" s="402" t="str">
        <f>IFERROR(VLOOKUP(C819,T_Insumos,5,FALSE),"")</f>
        <v/>
      </c>
      <c r="C819" s="408"/>
      <c r="D819" s="413"/>
      <c r="E819" s="414"/>
      <c r="F819" s="682"/>
      <c r="G819" s="614">
        <f>ROUND(D819*E819*F819,2)</f>
        <v>0</v>
      </c>
    </row>
    <row r="820" spans="1:7" ht="15" customHeight="1" x14ac:dyDescent="0.2">
      <c r="A820" s="563" t="str">
        <f t="shared" si="154"/>
        <v/>
      </c>
      <c r="B820" s="402" t="str">
        <f>IFERROR(VLOOKUP(C820,T_Insumos,5,FALSE),"")</f>
        <v/>
      </c>
      <c r="C820" s="408"/>
      <c r="D820" s="419"/>
      <c r="E820" s="414"/>
      <c r="F820" s="682"/>
      <c r="G820" s="614">
        <f>ROUND(D820*E820*F820,2)</f>
        <v>0</v>
      </c>
    </row>
    <row r="821" spans="1:7" ht="15" customHeight="1" x14ac:dyDescent="0.2">
      <c r="A821" s="148"/>
      <c r="B821" s="143"/>
      <c r="C821" s="143"/>
      <c r="D821" s="140"/>
      <c r="F821" s="149" t="s">
        <v>1614</v>
      </c>
      <c r="G821" s="685">
        <f>SUBTOTAL(9,G819:G820)</f>
        <v>0</v>
      </c>
    </row>
    <row r="822" spans="1:7" ht="15" customHeight="1" thickBot="1" x14ac:dyDescent="0.25">
      <c r="A822" s="153"/>
      <c r="B822" s="154"/>
      <c r="C822" s="155"/>
      <c r="D822" s="156"/>
      <c r="E822" s="157"/>
      <c r="F822" s="157"/>
      <c r="G822" s="158"/>
    </row>
    <row r="823" spans="1:7" ht="15" customHeight="1" x14ac:dyDescent="0.2">
      <c r="A823" s="615">
        <f>B757</f>
        <v>0</v>
      </c>
      <c r="B823" s="616" t="str">
        <f>C757</f>
        <v/>
      </c>
      <c r="C823" s="617"/>
      <c r="D823" s="617"/>
      <c r="E823" s="617" t="s">
        <v>1863</v>
      </c>
      <c r="F823" s="618" t="str">
        <f>CONCATENATE("$/",G757)</f>
        <v>$/</v>
      </c>
      <c r="G823" s="619">
        <f>SUBTOTAL(9,G781:G822)</f>
        <v>0</v>
      </c>
    </row>
    <row r="824" spans="1:7" ht="15" customHeight="1" thickBot="1" x14ac:dyDescent="0.25">
      <c r="A824" s="620"/>
      <c r="B824" s="621"/>
      <c r="C824" s="621"/>
      <c r="D824" s="621"/>
      <c r="E824" s="622" t="s">
        <v>1852</v>
      </c>
      <c r="F824" s="623" t="str">
        <f>CONCATENATE("$/",G757)</f>
        <v>$/</v>
      </c>
      <c r="G824" s="624">
        <f>G823*Coef_Paso</f>
        <v>0</v>
      </c>
    </row>
    <row r="825" spans="1:7" ht="15" customHeight="1" thickTop="1" thickBot="1" x14ac:dyDescent="0.25"/>
    <row r="826" spans="1:7" ht="15" customHeight="1" thickTop="1" x14ac:dyDescent="0.2">
      <c r="A826" s="560" t="s">
        <v>39</v>
      </c>
      <c r="B826" s="561"/>
      <c r="C826" s="561"/>
      <c r="D826" s="561"/>
      <c r="E826" s="561"/>
      <c r="F826" s="561"/>
      <c r="G826" s="562"/>
    </row>
    <row r="827" spans="1:7" ht="15" customHeight="1" x14ac:dyDescent="0.2">
      <c r="A827" s="129" t="s">
        <v>726</v>
      </c>
      <c r="B827" s="130" t="str">
        <f>Comitente</f>
        <v>DIRECCIÓN PROVINCIAL DE VIALIDAD</v>
      </c>
      <c r="C827" s="131"/>
      <c r="D827" s="207"/>
      <c r="E827" s="133"/>
      <c r="F827" s="133"/>
      <c r="G827" s="134"/>
    </row>
    <row r="828" spans="1:7" ht="15" customHeight="1" x14ac:dyDescent="0.2">
      <c r="A828" s="129" t="s">
        <v>727</v>
      </c>
      <c r="B828" s="130">
        <f>Contratista</f>
        <v>0</v>
      </c>
      <c r="C828" s="135"/>
      <c r="D828" s="135"/>
      <c r="E828" s="130"/>
      <c r="F828" s="130"/>
      <c r="G828" s="136"/>
    </row>
    <row r="829" spans="1:7" ht="15" customHeight="1" x14ac:dyDescent="0.2">
      <c r="A829" s="129" t="s">
        <v>27</v>
      </c>
      <c r="B829" s="130" t="str">
        <f>Obra</f>
        <v>SEÑALIZACION HORIZONTAL - PROVISION Y COLOCACION DE TACHAS REFLECTIVAS Y SEÑALAMIENTO VERTICAL</v>
      </c>
      <c r="C829" s="135"/>
      <c r="D829" s="135"/>
      <c r="F829" s="130" t="s">
        <v>40</v>
      </c>
      <c r="G829" s="136">
        <f>Fecha_Base</f>
        <v>43145</v>
      </c>
    </row>
    <row r="830" spans="1:7" ht="15" customHeight="1" x14ac:dyDescent="0.2">
      <c r="A830" s="137" t="s">
        <v>725</v>
      </c>
      <c r="B830" s="138" t="str">
        <f>Ubicación</f>
        <v>DEPARTAMENTOS VARIOS</v>
      </c>
      <c r="C830" s="138"/>
      <c r="D830" s="140"/>
      <c r="F830" s="141"/>
      <c r="G830" s="142"/>
    </row>
    <row r="831" spans="1:7" ht="15" customHeight="1" x14ac:dyDescent="0.2">
      <c r="A831" s="137" t="s">
        <v>41</v>
      </c>
      <c r="B831" s="581" t="str">
        <f>IFERROR(VALUE(LEFT(B832,FIND("-",B832)-1)),"")</f>
        <v/>
      </c>
      <c r="C831" s="143" t="str">
        <f>IFERROR(VLOOKUP(B831,T_Itemizado_Obra,2,FALSE),"")</f>
        <v/>
      </c>
      <c r="D831" s="140"/>
      <c r="F831" s="141"/>
      <c r="G831" s="142"/>
    </row>
    <row r="832" spans="1:7" ht="15" customHeight="1" x14ac:dyDescent="0.2">
      <c r="A832" s="137" t="s">
        <v>28</v>
      </c>
      <c r="B832" s="693"/>
      <c r="C832" s="143" t="str">
        <f>IFERROR(VLOOKUP(B832,T_Itemizado_Obra,2,FALSE),"")</f>
        <v/>
      </c>
      <c r="D832" s="140"/>
      <c r="F832" s="138" t="s">
        <v>29</v>
      </c>
      <c r="G832" s="144" t="str">
        <f>IFERROR(VLOOKUP(B832,T_Itemizado_Obra,3,FALSE),"")</f>
        <v/>
      </c>
    </row>
    <row r="833" spans="1:7" ht="15" customHeight="1" x14ac:dyDescent="0.2">
      <c r="A833" s="137"/>
      <c r="B833" s="138"/>
      <c r="C833" s="143"/>
      <c r="D833" s="140"/>
      <c r="E833" s="143"/>
      <c r="F833" s="143"/>
      <c r="G833" s="145"/>
    </row>
    <row r="834" spans="1:7" ht="15" customHeight="1" x14ac:dyDescent="0.2">
      <c r="A834" s="396"/>
      <c r="B834" s="132"/>
      <c r="C834" s="397" t="s">
        <v>1602</v>
      </c>
      <c r="D834" s="132"/>
      <c r="E834" s="132"/>
      <c r="F834" s="132"/>
      <c r="G834" s="398"/>
    </row>
    <row r="835" spans="1:7" ht="15" customHeight="1" x14ac:dyDescent="0.2">
      <c r="A835" s="137"/>
      <c r="B835" s="199"/>
      <c r="C835" s="143"/>
      <c r="D835" s="140"/>
      <c r="E835" s="138"/>
      <c r="F835" s="138"/>
      <c r="G835" s="144"/>
    </row>
    <row r="836" spans="1:7" ht="15" customHeight="1" x14ac:dyDescent="0.2">
      <c r="A836" s="137"/>
      <c r="B836" s="199"/>
      <c r="C836" s="399" t="s">
        <v>1603</v>
      </c>
      <c r="D836" s="400" t="s">
        <v>31</v>
      </c>
      <c r="E836" s="400" t="s">
        <v>1604</v>
      </c>
      <c r="F836" s="400" t="s">
        <v>1605</v>
      </c>
      <c r="G836" s="401" t="s">
        <v>1606</v>
      </c>
    </row>
    <row r="837" spans="1:7" ht="15" customHeight="1" x14ac:dyDescent="0.2">
      <c r="A837" s="137"/>
      <c r="B837" s="199"/>
      <c r="C837" s="408"/>
      <c r="D837" s="413"/>
      <c r="E837" s="594">
        <f t="shared" ref="E837:E847" si="155">IFERROR(VLOOKUP(C837,T_Equipos,4,FALSE),0)</f>
        <v>0</v>
      </c>
      <c r="F837" s="686">
        <f t="shared" ref="F837:F847" si="156">IFERROR(VLOOKUP(C837,T_Equipos,11,FALSE),0)</f>
        <v>0</v>
      </c>
      <c r="G837" s="614">
        <f t="shared" ref="G837:G847" si="157">ROUND(D837*F837,2)</f>
        <v>0</v>
      </c>
    </row>
    <row r="838" spans="1:7" ht="15" customHeight="1" x14ac:dyDescent="0.2">
      <c r="A838" s="137"/>
      <c r="B838" s="199"/>
      <c r="C838" s="408"/>
      <c r="D838" s="413"/>
      <c r="E838" s="594">
        <f t="shared" si="155"/>
        <v>0</v>
      </c>
      <c r="F838" s="686">
        <f t="shared" si="156"/>
        <v>0</v>
      </c>
      <c r="G838" s="614">
        <f t="shared" si="157"/>
        <v>0</v>
      </c>
    </row>
    <row r="839" spans="1:7" ht="15" customHeight="1" x14ac:dyDescent="0.2">
      <c r="A839" s="137"/>
      <c r="B839" s="199"/>
      <c r="C839" s="408"/>
      <c r="D839" s="413"/>
      <c r="E839" s="594">
        <f t="shared" si="155"/>
        <v>0</v>
      </c>
      <c r="F839" s="686">
        <f t="shared" si="156"/>
        <v>0</v>
      </c>
      <c r="G839" s="614">
        <f t="shared" si="157"/>
        <v>0</v>
      </c>
    </row>
    <row r="840" spans="1:7" ht="15" customHeight="1" x14ac:dyDescent="0.2">
      <c r="A840" s="137"/>
      <c r="B840" s="199"/>
      <c r="C840" s="408"/>
      <c r="D840" s="413"/>
      <c r="E840" s="594">
        <f t="shared" si="155"/>
        <v>0</v>
      </c>
      <c r="F840" s="686">
        <f t="shared" si="156"/>
        <v>0</v>
      </c>
      <c r="G840" s="614">
        <f t="shared" si="157"/>
        <v>0</v>
      </c>
    </row>
    <row r="841" spans="1:7" ht="15" customHeight="1" x14ac:dyDescent="0.2">
      <c r="A841" s="137"/>
      <c r="B841" s="199"/>
      <c r="C841" s="408"/>
      <c r="D841" s="413"/>
      <c r="E841" s="594">
        <f t="shared" si="155"/>
        <v>0</v>
      </c>
      <c r="F841" s="686">
        <f t="shared" si="156"/>
        <v>0</v>
      </c>
      <c r="G841" s="614">
        <f t="shared" si="157"/>
        <v>0</v>
      </c>
    </row>
    <row r="842" spans="1:7" ht="15" customHeight="1" x14ac:dyDescent="0.2">
      <c r="A842" s="137"/>
      <c r="B842" s="199"/>
      <c r="C842" s="408"/>
      <c r="D842" s="413"/>
      <c r="E842" s="594">
        <f t="shared" si="155"/>
        <v>0</v>
      </c>
      <c r="F842" s="686">
        <f t="shared" si="156"/>
        <v>0</v>
      </c>
      <c r="G842" s="614">
        <f t="shared" si="157"/>
        <v>0</v>
      </c>
    </row>
    <row r="843" spans="1:7" ht="15" customHeight="1" x14ac:dyDescent="0.2">
      <c r="A843" s="137"/>
      <c r="B843" s="199"/>
      <c r="C843" s="408"/>
      <c r="D843" s="413"/>
      <c r="E843" s="594">
        <f t="shared" si="155"/>
        <v>0</v>
      </c>
      <c r="F843" s="686">
        <f t="shared" si="156"/>
        <v>0</v>
      </c>
      <c r="G843" s="614">
        <f t="shared" si="157"/>
        <v>0</v>
      </c>
    </row>
    <row r="844" spans="1:7" ht="15" customHeight="1" x14ac:dyDescent="0.2">
      <c r="A844" s="137"/>
      <c r="B844" s="199"/>
      <c r="C844" s="408"/>
      <c r="D844" s="413"/>
      <c r="E844" s="594">
        <f t="shared" si="155"/>
        <v>0</v>
      </c>
      <c r="F844" s="686">
        <f t="shared" si="156"/>
        <v>0</v>
      </c>
      <c r="G844" s="614">
        <f t="shared" si="157"/>
        <v>0</v>
      </c>
    </row>
    <row r="845" spans="1:7" ht="15" customHeight="1" x14ac:dyDescent="0.2">
      <c r="A845" s="137"/>
      <c r="B845" s="199"/>
      <c r="C845" s="408"/>
      <c r="D845" s="413"/>
      <c r="E845" s="594">
        <f t="shared" si="155"/>
        <v>0</v>
      </c>
      <c r="F845" s="686">
        <f t="shared" si="156"/>
        <v>0</v>
      </c>
      <c r="G845" s="614">
        <f t="shared" si="157"/>
        <v>0</v>
      </c>
    </row>
    <row r="846" spans="1:7" ht="15" customHeight="1" x14ac:dyDescent="0.2">
      <c r="A846" s="137"/>
      <c r="B846" s="199"/>
      <c r="C846" s="408"/>
      <c r="D846" s="413"/>
      <c r="E846" s="594">
        <f t="shared" si="155"/>
        <v>0</v>
      </c>
      <c r="F846" s="686">
        <f t="shared" si="156"/>
        <v>0</v>
      </c>
      <c r="G846" s="614">
        <f t="shared" si="157"/>
        <v>0</v>
      </c>
    </row>
    <row r="847" spans="1:7" ht="15" customHeight="1" x14ac:dyDescent="0.2">
      <c r="A847" s="137"/>
      <c r="B847" s="199"/>
      <c r="C847" s="408"/>
      <c r="D847" s="413"/>
      <c r="E847" s="594">
        <f t="shared" si="155"/>
        <v>0</v>
      </c>
      <c r="F847" s="686">
        <f t="shared" si="156"/>
        <v>0</v>
      </c>
      <c r="G847" s="614">
        <f t="shared" si="157"/>
        <v>0</v>
      </c>
    </row>
    <row r="848" spans="1:7" ht="15" customHeight="1" thickBot="1" x14ac:dyDescent="0.25">
      <c r="A848" s="137"/>
      <c r="B848" s="199"/>
      <c r="C848" s="143"/>
      <c r="E848" s="206"/>
      <c r="F848" s="138"/>
      <c r="G848" s="144"/>
    </row>
    <row r="849" spans="1:7" ht="15" customHeight="1" thickBot="1" x14ac:dyDescent="0.25">
      <c r="A849" s="137"/>
      <c r="B849" s="199"/>
      <c r="C849" s="405" t="s">
        <v>1607</v>
      </c>
      <c r="E849" s="206">
        <f>SUMPRODUCT(D837:D847,E837:E847)</f>
        <v>0</v>
      </c>
      <c r="F849" s="138" t="s">
        <v>1608</v>
      </c>
      <c r="G849" s="683">
        <f>SUM(G837:G847)</f>
        <v>0</v>
      </c>
    </row>
    <row r="850" spans="1:7" ht="15" customHeight="1" x14ac:dyDescent="0.2">
      <c r="A850" s="137"/>
      <c r="B850" s="199"/>
      <c r="C850" s="405"/>
      <c r="D850" s="140"/>
      <c r="E850" s="138"/>
      <c r="F850" s="138"/>
      <c r="G850" s="208"/>
    </row>
    <row r="851" spans="1:7" ht="15" customHeight="1" x14ac:dyDescent="0.2">
      <c r="A851" s="137"/>
      <c r="B851" s="199"/>
      <c r="C851" s="138" t="s">
        <v>1609</v>
      </c>
      <c r="D851" s="596"/>
      <c r="E851" s="534" t="str">
        <f>CONCATENATE(G832,"/día")</f>
        <v>/día</v>
      </c>
      <c r="F851" s="138"/>
      <c r="G851" s="144"/>
    </row>
    <row r="852" spans="1:7" ht="15" customHeight="1" x14ac:dyDescent="0.2">
      <c r="A852" s="137"/>
      <c r="B852" s="199"/>
      <c r="C852" s="143"/>
      <c r="D852" s="140"/>
      <c r="E852" s="138"/>
      <c r="F852" s="138"/>
      <c r="G852" s="144"/>
    </row>
    <row r="853" spans="1:7" ht="15" customHeight="1" x14ac:dyDescent="0.2">
      <c r="A853" s="748" t="s">
        <v>589</v>
      </c>
      <c r="B853" s="749"/>
      <c r="C853" s="744" t="s">
        <v>0</v>
      </c>
      <c r="D853" s="750" t="s">
        <v>1610</v>
      </c>
      <c r="E853" s="754" t="s">
        <v>1860</v>
      </c>
      <c r="F853" s="750" t="s">
        <v>961</v>
      </c>
      <c r="G853" s="746" t="s">
        <v>33</v>
      </c>
    </row>
    <row r="854" spans="1:7" ht="15" customHeight="1" x14ac:dyDescent="0.2">
      <c r="A854" s="146" t="s">
        <v>590</v>
      </c>
      <c r="B854" s="147" t="s">
        <v>591</v>
      </c>
      <c r="C854" s="745"/>
      <c r="D854" s="751"/>
      <c r="E854" s="753"/>
      <c r="F854" s="751"/>
      <c r="G854" s="747"/>
    </row>
    <row r="855" spans="1:7" ht="15" customHeight="1" x14ac:dyDescent="0.2">
      <c r="A855" s="148"/>
      <c r="B855" s="143"/>
      <c r="C855" s="150" t="s">
        <v>1611</v>
      </c>
      <c r="D855" s="140"/>
      <c r="E855" s="143"/>
      <c r="F855" s="143"/>
      <c r="G855" s="151"/>
    </row>
    <row r="856" spans="1:7" ht="15" customHeight="1" x14ac:dyDescent="0.2">
      <c r="A856" s="563" t="str">
        <f t="shared" ref="A856:A865" si="158">IFERROR(VLOOKUP(C856,T_Insumos,4,FALSE),"")</f>
        <v>INDEC-DCTO - Inciso j)</v>
      </c>
      <c r="B856" s="402" t="str">
        <f t="shared" ref="B856:B865" si="159">IFERROR(VLOOKUP(C856,T_Insumos,5,FALSE),"")</f>
        <v>Equipo - Amortización de equipo</v>
      </c>
      <c r="C856" s="408" t="s">
        <v>1737</v>
      </c>
      <c r="D856" s="440">
        <f>IFERROR(VLOOKUP(C856,T_Coef_Equipos,2,FALSE),0)</f>
        <v>0</v>
      </c>
      <c r="E856" s="449">
        <f>IF(C856="",0,G849)</f>
        <v>0</v>
      </c>
      <c r="F856" s="680">
        <f>IF(C856="",0,D851)</f>
        <v>0</v>
      </c>
      <c r="G856" s="614">
        <f>IFERROR(ROUND(D856*E856/F856,2),0)</f>
        <v>0</v>
      </c>
    </row>
    <row r="857" spans="1:7" ht="15" customHeight="1" x14ac:dyDescent="0.2">
      <c r="A857" s="563" t="str">
        <f t="shared" si="158"/>
        <v>INDEC-DCTO - Inciso j)</v>
      </c>
      <c r="B857" s="402" t="str">
        <f t="shared" si="159"/>
        <v>Equipo - Amortización de equipo</v>
      </c>
      <c r="C857" s="412" t="s">
        <v>1738</v>
      </c>
      <c r="D857" s="440">
        <f>IFERROR(VLOOKUP(C857,T_Coef_Equipos,2,FALSE),0)</f>
        <v>0</v>
      </c>
      <c r="E857" s="449">
        <f>IF(C857="",0,G849)</f>
        <v>0</v>
      </c>
      <c r="F857" s="680">
        <f t="shared" ref="F857:F865" si="160">IF(C857="",0,F856)</f>
        <v>0</v>
      </c>
      <c r="G857" s="614">
        <f t="shared" ref="G857:G865" si="161">IFERROR(ROUND(D857*E857/F857,2),0)</f>
        <v>0</v>
      </c>
    </row>
    <row r="858" spans="1:7" ht="15" customHeight="1" x14ac:dyDescent="0.2">
      <c r="A858" s="563" t="str">
        <f t="shared" si="158"/>
        <v>INDEC-PB - 94920-1</v>
      </c>
      <c r="B858" s="402" t="str">
        <f t="shared" si="159"/>
        <v xml:space="preserve">Accesorios y repuestos para máquinas de uso especial                 </v>
      </c>
      <c r="C858" s="412" t="s">
        <v>1630</v>
      </c>
      <c r="D858" s="440">
        <f>IFERROR(VLOOKUP(C858,T_Coef_Equipos,2,FALSE),0)</f>
        <v>0</v>
      </c>
      <c r="E858" s="449">
        <f>IF(C858="",0,G849)</f>
        <v>0</v>
      </c>
      <c r="F858" s="680">
        <f t="shared" si="160"/>
        <v>0</v>
      </c>
      <c r="G858" s="614">
        <f t="shared" si="161"/>
        <v>0</v>
      </c>
    </row>
    <row r="859" spans="1:7" ht="15" customHeight="1" x14ac:dyDescent="0.2">
      <c r="A859" s="563" t="str">
        <f t="shared" si="158"/>
        <v>INDEC-PB - 33360-1</v>
      </c>
      <c r="B859" s="402" t="str">
        <f t="shared" si="159"/>
        <v xml:space="preserve">Gas oil                                                                </v>
      </c>
      <c r="C859" s="412" t="s">
        <v>889</v>
      </c>
      <c r="D859" s="444">
        <f>IFERROR(VLOOKUP(C859,T_Coef_Equipos,2,FALSE),0)</f>
        <v>0</v>
      </c>
      <c r="E859" s="449">
        <f>IF(C859="",0,E849)</f>
        <v>0</v>
      </c>
      <c r="F859" s="680">
        <f t="shared" si="160"/>
        <v>0</v>
      </c>
      <c r="G859" s="614">
        <f t="shared" si="161"/>
        <v>0</v>
      </c>
    </row>
    <row r="860" spans="1:7" ht="15" customHeight="1" x14ac:dyDescent="0.2">
      <c r="A860" s="563" t="str">
        <f t="shared" si="158"/>
        <v>INDEC-PB - 33380-1</v>
      </c>
      <c r="B860" s="402" t="str">
        <f t="shared" si="159"/>
        <v xml:space="preserve">Aceites lubricantes                                                    </v>
      </c>
      <c r="C860" s="412" t="s">
        <v>1739</v>
      </c>
      <c r="D860" s="444">
        <f>IFERROR(VLOOKUP(C860,T_Coef_Equipos,2,FALSE),0)</f>
        <v>0</v>
      </c>
      <c r="E860" s="449">
        <f>IF(C860="",0,E849)</f>
        <v>0</v>
      </c>
      <c r="F860" s="680">
        <f t="shared" si="160"/>
        <v>0</v>
      </c>
      <c r="G860" s="614">
        <f t="shared" si="161"/>
        <v>0</v>
      </c>
    </row>
    <row r="861" spans="1:7" ht="15" customHeight="1" x14ac:dyDescent="0.2">
      <c r="A861" s="563" t="str">
        <f t="shared" si="158"/>
        <v/>
      </c>
      <c r="B861" s="402" t="str">
        <f t="shared" si="159"/>
        <v/>
      </c>
      <c r="C861" s="412"/>
      <c r="D861" s="414"/>
      <c r="E861" s="449">
        <f>IF(C861="",0,G849)</f>
        <v>0</v>
      </c>
      <c r="F861" s="680">
        <f t="shared" si="160"/>
        <v>0</v>
      </c>
      <c r="G861" s="614">
        <f t="shared" si="161"/>
        <v>0</v>
      </c>
    </row>
    <row r="862" spans="1:7" ht="15" customHeight="1" x14ac:dyDescent="0.2">
      <c r="A862" s="563" t="str">
        <f t="shared" si="158"/>
        <v/>
      </c>
      <c r="B862" s="402" t="str">
        <f t="shared" si="159"/>
        <v/>
      </c>
      <c r="C862" s="412"/>
      <c r="D862" s="452"/>
      <c r="E862" s="449">
        <f>IF(C862="",0,G849)</f>
        <v>0</v>
      </c>
      <c r="F862" s="680">
        <f t="shared" si="160"/>
        <v>0</v>
      </c>
      <c r="G862" s="614">
        <f t="shared" si="161"/>
        <v>0</v>
      </c>
    </row>
    <row r="863" spans="1:7" ht="15" customHeight="1" x14ac:dyDescent="0.2">
      <c r="A863" s="563" t="str">
        <f t="shared" si="158"/>
        <v/>
      </c>
      <c r="B863" s="402" t="str">
        <f t="shared" si="159"/>
        <v/>
      </c>
      <c r="C863" s="412"/>
      <c r="D863" s="452"/>
      <c r="E863" s="449">
        <f>IF(C863="",0,G849)</f>
        <v>0</v>
      </c>
      <c r="F863" s="680">
        <f t="shared" si="160"/>
        <v>0</v>
      </c>
      <c r="G863" s="614">
        <f t="shared" si="161"/>
        <v>0</v>
      </c>
    </row>
    <row r="864" spans="1:7" ht="15" customHeight="1" x14ac:dyDescent="0.2">
      <c r="A864" s="563" t="str">
        <f t="shared" si="158"/>
        <v/>
      </c>
      <c r="B864" s="402" t="str">
        <f t="shared" si="159"/>
        <v/>
      </c>
      <c r="C864" s="412"/>
      <c r="D864" s="413"/>
      <c r="E864" s="449">
        <f>IF(C864="",0,E849)</f>
        <v>0</v>
      </c>
      <c r="F864" s="680">
        <f t="shared" si="160"/>
        <v>0</v>
      </c>
      <c r="G864" s="614">
        <f t="shared" si="161"/>
        <v>0</v>
      </c>
    </row>
    <row r="865" spans="1:7" ht="15" customHeight="1" x14ac:dyDescent="0.2">
      <c r="A865" s="563" t="str">
        <f t="shared" si="158"/>
        <v/>
      </c>
      <c r="B865" s="402" t="str">
        <f t="shared" si="159"/>
        <v/>
      </c>
      <c r="C865" s="408"/>
      <c r="D865" s="413"/>
      <c r="E865" s="449">
        <f>IF(C865="",0,E849)</f>
        <v>0</v>
      </c>
      <c r="F865" s="680">
        <f t="shared" si="160"/>
        <v>0</v>
      </c>
      <c r="G865" s="684">
        <f t="shared" si="161"/>
        <v>0</v>
      </c>
    </row>
    <row r="866" spans="1:7" ht="15" customHeight="1" x14ac:dyDescent="0.2">
      <c r="A866" s="152"/>
      <c r="B866" s="139"/>
      <c r="C866" s="143"/>
      <c r="D866" s="140"/>
      <c r="F866" s="681" t="s">
        <v>34</v>
      </c>
      <c r="G866" s="685">
        <f>SUBTOTAL(9,G856:G865)</f>
        <v>0</v>
      </c>
    </row>
    <row r="867" spans="1:7" ht="15" customHeight="1" x14ac:dyDescent="0.2">
      <c r="A867" s="148"/>
      <c r="B867" s="143"/>
      <c r="C867" s="150" t="s">
        <v>728</v>
      </c>
      <c r="D867" s="140"/>
      <c r="E867" s="141"/>
      <c r="F867" s="141"/>
      <c r="G867" s="151"/>
    </row>
    <row r="868" spans="1:7" ht="15" customHeight="1" x14ac:dyDescent="0.2">
      <c r="A868" s="748" t="s">
        <v>589</v>
      </c>
      <c r="B868" s="749"/>
      <c r="C868" s="744" t="s">
        <v>0</v>
      </c>
      <c r="D868" s="750" t="s">
        <v>31</v>
      </c>
      <c r="E868" s="752" t="s">
        <v>32</v>
      </c>
      <c r="F868" s="678"/>
      <c r="G868" s="746" t="s">
        <v>33</v>
      </c>
    </row>
    <row r="869" spans="1:7" ht="15" customHeight="1" x14ac:dyDescent="0.2">
      <c r="A869" s="146" t="s">
        <v>590</v>
      </c>
      <c r="B869" s="147" t="s">
        <v>591</v>
      </c>
      <c r="C869" s="745"/>
      <c r="D869" s="751"/>
      <c r="E869" s="753"/>
      <c r="F869" s="679"/>
      <c r="G869" s="747"/>
    </row>
    <row r="870" spans="1:7" ht="15" customHeight="1" x14ac:dyDescent="0.2">
      <c r="A870" s="563" t="str">
        <f t="shared" ref="A870:A875" si="162">IFERROR(VLOOKUP(C870,T_Insumos,4,FALSE),"")</f>
        <v>IIEE-SJ - 101000</v>
      </c>
      <c r="B870" s="402" t="str">
        <f t="shared" ref="B870:B875" si="163">IFERROR(VLOOKUP(C870,T_Insumos,5,FALSE),"")</f>
        <v>Oficial Especializado</v>
      </c>
      <c r="C870" s="411" t="s">
        <v>730</v>
      </c>
      <c r="D870" s="413"/>
      <c r="E870" s="414"/>
      <c r="F870" s="680">
        <f>IF(C870="",0,D851)</f>
        <v>0</v>
      </c>
      <c r="G870" s="614">
        <f t="shared" ref="G870:G875" si="164">IFERROR(ROUND(D870*E870/F870,2),0)</f>
        <v>0</v>
      </c>
    </row>
    <row r="871" spans="1:7" ht="15" customHeight="1" x14ac:dyDescent="0.2">
      <c r="A871" s="563" t="str">
        <f t="shared" si="162"/>
        <v>IIEE-SJ - 102000</v>
      </c>
      <c r="B871" s="402" t="str">
        <f t="shared" si="163"/>
        <v xml:space="preserve">Oficial </v>
      </c>
      <c r="C871" s="408" t="s">
        <v>1633</v>
      </c>
      <c r="D871" s="413"/>
      <c r="E871" s="414"/>
      <c r="F871" s="680">
        <f>IF(C871="",0,F870)</f>
        <v>0</v>
      </c>
      <c r="G871" s="614">
        <f t="shared" si="164"/>
        <v>0</v>
      </c>
    </row>
    <row r="872" spans="1:7" ht="15" customHeight="1" x14ac:dyDescent="0.2">
      <c r="A872" s="563" t="str">
        <f t="shared" si="162"/>
        <v>IIEE-SJ - 103000</v>
      </c>
      <c r="B872" s="402" t="str">
        <f t="shared" si="163"/>
        <v>Ayudante</v>
      </c>
      <c r="C872" s="408" t="s">
        <v>1736</v>
      </c>
      <c r="D872" s="413"/>
      <c r="E872" s="414"/>
      <c r="F872" s="680">
        <f>IF(C872="",0,F871)</f>
        <v>0</v>
      </c>
      <c r="G872" s="614">
        <f t="shared" si="164"/>
        <v>0</v>
      </c>
    </row>
    <row r="873" spans="1:7" ht="15" customHeight="1" x14ac:dyDescent="0.2">
      <c r="A873" s="563" t="str">
        <f t="shared" si="162"/>
        <v>IIEE-SJ - 103000</v>
      </c>
      <c r="B873" s="402" t="str">
        <f t="shared" si="163"/>
        <v>Ayudante</v>
      </c>
      <c r="C873" s="408" t="s">
        <v>732</v>
      </c>
      <c r="D873" s="413"/>
      <c r="E873" s="414"/>
      <c r="F873" s="680">
        <f>IF(C873="",0,F872)</f>
        <v>0</v>
      </c>
      <c r="G873" s="614">
        <f t="shared" si="164"/>
        <v>0</v>
      </c>
    </row>
    <row r="874" spans="1:7" ht="15" customHeight="1" x14ac:dyDescent="0.2">
      <c r="A874" s="563" t="str">
        <f t="shared" si="162"/>
        <v/>
      </c>
      <c r="B874" s="402" t="str">
        <f t="shared" si="163"/>
        <v/>
      </c>
      <c r="C874" s="408" t="s">
        <v>1635</v>
      </c>
      <c r="D874" s="625"/>
      <c r="E874" s="595">
        <f>SUMPRODUCT(D870:D873,E870:E873)</f>
        <v>0</v>
      </c>
      <c r="F874" s="680">
        <f>IF(C874="",0,F873)</f>
        <v>0</v>
      </c>
      <c r="G874" s="614">
        <f t="shared" si="164"/>
        <v>0</v>
      </c>
    </row>
    <row r="875" spans="1:7" ht="15" customHeight="1" x14ac:dyDescent="0.2">
      <c r="A875" s="563" t="str">
        <f t="shared" si="162"/>
        <v/>
      </c>
      <c r="B875" s="402" t="str">
        <f t="shared" si="163"/>
        <v/>
      </c>
      <c r="C875" s="402"/>
      <c r="D875" s="403"/>
      <c r="E875" s="414"/>
      <c r="F875" s="680">
        <f>IF(C875="",0,F874)</f>
        <v>0</v>
      </c>
      <c r="G875" s="614">
        <f t="shared" si="164"/>
        <v>0</v>
      </c>
    </row>
    <row r="876" spans="1:7" ht="15" customHeight="1" x14ac:dyDescent="0.2">
      <c r="A876" s="152"/>
      <c r="B876" s="139"/>
      <c r="C876" s="143"/>
      <c r="D876" s="140"/>
      <c r="F876" s="149" t="s">
        <v>35</v>
      </c>
      <c r="G876" s="685">
        <f>SUBTOTAL(9,G870:G875)</f>
        <v>0</v>
      </c>
    </row>
    <row r="877" spans="1:7" ht="15" customHeight="1" x14ac:dyDescent="0.2">
      <c r="A877" s="148"/>
      <c r="B877" s="143"/>
      <c r="C877" s="150" t="s">
        <v>1612</v>
      </c>
      <c r="D877" s="140"/>
      <c r="E877" s="141"/>
      <c r="F877" s="141"/>
      <c r="G877" s="151"/>
    </row>
    <row r="878" spans="1:7" ht="15" customHeight="1" x14ac:dyDescent="0.2">
      <c r="A878" s="748" t="s">
        <v>589</v>
      </c>
      <c r="B878" s="749"/>
      <c r="C878" s="744" t="s">
        <v>0</v>
      </c>
      <c r="D878" s="744" t="s">
        <v>30</v>
      </c>
      <c r="E878" s="744" t="s">
        <v>31</v>
      </c>
      <c r="F878" s="744" t="s">
        <v>32</v>
      </c>
      <c r="G878" s="746" t="s">
        <v>33</v>
      </c>
    </row>
    <row r="879" spans="1:7" ht="15" customHeight="1" x14ac:dyDescent="0.2">
      <c r="A879" s="146" t="s">
        <v>590</v>
      </c>
      <c r="B879" s="147" t="s">
        <v>591</v>
      </c>
      <c r="C879" s="745"/>
      <c r="D879" s="745"/>
      <c r="E879" s="745"/>
      <c r="F879" s="745"/>
      <c r="G879" s="747"/>
    </row>
    <row r="880" spans="1:7" ht="15" customHeight="1" x14ac:dyDescent="0.2">
      <c r="A880" s="563" t="str">
        <f t="shared" ref="A880:A889" si="165">IFERROR(VLOOKUP(C880,T_Insumos,4,FALSE),"")</f>
        <v/>
      </c>
      <c r="B880" s="402" t="str">
        <f t="shared" ref="B880:B889" si="166">IFERROR(VLOOKUP(C880,T_Insumos,5,FALSE),"")</f>
        <v/>
      </c>
      <c r="C880" s="408"/>
      <c r="D880" s="409"/>
      <c r="E880" s="413"/>
      <c r="F880" s="414"/>
      <c r="G880" s="614">
        <f t="shared" ref="G880:G889" si="167">ROUND(E880*F880,2)</f>
        <v>0</v>
      </c>
    </row>
    <row r="881" spans="1:7" ht="15" customHeight="1" x14ac:dyDescent="0.2">
      <c r="A881" s="563" t="str">
        <f t="shared" si="165"/>
        <v/>
      </c>
      <c r="B881" s="402" t="str">
        <f t="shared" si="166"/>
        <v/>
      </c>
      <c r="C881" s="408"/>
      <c r="D881" s="409"/>
      <c r="E881" s="413"/>
      <c r="F881" s="414"/>
      <c r="G881" s="614">
        <f t="shared" si="167"/>
        <v>0</v>
      </c>
    </row>
    <row r="882" spans="1:7" ht="15" customHeight="1" x14ac:dyDescent="0.2">
      <c r="A882" s="563" t="str">
        <f t="shared" si="165"/>
        <v/>
      </c>
      <c r="B882" s="402" t="str">
        <f t="shared" si="166"/>
        <v/>
      </c>
      <c r="C882" s="408"/>
      <c r="D882" s="409"/>
      <c r="E882" s="413"/>
      <c r="F882" s="414"/>
      <c r="G882" s="614">
        <f t="shared" si="167"/>
        <v>0</v>
      </c>
    </row>
    <row r="883" spans="1:7" ht="15" customHeight="1" x14ac:dyDescent="0.2">
      <c r="A883" s="563" t="str">
        <f t="shared" si="165"/>
        <v/>
      </c>
      <c r="B883" s="402" t="str">
        <f t="shared" si="166"/>
        <v/>
      </c>
      <c r="C883" s="408"/>
      <c r="D883" s="409"/>
      <c r="E883" s="413"/>
      <c r="F883" s="414"/>
      <c r="G883" s="614">
        <f t="shared" si="167"/>
        <v>0</v>
      </c>
    </row>
    <row r="884" spans="1:7" ht="15" customHeight="1" x14ac:dyDescent="0.2">
      <c r="A884" s="563" t="str">
        <f t="shared" si="165"/>
        <v/>
      </c>
      <c r="B884" s="402" t="str">
        <f t="shared" si="166"/>
        <v/>
      </c>
      <c r="C884" s="408"/>
      <c r="D884" s="409"/>
      <c r="E884" s="413"/>
      <c r="F884" s="414"/>
      <c r="G884" s="614">
        <f t="shared" si="167"/>
        <v>0</v>
      </c>
    </row>
    <row r="885" spans="1:7" ht="15" customHeight="1" x14ac:dyDescent="0.2">
      <c r="A885" s="563" t="str">
        <f t="shared" si="165"/>
        <v/>
      </c>
      <c r="B885" s="402" t="str">
        <f t="shared" si="166"/>
        <v/>
      </c>
      <c r="C885" s="408"/>
      <c r="D885" s="409"/>
      <c r="E885" s="419"/>
      <c r="F885" s="414"/>
      <c r="G885" s="614">
        <f t="shared" si="167"/>
        <v>0</v>
      </c>
    </row>
    <row r="886" spans="1:7" ht="15" customHeight="1" x14ac:dyDescent="0.2">
      <c r="A886" s="563" t="str">
        <f t="shared" si="165"/>
        <v/>
      </c>
      <c r="B886" s="402" t="str">
        <f t="shared" si="166"/>
        <v/>
      </c>
      <c r="C886" s="408"/>
      <c r="D886" s="409"/>
      <c r="E886" s="413"/>
      <c r="F886" s="414"/>
      <c r="G886" s="614">
        <f t="shared" si="167"/>
        <v>0</v>
      </c>
    </row>
    <row r="887" spans="1:7" ht="15" customHeight="1" x14ac:dyDescent="0.2">
      <c r="A887" s="563" t="str">
        <f t="shared" si="165"/>
        <v/>
      </c>
      <c r="B887" s="402" t="str">
        <f t="shared" si="166"/>
        <v/>
      </c>
      <c r="C887" s="408"/>
      <c r="D887" s="409"/>
      <c r="E887" s="413"/>
      <c r="F887" s="414"/>
      <c r="G887" s="614">
        <f t="shared" si="167"/>
        <v>0</v>
      </c>
    </row>
    <row r="888" spans="1:7" ht="15" customHeight="1" x14ac:dyDescent="0.2">
      <c r="A888" s="563" t="str">
        <f t="shared" si="165"/>
        <v/>
      </c>
      <c r="B888" s="402" t="str">
        <f t="shared" si="166"/>
        <v/>
      </c>
      <c r="C888" s="408"/>
      <c r="D888" s="409"/>
      <c r="E888" s="413"/>
      <c r="F888" s="414"/>
      <c r="G888" s="614">
        <f t="shared" si="167"/>
        <v>0</v>
      </c>
    </row>
    <row r="889" spans="1:7" ht="15" customHeight="1" x14ac:dyDescent="0.2">
      <c r="A889" s="563" t="str">
        <f t="shared" si="165"/>
        <v/>
      </c>
      <c r="B889" s="402" t="str">
        <f t="shared" si="166"/>
        <v/>
      </c>
      <c r="C889" s="408"/>
      <c r="D889" s="409"/>
      <c r="E889" s="413"/>
      <c r="F889" s="414"/>
      <c r="G889" s="614">
        <f t="shared" si="167"/>
        <v>0</v>
      </c>
    </row>
    <row r="890" spans="1:7" ht="15" customHeight="1" x14ac:dyDescent="0.2">
      <c r="A890" s="148"/>
      <c r="B890" s="143"/>
      <c r="C890" s="143"/>
      <c r="D890" s="140"/>
      <c r="F890" s="149" t="s">
        <v>36</v>
      </c>
      <c r="G890" s="685">
        <f>SUBTOTAL(9,G880:G889)</f>
        <v>0</v>
      </c>
    </row>
    <row r="891" spans="1:7" ht="15" customHeight="1" x14ac:dyDescent="0.2">
      <c r="A891" s="148"/>
      <c r="B891" s="143"/>
      <c r="C891" s="150" t="s">
        <v>1613</v>
      </c>
      <c r="D891" s="140"/>
      <c r="E891" s="141"/>
      <c r="F891" s="141"/>
      <c r="G891" s="151"/>
    </row>
    <row r="892" spans="1:7" ht="15" customHeight="1" x14ac:dyDescent="0.2">
      <c r="A892" s="748" t="s">
        <v>589</v>
      </c>
      <c r="B892" s="749"/>
      <c r="C892" s="744" t="s">
        <v>0</v>
      </c>
      <c r="D892" s="750" t="s">
        <v>1862</v>
      </c>
      <c r="E892" s="752" t="s">
        <v>32</v>
      </c>
      <c r="F892" s="752" t="s">
        <v>1861</v>
      </c>
      <c r="G892" s="746" t="s">
        <v>33</v>
      </c>
    </row>
    <row r="893" spans="1:7" ht="15" customHeight="1" x14ac:dyDescent="0.2">
      <c r="A893" s="146" t="s">
        <v>590</v>
      </c>
      <c r="B893" s="147" t="s">
        <v>591</v>
      </c>
      <c r="C893" s="745"/>
      <c r="D893" s="751"/>
      <c r="E893" s="753"/>
      <c r="F893" s="753"/>
      <c r="G893" s="747"/>
    </row>
    <row r="894" spans="1:7" ht="15" customHeight="1" x14ac:dyDescent="0.2">
      <c r="A894" s="563" t="str">
        <f t="shared" ref="A894:A895" si="168">IFERROR(VLOOKUP(C894,T_Insumos,4,FALSE),"")</f>
        <v/>
      </c>
      <c r="B894" s="402" t="str">
        <f>IFERROR(VLOOKUP(C894,T_Insumos,5,FALSE),"")</f>
        <v/>
      </c>
      <c r="C894" s="408"/>
      <c r="D894" s="413"/>
      <c r="E894" s="414"/>
      <c r="F894" s="682"/>
      <c r="G894" s="614">
        <f>ROUND(D894*E894*F894,2)</f>
        <v>0</v>
      </c>
    </row>
    <row r="895" spans="1:7" ht="15" customHeight="1" x14ac:dyDescent="0.2">
      <c r="A895" s="563" t="str">
        <f t="shared" si="168"/>
        <v/>
      </c>
      <c r="B895" s="402" t="str">
        <f>IFERROR(VLOOKUP(C895,T_Insumos,5,FALSE),"")</f>
        <v/>
      </c>
      <c r="C895" s="408"/>
      <c r="D895" s="419"/>
      <c r="E895" s="414"/>
      <c r="F895" s="682"/>
      <c r="G895" s="614">
        <f>ROUND(D895*E895*F895,2)</f>
        <v>0</v>
      </c>
    </row>
    <row r="896" spans="1:7" ht="15" customHeight="1" x14ac:dyDescent="0.2">
      <c r="A896" s="148"/>
      <c r="B896" s="143"/>
      <c r="C896" s="143"/>
      <c r="D896" s="140"/>
      <c r="F896" s="149" t="s">
        <v>1614</v>
      </c>
      <c r="G896" s="685">
        <f>SUBTOTAL(9,G894:G895)</f>
        <v>0</v>
      </c>
    </row>
    <row r="897" spans="1:7" ht="15" customHeight="1" thickBot="1" x14ac:dyDescent="0.25">
      <c r="A897" s="153"/>
      <c r="B897" s="154"/>
      <c r="C897" s="155"/>
      <c r="D897" s="156"/>
      <c r="E897" s="157"/>
      <c r="F897" s="157"/>
      <c r="G897" s="158"/>
    </row>
    <row r="898" spans="1:7" ht="15" customHeight="1" x14ac:dyDescent="0.2">
      <c r="A898" s="615">
        <f>B832</f>
        <v>0</v>
      </c>
      <c r="B898" s="616" t="str">
        <f>C832</f>
        <v/>
      </c>
      <c r="C898" s="617"/>
      <c r="D898" s="617"/>
      <c r="E898" s="617" t="s">
        <v>1863</v>
      </c>
      <c r="F898" s="618" t="str">
        <f>CONCATENATE("$/",G832)</f>
        <v>$/</v>
      </c>
      <c r="G898" s="619">
        <f>SUBTOTAL(9,G856:G897)</f>
        <v>0</v>
      </c>
    </row>
    <row r="899" spans="1:7" ht="15" customHeight="1" thickBot="1" x14ac:dyDescent="0.25">
      <c r="A899" s="620"/>
      <c r="B899" s="621"/>
      <c r="C899" s="621"/>
      <c r="D899" s="621"/>
      <c r="E899" s="622" t="s">
        <v>1852</v>
      </c>
      <c r="F899" s="623" t="str">
        <f>CONCATENATE("$/",G832)</f>
        <v>$/</v>
      </c>
      <c r="G899" s="624">
        <f>G898*Coef_Paso</f>
        <v>0</v>
      </c>
    </row>
    <row r="900" spans="1:7" ht="15" customHeight="1" thickTop="1" thickBot="1" x14ac:dyDescent="0.25"/>
    <row r="901" spans="1:7" ht="15" customHeight="1" thickTop="1" x14ac:dyDescent="0.2">
      <c r="A901" s="560" t="s">
        <v>39</v>
      </c>
      <c r="B901" s="561"/>
      <c r="C901" s="561"/>
      <c r="D901" s="561"/>
      <c r="E901" s="561"/>
      <c r="F901" s="561"/>
      <c r="G901" s="562"/>
    </row>
    <row r="902" spans="1:7" ht="15" customHeight="1" x14ac:dyDescent="0.2">
      <c r="A902" s="129" t="s">
        <v>726</v>
      </c>
      <c r="B902" s="130" t="str">
        <f>Comitente</f>
        <v>DIRECCIÓN PROVINCIAL DE VIALIDAD</v>
      </c>
      <c r="C902" s="131"/>
      <c r="D902" s="207"/>
      <c r="E902" s="133"/>
      <c r="F902" s="133"/>
      <c r="G902" s="134"/>
    </row>
    <row r="903" spans="1:7" ht="15" customHeight="1" x14ac:dyDescent="0.2">
      <c r="A903" s="129" t="s">
        <v>727</v>
      </c>
      <c r="B903" s="130">
        <f>Contratista</f>
        <v>0</v>
      </c>
      <c r="C903" s="135"/>
      <c r="D903" s="135"/>
      <c r="E903" s="130"/>
      <c r="F903" s="130"/>
      <c r="G903" s="136"/>
    </row>
    <row r="904" spans="1:7" ht="15" customHeight="1" x14ac:dyDescent="0.2">
      <c r="A904" s="129" t="s">
        <v>27</v>
      </c>
      <c r="B904" s="130" t="str">
        <f>Obra</f>
        <v>SEÑALIZACION HORIZONTAL - PROVISION Y COLOCACION DE TACHAS REFLECTIVAS Y SEÑALAMIENTO VERTICAL</v>
      </c>
      <c r="C904" s="135"/>
      <c r="D904" s="135"/>
      <c r="F904" s="130" t="s">
        <v>40</v>
      </c>
      <c r="G904" s="136">
        <f>Fecha_Base</f>
        <v>43145</v>
      </c>
    </row>
    <row r="905" spans="1:7" ht="15" customHeight="1" x14ac:dyDescent="0.2">
      <c r="A905" s="137" t="s">
        <v>725</v>
      </c>
      <c r="B905" s="138" t="str">
        <f>Ubicación</f>
        <v>DEPARTAMENTOS VARIOS</v>
      </c>
      <c r="C905" s="138"/>
      <c r="D905" s="140"/>
      <c r="F905" s="141"/>
      <c r="G905" s="142"/>
    </row>
    <row r="906" spans="1:7" ht="15" customHeight="1" x14ac:dyDescent="0.2">
      <c r="A906" s="137" t="s">
        <v>41</v>
      </c>
      <c r="B906" s="581" t="str">
        <f>IFERROR(VALUE(LEFT(B907,FIND("-",B907)-1)),"")</f>
        <v/>
      </c>
      <c r="C906" s="143" t="str">
        <f>IFERROR(VLOOKUP(B906,T_Itemizado_Obra,2,FALSE),"")</f>
        <v/>
      </c>
      <c r="D906" s="140"/>
      <c r="F906" s="141"/>
      <c r="G906" s="142"/>
    </row>
    <row r="907" spans="1:7" ht="15" customHeight="1" x14ac:dyDescent="0.2">
      <c r="A907" s="137" t="s">
        <v>28</v>
      </c>
      <c r="B907" s="693"/>
      <c r="C907" s="143" t="str">
        <f>IFERROR(VLOOKUP(B907,T_Itemizado_Obra,2,FALSE),"")</f>
        <v/>
      </c>
      <c r="D907" s="140"/>
      <c r="F907" s="138" t="s">
        <v>29</v>
      </c>
      <c r="G907" s="144" t="str">
        <f>IFERROR(VLOOKUP(B907,T_Itemizado_Obra,3,FALSE),"")</f>
        <v/>
      </c>
    </row>
    <row r="908" spans="1:7" ht="15" customHeight="1" x14ac:dyDescent="0.2">
      <c r="A908" s="137"/>
      <c r="B908" s="138"/>
      <c r="C908" s="143"/>
      <c r="D908" s="140"/>
      <c r="E908" s="143"/>
      <c r="F908" s="143"/>
      <c r="G908" s="145"/>
    </row>
    <row r="909" spans="1:7" ht="15" customHeight="1" x14ac:dyDescent="0.2">
      <c r="A909" s="396"/>
      <c r="B909" s="132"/>
      <c r="C909" s="397" t="s">
        <v>1602</v>
      </c>
      <c r="D909" s="132"/>
      <c r="E909" s="132"/>
      <c r="F909" s="132"/>
      <c r="G909" s="398"/>
    </row>
    <row r="910" spans="1:7" ht="15" customHeight="1" x14ac:dyDescent="0.2">
      <c r="A910" s="137"/>
      <c r="B910" s="199"/>
      <c r="C910" s="143"/>
      <c r="D910" s="140"/>
      <c r="E910" s="138"/>
      <c r="F910" s="138"/>
      <c r="G910" s="144"/>
    </row>
    <row r="911" spans="1:7" ht="15" customHeight="1" x14ac:dyDescent="0.2">
      <c r="A911" s="137"/>
      <c r="B911" s="199"/>
      <c r="C911" s="399" t="s">
        <v>1603</v>
      </c>
      <c r="D911" s="400" t="s">
        <v>31</v>
      </c>
      <c r="E911" s="400" t="s">
        <v>1604</v>
      </c>
      <c r="F911" s="400" t="s">
        <v>1605</v>
      </c>
      <c r="G911" s="401" t="s">
        <v>1606</v>
      </c>
    </row>
    <row r="912" spans="1:7" ht="15" customHeight="1" x14ac:dyDescent="0.2">
      <c r="A912" s="137"/>
      <c r="B912" s="199"/>
      <c r="C912" s="408"/>
      <c r="D912" s="413"/>
      <c r="E912" s="594">
        <f t="shared" ref="E912:E922" si="169">IFERROR(VLOOKUP(C912,T_Equipos,4,FALSE),0)</f>
        <v>0</v>
      </c>
      <c r="F912" s="686">
        <f t="shared" ref="F912:F922" si="170">IFERROR(VLOOKUP(C912,T_Equipos,11,FALSE),0)</f>
        <v>0</v>
      </c>
      <c r="G912" s="614">
        <f t="shared" ref="G912:G922" si="171">ROUND(D912*F912,2)</f>
        <v>0</v>
      </c>
    </row>
    <row r="913" spans="1:7" ht="15" customHeight="1" x14ac:dyDescent="0.2">
      <c r="A913" s="137"/>
      <c r="B913" s="199"/>
      <c r="C913" s="408"/>
      <c r="D913" s="413"/>
      <c r="E913" s="594">
        <f t="shared" si="169"/>
        <v>0</v>
      </c>
      <c r="F913" s="686">
        <f t="shared" si="170"/>
        <v>0</v>
      </c>
      <c r="G913" s="614">
        <f t="shared" si="171"/>
        <v>0</v>
      </c>
    </row>
    <row r="914" spans="1:7" ht="15" customHeight="1" x14ac:dyDescent="0.2">
      <c r="A914" s="137"/>
      <c r="B914" s="199"/>
      <c r="C914" s="408"/>
      <c r="D914" s="413"/>
      <c r="E914" s="594">
        <f t="shared" si="169"/>
        <v>0</v>
      </c>
      <c r="F914" s="686">
        <f t="shared" si="170"/>
        <v>0</v>
      </c>
      <c r="G914" s="614">
        <f t="shared" si="171"/>
        <v>0</v>
      </c>
    </row>
    <row r="915" spans="1:7" ht="15" customHeight="1" x14ac:dyDescent="0.2">
      <c r="A915" s="137"/>
      <c r="B915" s="199"/>
      <c r="C915" s="408"/>
      <c r="D915" s="413"/>
      <c r="E915" s="594">
        <f t="shared" si="169"/>
        <v>0</v>
      </c>
      <c r="F915" s="686">
        <f t="shared" si="170"/>
        <v>0</v>
      </c>
      <c r="G915" s="614">
        <f t="shared" si="171"/>
        <v>0</v>
      </c>
    </row>
    <row r="916" spans="1:7" ht="15" customHeight="1" x14ac:dyDescent="0.2">
      <c r="A916" s="137"/>
      <c r="B916" s="199"/>
      <c r="C916" s="408"/>
      <c r="D916" s="413"/>
      <c r="E916" s="594">
        <f t="shared" si="169"/>
        <v>0</v>
      </c>
      <c r="F916" s="686">
        <f t="shared" si="170"/>
        <v>0</v>
      </c>
      <c r="G916" s="614">
        <f t="shared" si="171"/>
        <v>0</v>
      </c>
    </row>
    <row r="917" spans="1:7" ht="15" customHeight="1" x14ac:dyDescent="0.2">
      <c r="A917" s="137"/>
      <c r="B917" s="199"/>
      <c r="C917" s="408"/>
      <c r="D917" s="413"/>
      <c r="E917" s="594">
        <f t="shared" si="169"/>
        <v>0</v>
      </c>
      <c r="F917" s="686">
        <f t="shared" si="170"/>
        <v>0</v>
      </c>
      <c r="G917" s="614">
        <f t="shared" si="171"/>
        <v>0</v>
      </c>
    </row>
    <row r="918" spans="1:7" ht="15" customHeight="1" x14ac:dyDescent="0.2">
      <c r="A918" s="137"/>
      <c r="B918" s="199"/>
      <c r="C918" s="408"/>
      <c r="D918" s="413"/>
      <c r="E918" s="594">
        <f t="shared" si="169"/>
        <v>0</v>
      </c>
      <c r="F918" s="686">
        <f t="shared" si="170"/>
        <v>0</v>
      </c>
      <c r="G918" s="614">
        <f t="shared" si="171"/>
        <v>0</v>
      </c>
    </row>
    <row r="919" spans="1:7" ht="15" customHeight="1" x14ac:dyDescent="0.2">
      <c r="A919" s="137"/>
      <c r="B919" s="199"/>
      <c r="C919" s="408"/>
      <c r="D919" s="413"/>
      <c r="E919" s="594">
        <f t="shared" si="169"/>
        <v>0</v>
      </c>
      <c r="F919" s="686">
        <f t="shared" si="170"/>
        <v>0</v>
      </c>
      <c r="G919" s="614">
        <f t="shared" si="171"/>
        <v>0</v>
      </c>
    </row>
    <row r="920" spans="1:7" ht="15" customHeight="1" x14ac:dyDescent="0.2">
      <c r="A920" s="137"/>
      <c r="B920" s="199"/>
      <c r="C920" s="408"/>
      <c r="D920" s="413"/>
      <c r="E920" s="594">
        <f t="shared" si="169"/>
        <v>0</v>
      </c>
      <c r="F920" s="686">
        <f t="shared" si="170"/>
        <v>0</v>
      </c>
      <c r="G920" s="614">
        <f t="shared" si="171"/>
        <v>0</v>
      </c>
    </row>
    <row r="921" spans="1:7" ht="15" customHeight="1" x14ac:dyDescent="0.2">
      <c r="A921" s="137"/>
      <c r="B921" s="199"/>
      <c r="C921" s="408"/>
      <c r="D921" s="413"/>
      <c r="E921" s="594">
        <f t="shared" si="169"/>
        <v>0</v>
      </c>
      <c r="F921" s="686">
        <f t="shared" si="170"/>
        <v>0</v>
      </c>
      <c r="G921" s="614">
        <f t="shared" si="171"/>
        <v>0</v>
      </c>
    </row>
    <row r="922" spans="1:7" ht="15" customHeight="1" x14ac:dyDescent="0.2">
      <c r="A922" s="137"/>
      <c r="B922" s="199"/>
      <c r="C922" s="408"/>
      <c r="D922" s="413"/>
      <c r="E922" s="594">
        <f t="shared" si="169"/>
        <v>0</v>
      </c>
      <c r="F922" s="686">
        <f t="shared" si="170"/>
        <v>0</v>
      </c>
      <c r="G922" s="614">
        <f t="shared" si="171"/>
        <v>0</v>
      </c>
    </row>
    <row r="923" spans="1:7" ht="15" customHeight="1" thickBot="1" x14ac:dyDescent="0.25">
      <c r="A923" s="137"/>
      <c r="B923" s="199"/>
      <c r="C923" s="143"/>
      <c r="E923" s="206"/>
      <c r="F923" s="138"/>
      <c r="G923" s="144"/>
    </row>
    <row r="924" spans="1:7" ht="15" customHeight="1" thickBot="1" x14ac:dyDescent="0.25">
      <c r="A924" s="137"/>
      <c r="B924" s="199"/>
      <c r="C924" s="405" t="s">
        <v>1607</v>
      </c>
      <c r="E924" s="206">
        <f>SUMPRODUCT(D912:D922,E912:E922)</f>
        <v>0</v>
      </c>
      <c r="F924" s="138" t="s">
        <v>1608</v>
      </c>
      <c r="G924" s="683">
        <f>SUM(G912:G922)</f>
        <v>0</v>
      </c>
    </row>
    <row r="925" spans="1:7" ht="15" customHeight="1" x14ac:dyDescent="0.2">
      <c r="A925" s="137"/>
      <c r="B925" s="199"/>
      <c r="C925" s="405"/>
      <c r="D925" s="140"/>
      <c r="E925" s="138"/>
      <c r="F925" s="138"/>
      <c r="G925" s="208"/>
    </row>
    <row r="926" spans="1:7" ht="15" customHeight="1" x14ac:dyDescent="0.2">
      <c r="A926" s="137"/>
      <c r="B926" s="199"/>
      <c r="C926" s="138" t="s">
        <v>1609</v>
      </c>
      <c r="D926" s="596"/>
      <c r="E926" s="534" t="str">
        <f>CONCATENATE(G907,"/día")</f>
        <v>/día</v>
      </c>
      <c r="F926" s="138"/>
      <c r="G926" s="144"/>
    </row>
    <row r="927" spans="1:7" ht="15" customHeight="1" x14ac:dyDescent="0.2">
      <c r="A927" s="137"/>
      <c r="B927" s="199"/>
      <c r="C927" s="143"/>
      <c r="D927" s="140"/>
      <c r="E927" s="138"/>
      <c r="F927" s="138"/>
      <c r="G927" s="144"/>
    </row>
    <row r="928" spans="1:7" ht="15" customHeight="1" x14ac:dyDescent="0.2">
      <c r="A928" s="748" t="s">
        <v>589</v>
      </c>
      <c r="B928" s="749"/>
      <c r="C928" s="744" t="s">
        <v>0</v>
      </c>
      <c r="D928" s="750" t="s">
        <v>1610</v>
      </c>
      <c r="E928" s="754" t="s">
        <v>1860</v>
      </c>
      <c r="F928" s="750" t="s">
        <v>961</v>
      </c>
      <c r="G928" s="746" t="s">
        <v>33</v>
      </c>
    </row>
    <row r="929" spans="1:7" ht="15" customHeight="1" x14ac:dyDescent="0.2">
      <c r="A929" s="146" t="s">
        <v>590</v>
      </c>
      <c r="B929" s="147" t="s">
        <v>591</v>
      </c>
      <c r="C929" s="745"/>
      <c r="D929" s="751"/>
      <c r="E929" s="753"/>
      <c r="F929" s="751"/>
      <c r="G929" s="747"/>
    </row>
    <row r="930" spans="1:7" ht="15" customHeight="1" x14ac:dyDescent="0.2">
      <c r="A930" s="148"/>
      <c r="B930" s="143"/>
      <c r="C930" s="150" t="s">
        <v>1611</v>
      </c>
      <c r="D930" s="140"/>
      <c r="E930" s="143"/>
      <c r="F930" s="143"/>
      <c r="G930" s="151"/>
    </row>
    <row r="931" spans="1:7" ht="15" customHeight="1" x14ac:dyDescent="0.2">
      <c r="A931" s="563" t="str">
        <f t="shared" ref="A931:A940" si="172">IFERROR(VLOOKUP(C931,T_Insumos,4,FALSE),"")</f>
        <v>INDEC-DCTO - Inciso j)</v>
      </c>
      <c r="B931" s="402" t="str">
        <f t="shared" ref="B931:B940" si="173">IFERROR(VLOOKUP(C931,T_Insumos,5,FALSE),"")</f>
        <v>Equipo - Amortización de equipo</v>
      </c>
      <c r="C931" s="408" t="s">
        <v>1737</v>
      </c>
      <c r="D931" s="440">
        <f>IFERROR(VLOOKUP(C931,T_Coef_Equipos,2,FALSE),0)</f>
        <v>0</v>
      </c>
      <c r="E931" s="449">
        <f>IF(C931="",0,G924)</f>
        <v>0</v>
      </c>
      <c r="F931" s="680">
        <f>IF(C931="",0,D926)</f>
        <v>0</v>
      </c>
      <c r="G931" s="614">
        <f>IFERROR(ROUND(D931*E931/F931,2),0)</f>
        <v>0</v>
      </c>
    </row>
    <row r="932" spans="1:7" ht="15" customHeight="1" x14ac:dyDescent="0.2">
      <c r="A932" s="563" t="str">
        <f t="shared" si="172"/>
        <v>INDEC-DCTO - Inciso j)</v>
      </c>
      <c r="B932" s="402" t="str">
        <f t="shared" si="173"/>
        <v>Equipo - Amortización de equipo</v>
      </c>
      <c r="C932" s="412" t="s">
        <v>1738</v>
      </c>
      <c r="D932" s="440">
        <f>IFERROR(VLOOKUP(C932,T_Coef_Equipos,2,FALSE),0)</f>
        <v>0</v>
      </c>
      <c r="E932" s="449">
        <f>IF(C932="",0,G924)</f>
        <v>0</v>
      </c>
      <c r="F932" s="680">
        <f t="shared" ref="F932:F940" si="174">IF(C932="",0,F931)</f>
        <v>0</v>
      </c>
      <c r="G932" s="614">
        <f t="shared" ref="G932:G940" si="175">IFERROR(ROUND(D932*E932/F932,2),0)</f>
        <v>0</v>
      </c>
    </row>
    <row r="933" spans="1:7" ht="15" customHeight="1" x14ac:dyDescent="0.2">
      <c r="A933" s="563" t="str">
        <f t="shared" si="172"/>
        <v>INDEC-PB - 94920-1</v>
      </c>
      <c r="B933" s="402" t="str">
        <f t="shared" si="173"/>
        <v xml:space="preserve">Accesorios y repuestos para máquinas de uso especial                 </v>
      </c>
      <c r="C933" s="412" t="s">
        <v>1630</v>
      </c>
      <c r="D933" s="440">
        <f>IFERROR(VLOOKUP(C933,T_Coef_Equipos,2,FALSE),0)</f>
        <v>0</v>
      </c>
      <c r="E933" s="449">
        <f>IF(C933="",0,G924)</f>
        <v>0</v>
      </c>
      <c r="F933" s="680">
        <f t="shared" si="174"/>
        <v>0</v>
      </c>
      <c r="G933" s="614">
        <f t="shared" si="175"/>
        <v>0</v>
      </c>
    </row>
    <row r="934" spans="1:7" ht="15" customHeight="1" x14ac:dyDescent="0.2">
      <c r="A934" s="563" t="str">
        <f t="shared" si="172"/>
        <v>INDEC-PB - 33360-1</v>
      </c>
      <c r="B934" s="402" t="str">
        <f t="shared" si="173"/>
        <v xml:space="preserve">Gas oil                                                                </v>
      </c>
      <c r="C934" s="412" t="s">
        <v>889</v>
      </c>
      <c r="D934" s="444">
        <f>IFERROR(VLOOKUP(C934,T_Coef_Equipos,2,FALSE),0)</f>
        <v>0</v>
      </c>
      <c r="E934" s="449">
        <f>IF(C934="",0,E924)</f>
        <v>0</v>
      </c>
      <c r="F934" s="680">
        <f t="shared" si="174"/>
        <v>0</v>
      </c>
      <c r="G934" s="614">
        <f t="shared" si="175"/>
        <v>0</v>
      </c>
    </row>
    <row r="935" spans="1:7" ht="15" customHeight="1" x14ac:dyDescent="0.2">
      <c r="A935" s="563" t="str">
        <f t="shared" si="172"/>
        <v>INDEC-PB - 33380-1</v>
      </c>
      <c r="B935" s="402" t="str">
        <f t="shared" si="173"/>
        <v xml:space="preserve">Aceites lubricantes                                                    </v>
      </c>
      <c r="C935" s="412" t="s">
        <v>1739</v>
      </c>
      <c r="D935" s="444">
        <f>IFERROR(VLOOKUP(C935,T_Coef_Equipos,2,FALSE),0)</f>
        <v>0</v>
      </c>
      <c r="E935" s="449">
        <f>IF(C935="",0,E924)</f>
        <v>0</v>
      </c>
      <c r="F935" s="680">
        <f t="shared" si="174"/>
        <v>0</v>
      </c>
      <c r="G935" s="614">
        <f t="shared" si="175"/>
        <v>0</v>
      </c>
    </row>
    <row r="936" spans="1:7" ht="15" customHeight="1" x14ac:dyDescent="0.2">
      <c r="A936" s="563" t="str">
        <f t="shared" si="172"/>
        <v/>
      </c>
      <c r="B936" s="402" t="str">
        <f t="shared" si="173"/>
        <v/>
      </c>
      <c r="C936" s="412"/>
      <c r="D936" s="414"/>
      <c r="E936" s="449">
        <f>IF(C936="",0,G924)</f>
        <v>0</v>
      </c>
      <c r="F936" s="680">
        <f t="shared" si="174"/>
        <v>0</v>
      </c>
      <c r="G936" s="614">
        <f t="shared" si="175"/>
        <v>0</v>
      </c>
    </row>
    <row r="937" spans="1:7" ht="15" customHeight="1" x14ac:dyDescent="0.2">
      <c r="A937" s="563" t="str">
        <f t="shared" si="172"/>
        <v/>
      </c>
      <c r="B937" s="402" t="str">
        <f t="shared" si="173"/>
        <v/>
      </c>
      <c r="C937" s="412"/>
      <c r="D937" s="452"/>
      <c r="E937" s="449">
        <f>IF(C937="",0,G924)</f>
        <v>0</v>
      </c>
      <c r="F937" s="680">
        <f t="shared" si="174"/>
        <v>0</v>
      </c>
      <c r="G937" s="614">
        <f t="shared" si="175"/>
        <v>0</v>
      </c>
    </row>
    <row r="938" spans="1:7" ht="15" customHeight="1" x14ac:dyDescent="0.2">
      <c r="A938" s="563" t="str">
        <f t="shared" si="172"/>
        <v/>
      </c>
      <c r="B938" s="402" t="str">
        <f t="shared" si="173"/>
        <v/>
      </c>
      <c r="C938" s="412"/>
      <c r="D938" s="452"/>
      <c r="E938" s="449">
        <f>IF(C938="",0,G924)</f>
        <v>0</v>
      </c>
      <c r="F938" s="680">
        <f t="shared" si="174"/>
        <v>0</v>
      </c>
      <c r="G938" s="614">
        <f t="shared" si="175"/>
        <v>0</v>
      </c>
    </row>
    <row r="939" spans="1:7" ht="15" customHeight="1" x14ac:dyDescent="0.2">
      <c r="A939" s="563" t="str">
        <f t="shared" si="172"/>
        <v/>
      </c>
      <c r="B939" s="402" t="str">
        <f t="shared" si="173"/>
        <v/>
      </c>
      <c r="C939" s="412"/>
      <c r="D939" s="413"/>
      <c r="E939" s="449">
        <f>IF(C939="",0,E924)</f>
        <v>0</v>
      </c>
      <c r="F939" s="680">
        <f t="shared" si="174"/>
        <v>0</v>
      </c>
      <c r="G939" s="614">
        <f t="shared" si="175"/>
        <v>0</v>
      </c>
    </row>
    <row r="940" spans="1:7" ht="15" customHeight="1" x14ac:dyDescent="0.2">
      <c r="A940" s="563" t="str">
        <f t="shared" si="172"/>
        <v/>
      </c>
      <c r="B940" s="402" t="str">
        <f t="shared" si="173"/>
        <v/>
      </c>
      <c r="C940" s="408"/>
      <c r="D940" s="413"/>
      <c r="E940" s="449">
        <f>IF(C940="",0,E924)</f>
        <v>0</v>
      </c>
      <c r="F940" s="680">
        <f t="shared" si="174"/>
        <v>0</v>
      </c>
      <c r="G940" s="684">
        <f t="shared" si="175"/>
        <v>0</v>
      </c>
    </row>
    <row r="941" spans="1:7" ht="15" customHeight="1" x14ac:dyDescent="0.2">
      <c r="A941" s="152"/>
      <c r="B941" s="139"/>
      <c r="C941" s="143"/>
      <c r="D941" s="140"/>
      <c r="F941" s="681" t="s">
        <v>34</v>
      </c>
      <c r="G941" s="685">
        <f>SUBTOTAL(9,G931:G940)</f>
        <v>0</v>
      </c>
    </row>
    <row r="942" spans="1:7" ht="15" customHeight="1" x14ac:dyDescent="0.2">
      <c r="A942" s="148"/>
      <c r="B942" s="143"/>
      <c r="C942" s="150" t="s">
        <v>728</v>
      </c>
      <c r="D942" s="140"/>
      <c r="E942" s="141"/>
      <c r="F942" s="141"/>
      <c r="G942" s="151"/>
    </row>
    <row r="943" spans="1:7" ht="15" customHeight="1" x14ac:dyDescent="0.2">
      <c r="A943" s="748" t="s">
        <v>589</v>
      </c>
      <c r="B943" s="749"/>
      <c r="C943" s="744" t="s">
        <v>0</v>
      </c>
      <c r="D943" s="750" t="s">
        <v>31</v>
      </c>
      <c r="E943" s="752" t="s">
        <v>32</v>
      </c>
      <c r="F943" s="678"/>
      <c r="G943" s="746" t="s">
        <v>33</v>
      </c>
    </row>
    <row r="944" spans="1:7" ht="15" customHeight="1" x14ac:dyDescent="0.2">
      <c r="A944" s="146" t="s">
        <v>590</v>
      </c>
      <c r="B944" s="147" t="s">
        <v>591</v>
      </c>
      <c r="C944" s="745"/>
      <c r="D944" s="751"/>
      <c r="E944" s="753"/>
      <c r="F944" s="679"/>
      <c r="G944" s="747"/>
    </row>
    <row r="945" spans="1:7" ht="15" customHeight="1" x14ac:dyDescent="0.2">
      <c r="A945" s="563" t="str">
        <f t="shared" ref="A945:A950" si="176">IFERROR(VLOOKUP(C945,T_Insumos,4,FALSE),"")</f>
        <v>IIEE-SJ - 101000</v>
      </c>
      <c r="B945" s="402" t="str">
        <f t="shared" ref="B945:B950" si="177">IFERROR(VLOOKUP(C945,T_Insumos,5,FALSE),"")</f>
        <v>Oficial Especializado</v>
      </c>
      <c r="C945" s="411" t="s">
        <v>730</v>
      </c>
      <c r="D945" s="413"/>
      <c r="E945" s="414"/>
      <c r="F945" s="680">
        <f>IF(C945="",0,D926)</f>
        <v>0</v>
      </c>
      <c r="G945" s="614">
        <f t="shared" ref="G945:G950" si="178">IFERROR(ROUND(D945*E945/F945,2),0)</f>
        <v>0</v>
      </c>
    </row>
    <row r="946" spans="1:7" ht="15" customHeight="1" x14ac:dyDescent="0.2">
      <c r="A946" s="563" t="str">
        <f t="shared" si="176"/>
        <v>IIEE-SJ - 102000</v>
      </c>
      <c r="B946" s="402" t="str">
        <f t="shared" si="177"/>
        <v xml:space="preserve">Oficial </v>
      </c>
      <c r="C946" s="408" t="s">
        <v>1633</v>
      </c>
      <c r="D946" s="413"/>
      <c r="E946" s="414"/>
      <c r="F946" s="680">
        <f>IF(C946="",0,F945)</f>
        <v>0</v>
      </c>
      <c r="G946" s="614">
        <f t="shared" si="178"/>
        <v>0</v>
      </c>
    </row>
    <row r="947" spans="1:7" ht="15" customHeight="1" x14ac:dyDescent="0.2">
      <c r="A947" s="563" t="str">
        <f t="shared" si="176"/>
        <v>IIEE-SJ - 103000</v>
      </c>
      <c r="B947" s="402" t="str">
        <f t="shared" si="177"/>
        <v>Ayudante</v>
      </c>
      <c r="C947" s="408" t="s">
        <v>1736</v>
      </c>
      <c r="D947" s="413"/>
      <c r="E947" s="414"/>
      <c r="F947" s="680">
        <f>IF(C947="",0,F946)</f>
        <v>0</v>
      </c>
      <c r="G947" s="614">
        <f t="shared" si="178"/>
        <v>0</v>
      </c>
    </row>
    <row r="948" spans="1:7" ht="15" customHeight="1" x14ac:dyDescent="0.2">
      <c r="A948" s="563" t="str">
        <f t="shared" si="176"/>
        <v>IIEE-SJ - 103000</v>
      </c>
      <c r="B948" s="402" t="str">
        <f t="shared" si="177"/>
        <v>Ayudante</v>
      </c>
      <c r="C948" s="408" t="s">
        <v>732</v>
      </c>
      <c r="D948" s="413"/>
      <c r="E948" s="414"/>
      <c r="F948" s="680">
        <f>IF(C948="",0,F947)</f>
        <v>0</v>
      </c>
      <c r="G948" s="614">
        <f t="shared" si="178"/>
        <v>0</v>
      </c>
    </row>
    <row r="949" spans="1:7" ht="15" customHeight="1" x14ac:dyDescent="0.2">
      <c r="A949" s="563" t="str">
        <f t="shared" si="176"/>
        <v/>
      </c>
      <c r="B949" s="402" t="str">
        <f t="shared" si="177"/>
        <v/>
      </c>
      <c r="C949" s="408" t="s">
        <v>1635</v>
      </c>
      <c r="D949" s="625"/>
      <c r="E949" s="595">
        <f>SUMPRODUCT(D945:D948,E945:E948)</f>
        <v>0</v>
      </c>
      <c r="F949" s="680">
        <f>IF(C949="",0,F948)</f>
        <v>0</v>
      </c>
      <c r="G949" s="614">
        <f t="shared" si="178"/>
        <v>0</v>
      </c>
    </row>
    <row r="950" spans="1:7" ht="15" customHeight="1" x14ac:dyDescent="0.2">
      <c r="A950" s="563" t="str">
        <f t="shared" si="176"/>
        <v/>
      </c>
      <c r="B950" s="402" t="str">
        <f t="shared" si="177"/>
        <v/>
      </c>
      <c r="C950" s="402"/>
      <c r="D950" s="403"/>
      <c r="E950" s="414"/>
      <c r="F950" s="680">
        <f>IF(C950="",0,F949)</f>
        <v>0</v>
      </c>
      <c r="G950" s="614">
        <f t="shared" si="178"/>
        <v>0</v>
      </c>
    </row>
    <row r="951" spans="1:7" ht="15" customHeight="1" x14ac:dyDescent="0.2">
      <c r="A951" s="152"/>
      <c r="B951" s="139"/>
      <c r="C951" s="143"/>
      <c r="D951" s="140"/>
      <c r="F951" s="149" t="s">
        <v>35</v>
      </c>
      <c r="G951" s="685">
        <f>SUBTOTAL(9,G945:G950)</f>
        <v>0</v>
      </c>
    </row>
    <row r="952" spans="1:7" ht="15" customHeight="1" x14ac:dyDescent="0.2">
      <c r="A952" s="148"/>
      <c r="B952" s="143"/>
      <c r="C952" s="150" t="s">
        <v>1612</v>
      </c>
      <c r="D952" s="140"/>
      <c r="E952" s="141"/>
      <c r="F952" s="141"/>
      <c r="G952" s="151"/>
    </row>
    <row r="953" spans="1:7" ht="15" customHeight="1" x14ac:dyDescent="0.2">
      <c r="A953" s="748" t="s">
        <v>589</v>
      </c>
      <c r="B953" s="749"/>
      <c r="C953" s="744" t="s">
        <v>0</v>
      </c>
      <c r="D953" s="744" t="s">
        <v>30</v>
      </c>
      <c r="E953" s="744" t="s">
        <v>31</v>
      </c>
      <c r="F953" s="744" t="s">
        <v>32</v>
      </c>
      <c r="G953" s="746" t="s">
        <v>33</v>
      </c>
    </row>
    <row r="954" spans="1:7" ht="15" customHeight="1" x14ac:dyDescent="0.2">
      <c r="A954" s="146" t="s">
        <v>590</v>
      </c>
      <c r="B954" s="147" t="s">
        <v>591</v>
      </c>
      <c r="C954" s="745"/>
      <c r="D954" s="745"/>
      <c r="E954" s="745"/>
      <c r="F954" s="745"/>
      <c r="G954" s="747"/>
    </row>
    <row r="955" spans="1:7" ht="15" customHeight="1" x14ac:dyDescent="0.2">
      <c r="A955" s="563" t="str">
        <f t="shared" ref="A955:A964" si="179">IFERROR(VLOOKUP(C955,T_Insumos,4,FALSE),"")</f>
        <v/>
      </c>
      <c r="B955" s="402" t="str">
        <f t="shared" ref="B955:B964" si="180">IFERROR(VLOOKUP(C955,T_Insumos,5,FALSE),"")</f>
        <v/>
      </c>
      <c r="C955" s="408"/>
      <c r="D955" s="409"/>
      <c r="E955" s="413"/>
      <c r="F955" s="414"/>
      <c r="G955" s="614">
        <f t="shared" ref="G955:G964" si="181">ROUND(E955*F955,2)</f>
        <v>0</v>
      </c>
    </row>
    <row r="956" spans="1:7" ht="15" customHeight="1" x14ac:dyDescent="0.2">
      <c r="A956" s="563" t="str">
        <f t="shared" si="179"/>
        <v/>
      </c>
      <c r="B956" s="402" t="str">
        <f t="shared" si="180"/>
        <v/>
      </c>
      <c r="C956" s="408"/>
      <c r="D956" s="409"/>
      <c r="E956" s="413"/>
      <c r="F956" s="414"/>
      <c r="G956" s="614">
        <f t="shared" si="181"/>
        <v>0</v>
      </c>
    </row>
    <row r="957" spans="1:7" ht="15" customHeight="1" x14ac:dyDescent="0.2">
      <c r="A957" s="563" t="str">
        <f t="shared" si="179"/>
        <v/>
      </c>
      <c r="B957" s="402" t="str">
        <f t="shared" si="180"/>
        <v/>
      </c>
      <c r="C957" s="408"/>
      <c r="D957" s="409"/>
      <c r="E957" s="413"/>
      <c r="F957" s="414"/>
      <c r="G957" s="614">
        <f t="shared" si="181"/>
        <v>0</v>
      </c>
    </row>
    <row r="958" spans="1:7" ht="15" customHeight="1" x14ac:dyDescent="0.2">
      <c r="A958" s="563" t="str">
        <f t="shared" si="179"/>
        <v/>
      </c>
      <c r="B958" s="402" t="str">
        <f t="shared" si="180"/>
        <v/>
      </c>
      <c r="C958" s="408"/>
      <c r="D958" s="409"/>
      <c r="E958" s="413"/>
      <c r="F958" s="414"/>
      <c r="G958" s="614">
        <f t="shared" si="181"/>
        <v>0</v>
      </c>
    </row>
    <row r="959" spans="1:7" ht="15" customHeight="1" x14ac:dyDescent="0.2">
      <c r="A959" s="563" t="str">
        <f t="shared" si="179"/>
        <v/>
      </c>
      <c r="B959" s="402" t="str">
        <f t="shared" si="180"/>
        <v/>
      </c>
      <c r="C959" s="408"/>
      <c r="D959" s="409"/>
      <c r="E959" s="413"/>
      <c r="F959" s="414"/>
      <c r="G959" s="614">
        <f t="shared" si="181"/>
        <v>0</v>
      </c>
    </row>
    <row r="960" spans="1:7" ht="15" customHeight="1" x14ac:dyDescent="0.2">
      <c r="A960" s="563" t="str">
        <f t="shared" si="179"/>
        <v/>
      </c>
      <c r="B960" s="402" t="str">
        <f t="shared" si="180"/>
        <v/>
      </c>
      <c r="C960" s="408"/>
      <c r="D960" s="409"/>
      <c r="E960" s="419"/>
      <c r="F960" s="414"/>
      <c r="G960" s="614">
        <f t="shared" si="181"/>
        <v>0</v>
      </c>
    </row>
    <row r="961" spans="1:7" ht="15" customHeight="1" x14ac:dyDescent="0.2">
      <c r="A961" s="563" t="str">
        <f t="shared" si="179"/>
        <v/>
      </c>
      <c r="B961" s="402" t="str">
        <f t="shared" si="180"/>
        <v/>
      </c>
      <c r="C961" s="408"/>
      <c r="D961" s="409"/>
      <c r="E961" s="413"/>
      <c r="F961" s="414"/>
      <c r="G961" s="614">
        <f t="shared" si="181"/>
        <v>0</v>
      </c>
    </row>
    <row r="962" spans="1:7" ht="15" customHeight="1" x14ac:dyDescent="0.2">
      <c r="A962" s="563" t="str">
        <f t="shared" si="179"/>
        <v/>
      </c>
      <c r="B962" s="402" t="str">
        <f t="shared" si="180"/>
        <v/>
      </c>
      <c r="C962" s="408"/>
      <c r="D962" s="409"/>
      <c r="E962" s="413"/>
      <c r="F962" s="414"/>
      <c r="G962" s="614">
        <f t="shared" si="181"/>
        <v>0</v>
      </c>
    </row>
    <row r="963" spans="1:7" ht="15" customHeight="1" x14ac:dyDescent="0.2">
      <c r="A963" s="563" t="str">
        <f t="shared" si="179"/>
        <v/>
      </c>
      <c r="B963" s="402" t="str">
        <f t="shared" si="180"/>
        <v/>
      </c>
      <c r="C963" s="408"/>
      <c r="D963" s="409"/>
      <c r="E963" s="413"/>
      <c r="F963" s="414"/>
      <c r="G963" s="614">
        <f t="shared" si="181"/>
        <v>0</v>
      </c>
    </row>
    <row r="964" spans="1:7" ht="15" customHeight="1" x14ac:dyDescent="0.2">
      <c r="A964" s="563" t="str">
        <f t="shared" si="179"/>
        <v/>
      </c>
      <c r="B964" s="402" t="str">
        <f t="shared" si="180"/>
        <v/>
      </c>
      <c r="C964" s="408"/>
      <c r="D964" s="409"/>
      <c r="E964" s="413"/>
      <c r="F964" s="414"/>
      <c r="G964" s="614">
        <f t="shared" si="181"/>
        <v>0</v>
      </c>
    </row>
    <row r="965" spans="1:7" ht="15" customHeight="1" x14ac:dyDescent="0.2">
      <c r="A965" s="148"/>
      <c r="B965" s="143"/>
      <c r="C965" s="143"/>
      <c r="D965" s="140"/>
      <c r="F965" s="149" t="s">
        <v>36</v>
      </c>
      <c r="G965" s="685">
        <f>SUBTOTAL(9,G955:G964)</f>
        <v>0</v>
      </c>
    </row>
    <row r="966" spans="1:7" ht="15" customHeight="1" x14ac:dyDescent="0.2">
      <c r="A966" s="148"/>
      <c r="B966" s="143"/>
      <c r="C966" s="150" t="s">
        <v>1613</v>
      </c>
      <c r="D966" s="140"/>
      <c r="E966" s="141"/>
      <c r="F966" s="141"/>
      <c r="G966" s="151"/>
    </row>
    <row r="967" spans="1:7" ht="15" customHeight="1" x14ac:dyDescent="0.2">
      <c r="A967" s="748" t="s">
        <v>589</v>
      </c>
      <c r="B967" s="749"/>
      <c r="C967" s="744" t="s">
        <v>0</v>
      </c>
      <c r="D967" s="750" t="s">
        <v>1862</v>
      </c>
      <c r="E967" s="752" t="s">
        <v>32</v>
      </c>
      <c r="F967" s="752" t="s">
        <v>1861</v>
      </c>
      <c r="G967" s="746" t="s">
        <v>33</v>
      </c>
    </row>
    <row r="968" spans="1:7" ht="15" customHeight="1" x14ac:dyDescent="0.2">
      <c r="A968" s="146" t="s">
        <v>590</v>
      </c>
      <c r="B968" s="147" t="s">
        <v>591</v>
      </c>
      <c r="C968" s="745"/>
      <c r="D968" s="751"/>
      <c r="E968" s="753"/>
      <c r="F968" s="753"/>
      <c r="G968" s="747"/>
    </row>
    <row r="969" spans="1:7" ht="15" customHeight="1" x14ac:dyDescent="0.2">
      <c r="A969" s="563" t="str">
        <f t="shared" ref="A969:A970" si="182">IFERROR(VLOOKUP(C969,T_Insumos,4,FALSE),"")</f>
        <v/>
      </c>
      <c r="B969" s="402" t="str">
        <f>IFERROR(VLOOKUP(C969,T_Insumos,5,FALSE),"")</f>
        <v/>
      </c>
      <c r="C969" s="408"/>
      <c r="D969" s="413"/>
      <c r="E969" s="414"/>
      <c r="F969" s="682"/>
      <c r="G969" s="614">
        <f>ROUND(D969*E969*F969,2)</f>
        <v>0</v>
      </c>
    </row>
    <row r="970" spans="1:7" ht="15" customHeight="1" x14ac:dyDescent="0.2">
      <c r="A970" s="563" t="str">
        <f t="shared" si="182"/>
        <v/>
      </c>
      <c r="B970" s="402" t="str">
        <f>IFERROR(VLOOKUP(C970,T_Insumos,5,FALSE),"")</f>
        <v/>
      </c>
      <c r="C970" s="408"/>
      <c r="D970" s="419"/>
      <c r="E970" s="414"/>
      <c r="F970" s="682"/>
      <c r="G970" s="614">
        <f>ROUND(D970*E970*F970,2)</f>
        <v>0</v>
      </c>
    </row>
    <row r="971" spans="1:7" ht="15" customHeight="1" x14ac:dyDescent="0.2">
      <c r="A971" s="148"/>
      <c r="B971" s="143"/>
      <c r="C971" s="143"/>
      <c r="D971" s="140"/>
      <c r="F971" s="149" t="s">
        <v>1614</v>
      </c>
      <c r="G971" s="685">
        <f>SUBTOTAL(9,G969:G970)</f>
        <v>0</v>
      </c>
    </row>
    <row r="972" spans="1:7" ht="15" customHeight="1" thickBot="1" x14ac:dyDescent="0.25">
      <c r="A972" s="153"/>
      <c r="B972" s="154"/>
      <c r="C972" s="155"/>
      <c r="D972" s="156"/>
      <c r="E972" s="157"/>
      <c r="F972" s="157"/>
      <c r="G972" s="158"/>
    </row>
    <row r="973" spans="1:7" ht="15" customHeight="1" x14ac:dyDescent="0.2">
      <c r="A973" s="615">
        <f>B907</f>
        <v>0</v>
      </c>
      <c r="B973" s="616" t="str">
        <f>C907</f>
        <v/>
      </c>
      <c r="C973" s="617"/>
      <c r="D973" s="617"/>
      <c r="E973" s="617" t="s">
        <v>1863</v>
      </c>
      <c r="F973" s="618" t="str">
        <f>CONCATENATE("$/",G907)</f>
        <v>$/</v>
      </c>
      <c r="G973" s="619">
        <f>SUBTOTAL(9,G931:G972)</f>
        <v>0</v>
      </c>
    </row>
    <row r="974" spans="1:7" ht="15" customHeight="1" thickBot="1" x14ac:dyDescent="0.25">
      <c r="A974" s="620"/>
      <c r="B974" s="621"/>
      <c r="C974" s="621"/>
      <c r="D974" s="621"/>
      <c r="E974" s="622" t="s">
        <v>1852</v>
      </c>
      <c r="F974" s="623" t="str">
        <f>CONCATENATE("$/",G907)</f>
        <v>$/</v>
      </c>
      <c r="G974" s="624">
        <f>G973*Coef_Paso</f>
        <v>0</v>
      </c>
    </row>
    <row r="975" spans="1:7" ht="15" customHeight="1" thickTop="1" thickBot="1" x14ac:dyDescent="0.25"/>
    <row r="976" spans="1:7" ht="15" customHeight="1" thickTop="1" x14ac:dyDescent="0.2">
      <c r="A976" s="560" t="s">
        <v>39</v>
      </c>
      <c r="B976" s="561"/>
      <c r="C976" s="561"/>
      <c r="D976" s="561"/>
      <c r="E976" s="561"/>
      <c r="F976" s="561"/>
      <c r="G976" s="562"/>
    </row>
    <row r="977" spans="1:7" ht="15" customHeight="1" x14ac:dyDescent="0.2">
      <c r="A977" s="129" t="s">
        <v>726</v>
      </c>
      <c r="B977" s="130" t="str">
        <f>Comitente</f>
        <v>DIRECCIÓN PROVINCIAL DE VIALIDAD</v>
      </c>
      <c r="C977" s="131"/>
      <c r="D977" s="207"/>
      <c r="E977" s="133"/>
      <c r="F977" s="133"/>
      <c r="G977" s="134"/>
    </row>
    <row r="978" spans="1:7" ht="15" customHeight="1" x14ac:dyDescent="0.2">
      <c r="A978" s="129" t="s">
        <v>727</v>
      </c>
      <c r="B978" s="130">
        <f>Contratista</f>
        <v>0</v>
      </c>
      <c r="C978" s="135"/>
      <c r="D978" s="135"/>
      <c r="E978" s="130"/>
      <c r="F978" s="130"/>
      <c r="G978" s="136"/>
    </row>
    <row r="979" spans="1:7" ht="15" customHeight="1" x14ac:dyDescent="0.2">
      <c r="A979" s="129" t="s">
        <v>27</v>
      </c>
      <c r="B979" s="130" t="str">
        <f>Obra</f>
        <v>SEÑALIZACION HORIZONTAL - PROVISION Y COLOCACION DE TACHAS REFLECTIVAS Y SEÑALAMIENTO VERTICAL</v>
      </c>
      <c r="C979" s="135"/>
      <c r="D979" s="135"/>
      <c r="F979" s="130" t="s">
        <v>40</v>
      </c>
      <c r="G979" s="136">
        <f>Fecha_Base</f>
        <v>43145</v>
      </c>
    </row>
    <row r="980" spans="1:7" ht="15" customHeight="1" x14ac:dyDescent="0.2">
      <c r="A980" s="137" t="s">
        <v>725</v>
      </c>
      <c r="B980" s="138" t="str">
        <f>Ubicación</f>
        <v>DEPARTAMENTOS VARIOS</v>
      </c>
      <c r="C980" s="138"/>
      <c r="D980" s="140"/>
      <c r="F980" s="141"/>
      <c r="G980" s="142"/>
    </row>
    <row r="981" spans="1:7" ht="15" customHeight="1" x14ac:dyDescent="0.2">
      <c r="A981" s="137" t="s">
        <v>41</v>
      </c>
      <c r="B981" s="581" t="str">
        <f>IFERROR(VALUE(LEFT(B982,FIND("-",B982)-1)),"")</f>
        <v/>
      </c>
      <c r="C981" s="143" t="str">
        <f>IFERROR(VLOOKUP(B981,T_Itemizado_Obra,2,FALSE),"")</f>
        <v/>
      </c>
      <c r="D981" s="140"/>
      <c r="F981" s="141"/>
      <c r="G981" s="142"/>
    </row>
    <row r="982" spans="1:7" ht="15" customHeight="1" x14ac:dyDescent="0.2">
      <c r="A982" s="137" t="s">
        <v>28</v>
      </c>
      <c r="B982" s="693"/>
      <c r="C982" s="143" t="str">
        <f>IFERROR(VLOOKUP(B982,T_Itemizado_Obra,2,FALSE),"")</f>
        <v/>
      </c>
      <c r="D982" s="140"/>
      <c r="F982" s="138" t="s">
        <v>29</v>
      </c>
      <c r="G982" s="144" t="str">
        <f>IFERROR(VLOOKUP(B982,T_Itemizado_Obra,3,FALSE),"")</f>
        <v/>
      </c>
    </row>
    <row r="983" spans="1:7" ht="15" customHeight="1" x14ac:dyDescent="0.2">
      <c r="A983" s="137"/>
      <c r="B983" s="138"/>
      <c r="C983" s="143"/>
      <c r="D983" s="140"/>
      <c r="E983" s="143"/>
      <c r="F983" s="143"/>
      <c r="G983" s="145"/>
    </row>
    <row r="984" spans="1:7" ht="15" customHeight="1" x14ac:dyDescent="0.2">
      <c r="A984" s="396"/>
      <c r="B984" s="132"/>
      <c r="C984" s="397" t="s">
        <v>1602</v>
      </c>
      <c r="D984" s="132"/>
      <c r="E984" s="132"/>
      <c r="F984" s="132"/>
      <c r="G984" s="398"/>
    </row>
    <row r="985" spans="1:7" ht="15" customHeight="1" x14ac:dyDescent="0.2">
      <c r="A985" s="137"/>
      <c r="B985" s="199"/>
      <c r="C985" s="143"/>
      <c r="D985" s="140"/>
      <c r="E985" s="138"/>
      <c r="F985" s="138"/>
      <c r="G985" s="144"/>
    </row>
    <row r="986" spans="1:7" ht="15" customHeight="1" x14ac:dyDescent="0.2">
      <c r="A986" s="137"/>
      <c r="B986" s="199"/>
      <c r="C986" s="399" t="s">
        <v>1603</v>
      </c>
      <c r="D986" s="400" t="s">
        <v>31</v>
      </c>
      <c r="E986" s="400" t="s">
        <v>1604</v>
      </c>
      <c r="F986" s="400" t="s">
        <v>1605</v>
      </c>
      <c r="G986" s="401" t="s">
        <v>1606</v>
      </c>
    </row>
    <row r="987" spans="1:7" ht="15" customHeight="1" x14ac:dyDescent="0.2">
      <c r="A987" s="137"/>
      <c r="B987" s="199"/>
      <c r="C987" s="408"/>
      <c r="D987" s="413"/>
      <c r="E987" s="594">
        <f t="shared" ref="E987:E997" si="183">IFERROR(VLOOKUP(C987,T_Equipos,4,FALSE),0)</f>
        <v>0</v>
      </c>
      <c r="F987" s="686">
        <f t="shared" ref="F987:F997" si="184">IFERROR(VLOOKUP(C987,T_Equipos,11,FALSE),0)</f>
        <v>0</v>
      </c>
      <c r="G987" s="614">
        <f t="shared" ref="G987:G997" si="185">ROUND(D987*F987,2)</f>
        <v>0</v>
      </c>
    </row>
    <row r="988" spans="1:7" ht="15" customHeight="1" x14ac:dyDescent="0.2">
      <c r="A988" s="137"/>
      <c r="B988" s="199"/>
      <c r="C988" s="408"/>
      <c r="D988" s="413"/>
      <c r="E988" s="594">
        <f t="shared" si="183"/>
        <v>0</v>
      </c>
      <c r="F988" s="686">
        <f t="shared" si="184"/>
        <v>0</v>
      </c>
      <c r="G988" s="614">
        <f t="shared" si="185"/>
        <v>0</v>
      </c>
    </row>
    <row r="989" spans="1:7" ht="15" customHeight="1" x14ac:dyDescent="0.2">
      <c r="A989" s="137"/>
      <c r="B989" s="199"/>
      <c r="C989" s="408"/>
      <c r="D989" s="413"/>
      <c r="E989" s="594">
        <f t="shared" si="183"/>
        <v>0</v>
      </c>
      <c r="F989" s="686">
        <f t="shared" si="184"/>
        <v>0</v>
      </c>
      <c r="G989" s="614">
        <f t="shared" si="185"/>
        <v>0</v>
      </c>
    </row>
    <row r="990" spans="1:7" ht="15" customHeight="1" x14ac:dyDescent="0.2">
      <c r="A990" s="137"/>
      <c r="B990" s="199"/>
      <c r="C990" s="408"/>
      <c r="D990" s="413"/>
      <c r="E990" s="594">
        <f t="shared" si="183"/>
        <v>0</v>
      </c>
      <c r="F990" s="686">
        <f t="shared" si="184"/>
        <v>0</v>
      </c>
      <c r="G990" s="614">
        <f t="shared" si="185"/>
        <v>0</v>
      </c>
    </row>
    <row r="991" spans="1:7" ht="15" customHeight="1" x14ac:dyDescent="0.2">
      <c r="A991" s="137"/>
      <c r="B991" s="199"/>
      <c r="C991" s="408"/>
      <c r="D991" s="413"/>
      <c r="E991" s="594">
        <f t="shared" si="183"/>
        <v>0</v>
      </c>
      <c r="F991" s="686">
        <f t="shared" si="184"/>
        <v>0</v>
      </c>
      <c r="G991" s="614">
        <f t="shared" si="185"/>
        <v>0</v>
      </c>
    </row>
    <row r="992" spans="1:7" ht="15" customHeight="1" x14ac:dyDescent="0.2">
      <c r="A992" s="137"/>
      <c r="B992" s="199"/>
      <c r="C992" s="408"/>
      <c r="D992" s="413"/>
      <c r="E992" s="594">
        <f t="shared" si="183"/>
        <v>0</v>
      </c>
      <c r="F992" s="686">
        <f t="shared" si="184"/>
        <v>0</v>
      </c>
      <c r="G992" s="614">
        <f t="shared" si="185"/>
        <v>0</v>
      </c>
    </row>
    <row r="993" spans="1:7" ht="15" customHeight="1" x14ac:dyDescent="0.2">
      <c r="A993" s="137"/>
      <c r="B993" s="199"/>
      <c r="C993" s="408"/>
      <c r="D993" s="413"/>
      <c r="E993" s="594">
        <f t="shared" si="183"/>
        <v>0</v>
      </c>
      <c r="F993" s="686">
        <f t="shared" si="184"/>
        <v>0</v>
      </c>
      <c r="G993" s="614">
        <f t="shared" si="185"/>
        <v>0</v>
      </c>
    </row>
    <row r="994" spans="1:7" ht="15" customHeight="1" x14ac:dyDescent="0.2">
      <c r="A994" s="137"/>
      <c r="B994" s="199"/>
      <c r="C994" s="408"/>
      <c r="D994" s="413"/>
      <c r="E994" s="594">
        <f t="shared" si="183"/>
        <v>0</v>
      </c>
      <c r="F994" s="686">
        <f t="shared" si="184"/>
        <v>0</v>
      </c>
      <c r="G994" s="614">
        <f t="shared" si="185"/>
        <v>0</v>
      </c>
    </row>
    <row r="995" spans="1:7" ht="15" customHeight="1" x14ac:dyDescent="0.2">
      <c r="A995" s="137"/>
      <c r="B995" s="199"/>
      <c r="C995" s="408"/>
      <c r="D995" s="413"/>
      <c r="E995" s="594">
        <f t="shared" si="183"/>
        <v>0</v>
      </c>
      <c r="F995" s="686">
        <f t="shared" si="184"/>
        <v>0</v>
      </c>
      <c r="G995" s="614">
        <f t="shared" si="185"/>
        <v>0</v>
      </c>
    </row>
    <row r="996" spans="1:7" ht="15" customHeight="1" x14ac:dyDescent="0.2">
      <c r="A996" s="137"/>
      <c r="B996" s="199"/>
      <c r="C996" s="408"/>
      <c r="D996" s="413"/>
      <c r="E996" s="594">
        <f t="shared" si="183"/>
        <v>0</v>
      </c>
      <c r="F996" s="686">
        <f t="shared" si="184"/>
        <v>0</v>
      </c>
      <c r="G996" s="614">
        <f t="shared" si="185"/>
        <v>0</v>
      </c>
    </row>
    <row r="997" spans="1:7" ht="15" customHeight="1" x14ac:dyDescent="0.2">
      <c r="A997" s="137"/>
      <c r="B997" s="199"/>
      <c r="C997" s="408"/>
      <c r="D997" s="413"/>
      <c r="E997" s="594">
        <f t="shared" si="183"/>
        <v>0</v>
      </c>
      <c r="F997" s="686">
        <f t="shared" si="184"/>
        <v>0</v>
      </c>
      <c r="G997" s="614">
        <f t="shared" si="185"/>
        <v>0</v>
      </c>
    </row>
    <row r="998" spans="1:7" ht="15" customHeight="1" thickBot="1" x14ac:dyDescent="0.25">
      <c r="A998" s="137"/>
      <c r="B998" s="199"/>
      <c r="C998" s="143"/>
      <c r="E998" s="206"/>
      <c r="F998" s="138"/>
      <c r="G998" s="144"/>
    </row>
    <row r="999" spans="1:7" ht="15" customHeight="1" thickBot="1" x14ac:dyDescent="0.25">
      <c r="A999" s="137"/>
      <c r="B999" s="199"/>
      <c r="C999" s="405" t="s">
        <v>1607</v>
      </c>
      <c r="E999" s="206">
        <f>SUMPRODUCT(D987:D997,E987:E997)</f>
        <v>0</v>
      </c>
      <c r="F999" s="138" t="s">
        <v>1608</v>
      </c>
      <c r="G999" s="683">
        <f>SUM(G987:G997)</f>
        <v>0</v>
      </c>
    </row>
    <row r="1000" spans="1:7" ht="15" customHeight="1" x14ac:dyDescent="0.2">
      <c r="A1000" s="137"/>
      <c r="B1000" s="199"/>
      <c r="C1000" s="405"/>
      <c r="D1000" s="140"/>
      <c r="E1000" s="138"/>
      <c r="F1000" s="138"/>
      <c r="G1000" s="208"/>
    </row>
    <row r="1001" spans="1:7" ht="15" customHeight="1" x14ac:dyDescent="0.2">
      <c r="A1001" s="137"/>
      <c r="B1001" s="199"/>
      <c r="C1001" s="138" t="s">
        <v>1609</v>
      </c>
      <c r="D1001" s="596"/>
      <c r="E1001" s="534" t="str">
        <f>CONCATENATE(G982,"/día")</f>
        <v>/día</v>
      </c>
      <c r="F1001" s="138"/>
      <c r="G1001" s="144"/>
    </row>
    <row r="1002" spans="1:7" ht="15" customHeight="1" x14ac:dyDescent="0.2">
      <c r="A1002" s="137"/>
      <c r="B1002" s="199"/>
      <c r="C1002" s="143"/>
      <c r="D1002" s="140"/>
      <c r="E1002" s="138"/>
      <c r="F1002" s="138"/>
      <c r="G1002" s="144"/>
    </row>
    <row r="1003" spans="1:7" ht="15" customHeight="1" x14ac:dyDescent="0.2">
      <c r="A1003" s="748" t="s">
        <v>589</v>
      </c>
      <c r="B1003" s="749"/>
      <c r="C1003" s="744" t="s">
        <v>0</v>
      </c>
      <c r="D1003" s="750" t="s">
        <v>1610</v>
      </c>
      <c r="E1003" s="754" t="s">
        <v>1860</v>
      </c>
      <c r="F1003" s="750" t="s">
        <v>961</v>
      </c>
      <c r="G1003" s="746" t="s">
        <v>33</v>
      </c>
    </row>
    <row r="1004" spans="1:7" ht="15" customHeight="1" x14ac:dyDescent="0.2">
      <c r="A1004" s="146" t="s">
        <v>590</v>
      </c>
      <c r="B1004" s="147" t="s">
        <v>591</v>
      </c>
      <c r="C1004" s="745"/>
      <c r="D1004" s="751"/>
      <c r="E1004" s="753"/>
      <c r="F1004" s="751"/>
      <c r="G1004" s="747"/>
    </row>
    <row r="1005" spans="1:7" ht="15" customHeight="1" x14ac:dyDescent="0.2">
      <c r="A1005" s="148"/>
      <c r="B1005" s="143"/>
      <c r="C1005" s="150" t="s">
        <v>1611</v>
      </c>
      <c r="D1005" s="140"/>
      <c r="E1005" s="143"/>
      <c r="F1005" s="143"/>
      <c r="G1005" s="151"/>
    </row>
    <row r="1006" spans="1:7" ht="15" customHeight="1" x14ac:dyDescent="0.2">
      <c r="A1006" s="563" t="str">
        <f t="shared" ref="A1006:A1015" si="186">IFERROR(VLOOKUP(C1006,T_Insumos,4,FALSE),"")</f>
        <v>INDEC-DCTO - Inciso j)</v>
      </c>
      <c r="B1006" s="402" t="str">
        <f t="shared" ref="B1006:B1015" si="187">IFERROR(VLOOKUP(C1006,T_Insumos,5,FALSE),"")</f>
        <v>Equipo - Amortización de equipo</v>
      </c>
      <c r="C1006" s="408" t="s">
        <v>1737</v>
      </c>
      <c r="D1006" s="440">
        <f>IFERROR(VLOOKUP(C1006,T_Coef_Equipos,2,FALSE),0)</f>
        <v>0</v>
      </c>
      <c r="E1006" s="449">
        <f>IF(C1006="",0,G999)</f>
        <v>0</v>
      </c>
      <c r="F1006" s="680">
        <f>IF(C1006="",0,D1001)</f>
        <v>0</v>
      </c>
      <c r="G1006" s="614">
        <f>IFERROR(ROUND(D1006*E1006/F1006,2),0)</f>
        <v>0</v>
      </c>
    </row>
    <row r="1007" spans="1:7" ht="15" customHeight="1" x14ac:dyDescent="0.2">
      <c r="A1007" s="563" t="str">
        <f t="shared" si="186"/>
        <v>INDEC-DCTO - Inciso j)</v>
      </c>
      <c r="B1007" s="402" t="str">
        <f t="shared" si="187"/>
        <v>Equipo - Amortización de equipo</v>
      </c>
      <c r="C1007" s="412" t="s">
        <v>1738</v>
      </c>
      <c r="D1007" s="440">
        <f>IFERROR(VLOOKUP(C1007,T_Coef_Equipos,2,FALSE),0)</f>
        <v>0</v>
      </c>
      <c r="E1007" s="449">
        <f>IF(C1007="",0,G999)</f>
        <v>0</v>
      </c>
      <c r="F1007" s="680">
        <f t="shared" ref="F1007:F1015" si="188">IF(C1007="",0,F1006)</f>
        <v>0</v>
      </c>
      <c r="G1007" s="614">
        <f t="shared" ref="G1007:G1015" si="189">IFERROR(ROUND(D1007*E1007/F1007,2),0)</f>
        <v>0</v>
      </c>
    </row>
    <row r="1008" spans="1:7" ht="15" customHeight="1" x14ac:dyDescent="0.2">
      <c r="A1008" s="563" t="str">
        <f t="shared" si="186"/>
        <v>INDEC-PB - 94920-1</v>
      </c>
      <c r="B1008" s="402" t="str">
        <f t="shared" si="187"/>
        <v xml:space="preserve">Accesorios y repuestos para máquinas de uso especial                 </v>
      </c>
      <c r="C1008" s="412" t="s">
        <v>1630</v>
      </c>
      <c r="D1008" s="440">
        <f>IFERROR(VLOOKUP(C1008,T_Coef_Equipos,2,FALSE),0)</f>
        <v>0</v>
      </c>
      <c r="E1008" s="449">
        <f>IF(C1008="",0,G999)</f>
        <v>0</v>
      </c>
      <c r="F1008" s="680">
        <f t="shared" si="188"/>
        <v>0</v>
      </c>
      <c r="G1008" s="614">
        <f t="shared" si="189"/>
        <v>0</v>
      </c>
    </row>
    <row r="1009" spans="1:7" ht="15" customHeight="1" x14ac:dyDescent="0.2">
      <c r="A1009" s="563" t="str">
        <f t="shared" si="186"/>
        <v>INDEC-PB - 33360-1</v>
      </c>
      <c r="B1009" s="402" t="str">
        <f t="shared" si="187"/>
        <v xml:space="preserve">Gas oil                                                                </v>
      </c>
      <c r="C1009" s="412" t="s">
        <v>889</v>
      </c>
      <c r="D1009" s="444">
        <f>IFERROR(VLOOKUP(C1009,T_Coef_Equipos,2,FALSE),0)</f>
        <v>0</v>
      </c>
      <c r="E1009" s="449">
        <f>IF(C1009="",0,E999)</f>
        <v>0</v>
      </c>
      <c r="F1009" s="680">
        <f t="shared" si="188"/>
        <v>0</v>
      </c>
      <c r="G1009" s="614">
        <f t="shared" si="189"/>
        <v>0</v>
      </c>
    </row>
    <row r="1010" spans="1:7" ht="15" customHeight="1" x14ac:dyDescent="0.2">
      <c r="A1010" s="563" t="str">
        <f t="shared" si="186"/>
        <v>INDEC-PB - 33380-1</v>
      </c>
      <c r="B1010" s="402" t="str">
        <f t="shared" si="187"/>
        <v xml:space="preserve">Aceites lubricantes                                                    </v>
      </c>
      <c r="C1010" s="412" t="s">
        <v>1739</v>
      </c>
      <c r="D1010" s="444">
        <f>IFERROR(VLOOKUP(C1010,T_Coef_Equipos,2,FALSE),0)</f>
        <v>0</v>
      </c>
      <c r="E1010" s="449">
        <f>IF(C1010="",0,E999)</f>
        <v>0</v>
      </c>
      <c r="F1010" s="680">
        <f t="shared" si="188"/>
        <v>0</v>
      </c>
      <c r="G1010" s="614">
        <f t="shared" si="189"/>
        <v>0</v>
      </c>
    </row>
    <row r="1011" spans="1:7" ht="15" customHeight="1" x14ac:dyDescent="0.2">
      <c r="A1011" s="563" t="str">
        <f t="shared" si="186"/>
        <v/>
      </c>
      <c r="B1011" s="402" t="str">
        <f t="shared" si="187"/>
        <v/>
      </c>
      <c r="C1011" s="412"/>
      <c r="D1011" s="414"/>
      <c r="E1011" s="449">
        <f>IF(C1011="",0,G999)</f>
        <v>0</v>
      </c>
      <c r="F1011" s="680">
        <f t="shared" si="188"/>
        <v>0</v>
      </c>
      <c r="G1011" s="614">
        <f t="shared" si="189"/>
        <v>0</v>
      </c>
    </row>
    <row r="1012" spans="1:7" ht="15" customHeight="1" x14ac:dyDescent="0.2">
      <c r="A1012" s="563" t="str">
        <f t="shared" si="186"/>
        <v/>
      </c>
      <c r="B1012" s="402" t="str">
        <f t="shared" si="187"/>
        <v/>
      </c>
      <c r="C1012" s="412"/>
      <c r="D1012" s="452"/>
      <c r="E1012" s="449">
        <f>IF(C1012="",0,G999)</f>
        <v>0</v>
      </c>
      <c r="F1012" s="680">
        <f t="shared" si="188"/>
        <v>0</v>
      </c>
      <c r="G1012" s="614">
        <f t="shared" si="189"/>
        <v>0</v>
      </c>
    </row>
    <row r="1013" spans="1:7" ht="15" customHeight="1" x14ac:dyDescent="0.2">
      <c r="A1013" s="563" t="str">
        <f t="shared" si="186"/>
        <v/>
      </c>
      <c r="B1013" s="402" t="str">
        <f t="shared" si="187"/>
        <v/>
      </c>
      <c r="C1013" s="412"/>
      <c r="D1013" s="452"/>
      <c r="E1013" s="449">
        <f>IF(C1013="",0,G999)</f>
        <v>0</v>
      </c>
      <c r="F1013" s="680">
        <f t="shared" si="188"/>
        <v>0</v>
      </c>
      <c r="G1013" s="614">
        <f t="shared" si="189"/>
        <v>0</v>
      </c>
    </row>
    <row r="1014" spans="1:7" ht="15" customHeight="1" x14ac:dyDescent="0.2">
      <c r="A1014" s="563" t="str">
        <f t="shared" si="186"/>
        <v/>
      </c>
      <c r="B1014" s="402" t="str">
        <f t="shared" si="187"/>
        <v/>
      </c>
      <c r="C1014" s="412"/>
      <c r="D1014" s="413"/>
      <c r="E1014" s="449">
        <f>IF(C1014="",0,E999)</f>
        <v>0</v>
      </c>
      <c r="F1014" s="680">
        <f t="shared" si="188"/>
        <v>0</v>
      </c>
      <c r="G1014" s="614">
        <f t="shared" si="189"/>
        <v>0</v>
      </c>
    </row>
    <row r="1015" spans="1:7" ht="15" customHeight="1" x14ac:dyDescent="0.2">
      <c r="A1015" s="563" t="str">
        <f t="shared" si="186"/>
        <v/>
      </c>
      <c r="B1015" s="402" t="str">
        <f t="shared" si="187"/>
        <v/>
      </c>
      <c r="C1015" s="408"/>
      <c r="D1015" s="413"/>
      <c r="E1015" s="449">
        <f>IF(C1015="",0,E999)</f>
        <v>0</v>
      </c>
      <c r="F1015" s="680">
        <f t="shared" si="188"/>
        <v>0</v>
      </c>
      <c r="G1015" s="684">
        <f t="shared" si="189"/>
        <v>0</v>
      </c>
    </row>
    <row r="1016" spans="1:7" ht="15" customHeight="1" x14ac:dyDescent="0.2">
      <c r="A1016" s="152"/>
      <c r="B1016" s="139"/>
      <c r="C1016" s="143"/>
      <c r="D1016" s="140"/>
      <c r="F1016" s="681" t="s">
        <v>34</v>
      </c>
      <c r="G1016" s="685">
        <f>SUBTOTAL(9,G1006:G1015)</f>
        <v>0</v>
      </c>
    </row>
    <row r="1017" spans="1:7" ht="15" customHeight="1" x14ac:dyDescent="0.2">
      <c r="A1017" s="148"/>
      <c r="B1017" s="143"/>
      <c r="C1017" s="150" t="s">
        <v>728</v>
      </c>
      <c r="D1017" s="140"/>
      <c r="E1017" s="141"/>
      <c r="F1017" s="141"/>
      <c r="G1017" s="151"/>
    </row>
    <row r="1018" spans="1:7" ht="15" customHeight="1" x14ac:dyDescent="0.2">
      <c r="A1018" s="748" t="s">
        <v>589</v>
      </c>
      <c r="B1018" s="749"/>
      <c r="C1018" s="744" t="s">
        <v>0</v>
      </c>
      <c r="D1018" s="750" t="s">
        <v>31</v>
      </c>
      <c r="E1018" s="752" t="s">
        <v>32</v>
      </c>
      <c r="F1018" s="678"/>
      <c r="G1018" s="746" t="s">
        <v>33</v>
      </c>
    </row>
    <row r="1019" spans="1:7" ht="15" customHeight="1" x14ac:dyDescent="0.2">
      <c r="A1019" s="146" t="s">
        <v>590</v>
      </c>
      <c r="B1019" s="147" t="s">
        <v>591</v>
      </c>
      <c r="C1019" s="745"/>
      <c r="D1019" s="751"/>
      <c r="E1019" s="753"/>
      <c r="F1019" s="679"/>
      <c r="G1019" s="747"/>
    </row>
    <row r="1020" spans="1:7" ht="15" customHeight="1" x14ac:dyDescent="0.2">
      <c r="A1020" s="563" t="str">
        <f t="shared" ref="A1020:A1025" si="190">IFERROR(VLOOKUP(C1020,T_Insumos,4,FALSE),"")</f>
        <v>IIEE-SJ - 101000</v>
      </c>
      <c r="B1020" s="402" t="str">
        <f t="shared" ref="B1020:B1025" si="191">IFERROR(VLOOKUP(C1020,T_Insumos,5,FALSE),"")</f>
        <v>Oficial Especializado</v>
      </c>
      <c r="C1020" s="411" t="s">
        <v>730</v>
      </c>
      <c r="D1020" s="413"/>
      <c r="E1020" s="414"/>
      <c r="F1020" s="680">
        <f>IF(C1020="",0,D1001)</f>
        <v>0</v>
      </c>
      <c r="G1020" s="614">
        <f t="shared" ref="G1020:G1025" si="192">IFERROR(ROUND(D1020*E1020/F1020,2),0)</f>
        <v>0</v>
      </c>
    </row>
    <row r="1021" spans="1:7" ht="15" customHeight="1" x14ac:dyDescent="0.2">
      <c r="A1021" s="563" t="str">
        <f t="shared" si="190"/>
        <v>IIEE-SJ - 102000</v>
      </c>
      <c r="B1021" s="402" t="str">
        <f t="shared" si="191"/>
        <v xml:space="preserve">Oficial </v>
      </c>
      <c r="C1021" s="408" t="s">
        <v>1633</v>
      </c>
      <c r="D1021" s="413"/>
      <c r="E1021" s="414"/>
      <c r="F1021" s="680">
        <f>IF(C1021="",0,F1020)</f>
        <v>0</v>
      </c>
      <c r="G1021" s="614">
        <f t="shared" si="192"/>
        <v>0</v>
      </c>
    </row>
    <row r="1022" spans="1:7" ht="15" customHeight="1" x14ac:dyDescent="0.2">
      <c r="A1022" s="563" t="str">
        <f t="shared" si="190"/>
        <v>IIEE-SJ - 103000</v>
      </c>
      <c r="B1022" s="402" t="str">
        <f t="shared" si="191"/>
        <v>Ayudante</v>
      </c>
      <c r="C1022" s="408" t="s">
        <v>1736</v>
      </c>
      <c r="D1022" s="413"/>
      <c r="E1022" s="414"/>
      <c r="F1022" s="680">
        <f>IF(C1022="",0,F1021)</f>
        <v>0</v>
      </c>
      <c r="G1022" s="614">
        <f t="shared" si="192"/>
        <v>0</v>
      </c>
    </row>
    <row r="1023" spans="1:7" ht="15" customHeight="1" x14ac:dyDescent="0.2">
      <c r="A1023" s="563" t="str">
        <f t="shared" si="190"/>
        <v>IIEE-SJ - 103000</v>
      </c>
      <c r="B1023" s="402" t="str">
        <f t="shared" si="191"/>
        <v>Ayudante</v>
      </c>
      <c r="C1023" s="408" t="s">
        <v>732</v>
      </c>
      <c r="D1023" s="413"/>
      <c r="E1023" s="414"/>
      <c r="F1023" s="680">
        <f>IF(C1023="",0,F1022)</f>
        <v>0</v>
      </c>
      <c r="G1023" s="614">
        <f t="shared" si="192"/>
        <v>0</v>
      </c>
    </row>
    <row r="1024" spans="1:7" ht="15" customHeight="1" x14ac:dyDescent="0.2">
      <c r="A1024" s="563" t="str">
        <f t="shared" si="190"/>
        <v/>
      </c>
      <c r="B1024" s="402" t="str">
        <f t="shared" si="191"/>
        <v/>
      </c>
      <c r="C1024" s="408" t="s">
        <v>1635</v>
      </c>
      <c r="D1024" s="625"/>
      <c r="E1024" s="595">
        <f>SUMPRODUCT(D1020:D1023,E1020:E1023)</f>
        <v>0</v>
      </c>
      <c r="F1024" s="680">
        <f>IF(C1024="",0,F1023)</f>
        <v>0</v>
      </c>
      <c r="G1024" s="614">
        <f t="shared" si="192"/>
        <v>0</v>
      </c>
    </row>
    <row r="1025" spans="1:7" ht="15" customHeight="1" x14ac:dyDescent="0.2">
      <c r="A1025" s="563" t="str">
        <f t="shared" si="190"/>
        <v/>
      </c>
      <c r="B1025" s="402" t="str">
        <f t="shared" si="191"/>
        <v/>
      </c>
      <c r="C1025" s="402"/>
      <c r="D1025" s="403"/>
      <c r="E1025" s="414"/>
      <c r="F1025" s="680">
        <f>IF(C1025="",0,F1024)</f>
        <v>0</v>
      </c>
      <c r="G1025" s="614">
        <f t="shared" si="192"/>
        <v>0</v>
      </c>
    </row>
    <row r="1026" spans="1:7" ht="15" customHeight="1" x14ac:dyDescent="0.2">
      <c r="A1026" s="152"/>
      <c r="B1026" s="139"/>
      <c r="C1026" s="143"/>
      <c r="D1026" s="140"/>
      <c r="F1026" s="149" t="s">
        <v>35</v>
      </c>
      <c r="G1026" s="685">
        <f>SUBTOTAL(9,G1020:G1025)</f>
        <v>0</v>
      </c>
    </row>
    <row r="1027" spans="1:7" ht="15" customHeight="1" x14ac:dyDescent="0.2">
      <c r="A1027" s="148"/>
      <c r="B1027" s="143"/>
      <c r="C1027" s="150" t="s">
        <v>1612</v>
      </c>
      <c r="D1027" s="140"/>
      <c r="E1027" s="141"/>
      <c r="F1027" s="141"/>
      <c r="G1027" s="151"/>
    </row>
    <row r="1028" spans="1:7" ht="15" customHeight="1" x14ac:dyDescent="0.2">
      <c r="A1028" s="748" t="s">
        <v>589</v>
      </c>
      <c r="B1028" s="749"/>
      <c r="C1028" s="744" t="s">
        <v>0</v>
      </c>
      <c r="D1028" s="744" t="s">
        <v>30</v>
      </c>
      <c r="E1028" s="744" t="s">
        <v>31</v>
      </c>
      <c r="F1028" s="744" t="s">
        <v>32</v>
      </c>
      <c r="G1028" s="746" t="s">
        <v>33</v>
      </c>
    </row>
    <row r="1029" spans="1:7" ht="15" customHeight="1" x14ac:dyDescent="0.2">
      <c r="A1029" s="146" t="s">
        <v>590</v>
      </c>
      <c r="B1029" s="147" t="s">
        <v>591</v>
      </c>
      <c r="C1029" s="745"/>
      <c r="D1029" s="745"/>
      <c r="E1029" s="745"/>
      <c r="F1029" s="745"/>
      <c r="G1029" s="747"/>
    </row>
    <row r="1030" spans="1:7" ht="15" customHeight="1" x14ac:dyDescent="0.2">
      <c r="A1030" s="563" t="str">
        <f t="shared" ref="A1030:A1039" si="193">IFERROR(VLOOKUP(C1030,T_Insumos,4,FALSE),"")</f>
        <v/>
      </c>
      <c r="B1030" s="402" t="str">
        <f t="shared" ref="B1030:B1039" si="194">IFERROR(VLOOKUP(C1030,T_Insumos,5,FALSE),"")</f>
        <v/>
      </c>
      <c r="C1030" s="408"/>
      <c r="D1030" s="409"/>
      <c r="E1030" s="413"/>
      <c r="F1030" s="414"/>
      <c r="G1030" s="614">
        <f t="shared" ref="G1030:G1039" si="195">ROUND(E1030*F1030,2)</f>
        <v>0</v>
      </c>
    </row>
    <row r="1031" spans="1:7" ht="15" customHeight="1" x14ac:dyDescent="0.2">
      <c r="A1031" s="563" t="str">
        <f t="shared" si="193"/>
        <v/>
      </c>
      <c r="B1031" s="402" t="str">
        <f t="shared" si="194"/>
        <v/>
      </c>
      <c r="C1031" s="408"/>
      <c r="D1031" s="409"/>
      <c r="E1031" s="413"/>
      <c r="F1031" s="414"/>
      <c r="G1031" s="614">
        <f t="shared" si="195"/>
        <v>0</v>
      </c>
    </row>
    <row r="1032" spans="1:7" ht="15" customHeight="1" x14ac:dyDescent="0.2">
      <c r="A1032" s="563" t="str">
        <f t="shared" si="193"/>
        <v/>
      </c>
      <c r="B1032" s="402" t="str">
        <f t="shared" si="194"/>
        <v/>
      </c>
      <c r="C1032" s="408"/>
      <c r="D1032" s="409"/>
      <c r="E1032" s="413"/>
      <c r="F1032" s="414"/>
      <c r="G1032" s="614">
        <f t="shared" si="195"/>
        <v>0</v>
      </c>
    </row>
    <row r="1033" spans="1:7" ht="15" customHeight="1" x14ac:dyDescent="0.2">
      <c r="A1033" s="563" t="str">
        <f t="shared" si="193"/>
        <v/>
      </c>
      <c r="B1033" s="402" t="str">
        <f t="shared" si="194"/>
        <v/>
      </c>
      <c r="C1033" s="408"/>
      <c r="D1033" s="409"/>
      <c r="E1033" s="413"/>
      <c r="F1033" s="414"/>
      <c r="G1033" s="614">
        <f t="shared" si="195"/>
        <v>0</v>
      </c>
    </row>
    <row r="1034" spans="1:7" ht="15" customHeight="1" x14ac:dyDescent="0.2">
      <c r="A1034" s="563" t="str">
        <f t="shared" si="193"/>
        <v/>
      </c>
      <c r="B1034" s="402" t="str">
        <f t="shared" si="194"/>
        <v/>
      </c>
      <c r="C1034" s="408"/>
      <c r="D1034" s="409"/>
      <c r="E1034" s="413"/>
      <c r="F1034" s="414"/>
      <c r="G1034" s="614">
        <f t="shared" si="195"/>
        <v>0</v>
      </c>
    </row>
    <row r="1035" spans="1:7" ht="15" customHeight="1" x14ac:dyDescent="0.2">
      <c r="A1035" s="563" t="str">
        <f t="shared" si="193"/>
        <v/>
      </c>
      <c r="B1035" s="402" t="str">
        <f t="shared" si="194"/>
        <v/>
      </c>
      <c r="C1035" s="408"/>
      <c r="D1035" s="409"/>
      <c r="E1035" s="419"/>
      <c r="F1035" s="414"/>
      <c r="G1035" s="614">
        <f t="shared" si="195"/>
        <v>0</v>
      </c>
    </row>
    <row r="1036" spans="1:7" ht="15" customHeight="1" x14ac:dyDescent="0.2">
      <c r="A1036" s="563" t="str">
        <f t="shared" si="193"/>
        <v/>
      </c>
      <c r="B1036" s="402" t="str">
        <f t="shared" si="194"/>
        <v/>
      </c>
      <c r="C1036" s="408"/>
      <c r="D1036" s="409"/>
      <c r="E1036" s="413"/>
      <c r="F1036" s="414"/>
      <c r="G1036" s="614">
        <f t="shared" si="195"/>
        <v>0</v>
      </c>
    </row>
    <row r="1037" spans="1:7" ht="15" customHeight="1" x14ac:dyDescent="0.2">
      <c r="A1037" s="563" t="str">
        <f t="shared" si="193"/>
        <v/>
      </c>
      <c r="B1037" s="402" t="str">
        <f t="shared" si="194"/>
        <v/>
      </c>
      <c r="C1037" s="408"/>
      <c r="D1037" s="409"/>
      <c r="E1037" s="413"/>
      <c r="F1037" s="414"/>
      <c r="G1037" s="614">
        <f t="shared" si="195"/>
        <v>0</v>
      </c>
    </row>
    <row r="1038" spans="1:7" ht="15" customHeight="1" x14ac:dyDescent="0.2">
      <c r="A1038" s="563" t="str">
        <f t="shared" si="193"/>
        <v/>
      </c>
      <c r="B1038" s="402" t="str">
        <f t="shared" si="194"/>
        <v/>
      </c>
      <c r="C1038" s="408"/>
      <c r="D1038" s="409"/>
      <c r="E1038" s="413"/>
      <c r="F1038" s="414"/>
      <c r="G1038" s="614">
        <f t="shared" si="195"/>
        <v>0</v>
      </c>
    </row>
    <row r="1039" spans="1:7" ht="15" customHeight="1" x14ac:dyDescent="0.2">
      <c r="A1039" s="563" t="str">
        <f t="shared" si="193"/>
        <v/>
      </c>
      <c r="B1039" s="402" t="str">
        <f t="shared" si="194"/>
        <v/>
      </c>
      <c r="C1039" s="408"/>
      <c r="D1039" s="409"/>
      <c r="E1039" s="413"/>
      <c r="F1039" s="414"/>
      <c r="G1039" s="614">
        <f t="shared" si="195"/>
        <v>0</v>
      </c>
    </row>
    <row r="1040" spans="1:7" ht="15" customHeight="1" x14ac:dyDescent="0.2">
      <c r="A1040" s="148"/>
      <c r="B1040" s="143"/>
      <c r="C1040" s="143"/>
      <c r="D1040" s="140"/>
      <c r="F1040" s="149" t="s">
        <v>36</v>
      </c>
      <c r="G1040" s="685">
        <f>SUBTOTAL(9,G1030:G1039)</f>
        <v>0</v>
      </c>
    </row>
    <row r="1041" spans="1:7" ht="15" customHeight="1" x14ac:dyDescent="0.2">
      <c r="A1041" s="148"/>
      <c r="B1041" s="143"/>
      <c r="C1041" s="150" t="s">
        <v>1613</v>
      </c>
      <c r="D1041" s="140"/>
      <c r="E1041" s="141"/>
      <c r="F1041" s="141"/>
      <c r="G1041" s="151"/>
    </row>
    <row r="1042" spans="1:7" ht="15" customHeight="1" x14ac:dyDescent="0.2">
      <c r="A1042" s="748" t="s">
        <v>589</v>
      </c>
      <c r="B1042" s="749"/>
      <c r="C1042" s="744" t="s">
        <v>0</v>
      </c>
      <c r="D1042" s="750" t="s">
        <v>1862</v>
      </c>
      <c r="E1042" s="752" t="s">
        <v>32</v>
      </c>
      <c r="F1042" s="752" t="s">
        <v>1861</v>
      </c>
      <c r="G1042" s="746" t="s">
        <v>33</v>
      </c>
    </row>
    <row r="1043" spans="1:7" ht="15" customHeight="1" x14ac:dyDescent="0.2">
      <c r="A1043" s="146" t="s">
        <v>590</v>
      </c>
      <c r="B1043" s="147" t="s">
        <v>591</v>
      </c>
      <c r="C1043" s="745"/>
      <c r="D1043" s="751"/>
      <c r="E1043" s="753"/>
      <c r="F1043" s="753"/>
      <c r="G1043" s="747"/>
    </row>
    <row r="1044" spans="1:7" ht="15" customHeight="1" x14ac:dyDescent="0.2">
      <c r="A1044" s="563" t="str">
        <f t="shared" ref="A1044:A1045" si="196">IFERROR(VLOOKUP(C1044,T_Insumos,4,FALSE),"")</f>
        <v/>
      </c>
      <c r="B1044" s="402" t="str">
        <f>IFERROR(VLOOKUP(C1044,T_Insumos,5,FALSE),"")</f>
        <v/>
      </c>
      <c r="C1044" s="408"/>
      <c r="D1044" s="413"/>
      <c r="E1044" s="414"/>
      <c r="F1044" s="682"/>
      <c r="G1044" s="614">
        <f>ROUND(D1044*E1044*F1044,2)</f>
        <v>0</v>
      </c>
    </row>
    <row r="1045" spans="1:7" ht="15" customHeight="1" x14ac:dyDescent="0.2">
      <c r="A1045" s="563" t="str">
        <f t="shared" si="196"/>
        <v/>
      </c>
      <c r="B1045" s="402" t="str">
        <f>IFERROR(VLOOKUP(C1045,T_Insumos,5,FALSE),"")</f>
        <v/>
      </c>
      <c r="C1045" s="408"/>
      <c r="D1045" s="419"/>
      <c r="E1045" s="414"/>
      <c r="F1045" s="682"/>
      <c r="G1045" s="614">
        <f>ROUND(D1045*E1045*F1045,2)</f>
        <v>0</v>
      </c>
    </row>
    <row r="1046" spans="1:7" ht="15" customHeight="1" x14ac:dyDescent="0.2">
      <c r="A1046" s="148"/>
      <c r="B1046" s="143"/>
      <c r="C1046" s="143"/>
      <c r="D1046" s="140"/>
      <c r="F1046" s="149" t="s">
        <v>1614</v>
      </c>
      <c r="G1046" s="685">
        <f>SUBTOTAL(9,G1044:G1045)</f>
        <v>0</v>
      </c>
    </row>
    <row r="1047" spans="1:7" ht="15" customHeight="1" thickBot="1" x14ac:dyDescent="0.25">
      <c r="A1047" s="153"/>
      <c r="B1047" s="154"/>
      <c r="C1047" s="155"/>
      <c r="D1047" s="156"/>
      <c r="E1047" s="157"/>
      <c r="F1047" s="157"/>
      <c r="G1047" s="158"/>
    </row>
    <row r="1048" spans="1:7" ht="15" customHeight="1" x14ac:dyDescent="0.2">
      <c r="A1048" s="615">
        <f>B982</f>
        <v>0</v>
      </c>
      <c r="B1048" s="616" t="str">
        <f>C982</f>
        <v/>
      </c>
      <c r="C1048" s="617"/>
      <c r="D1048" s="617"/>
      <c r="E1048" s="617" t="s">
        <v>1863</v>
      </c>
      <c r="F1048" s="618" t="str">
        <f>CONCATENATE("$/",G982)</f>
        <v>$/</v>
      </c>
      <c r="G1048" s="619">
        <f>SUBTOTAL(9,G1006:G1047)</f>
        <v>0</v>
      </c>
    </row>
    <row r="1049" spans="1:7" ht="15" customHeight="1" thickBot="1" x14ac:dyDescent="0.25">
      <c r="A1049" s="620"/>
      <c r="B1049" s="621"/>
      <c r="C1049" s="621"/>
      <c r="D1049" s="621"/>
      <c r="E1049" s="622" t="s">
        <v>1852</v>
      </c>
      <c r="F1049" s="623" t="str">
        <f>CONCATENATE("$/",G982)</f>
        <v>$/</v>
      </c>
      <c r="G1049" s="624">
        <f>G1048*Coef_Paso</f>
        <v>0</v>
      </c>
    </row>
    <row r="1050" spans="1:7" ht="15" customHeight="1" thickTop="1" thickBot="1" x14ac:dyDescent="0.25"/>
    <row r="1051" spans="1:7" ht="15" customHeight="1" thickTop="1" x14ac:dyDescent="0.2">
      <c r="A1051" s="560" t="s">
        <v>39</v>
      </c>
      <c r="B1051" s="561"/>
      <c r="C1051" s="561"/>
      <c r="D1051" s="561"/>
      <c r="E1051" s="561"/>
      <c r="F1051" s="561"/>
      <c r="G1051" s="562"/>
    </row>
    <row r="1052" spans="1:7" ht="15" customHeight="1" x14ac:dyDescent="0.2">
      <c r="A1052" s="129" t="s">
        <v>726</v>
      </c>
      <c r="B1052" s="130" t="str">
        <f>Comitente</f>
        <v>DIRECCIÓN PROVINCIAL DE VIALIDAD</v>
      </c>
      <c r="C1052" s="131"/>
      <c r="D1052" s="207"/>
      <c r="E1052" s="133"/>
      <c r="F1052" s="133"/>
      <c r="G1052" s="134"/>
    </row>
    <row r="1053" spans="1:7" ht="15" customHeight="1" x14ac:dyDescent="0.2">
      <c r="A1053" s="129" t="s">
        <v>727</v>
      </c>
      <c r="B1053" s="130">
        <f>Contratista</f>
        <v>0</v>
      </c>
      <c r="C1053" s="135"/>
      <c r="D1053" s="135"/>
      <c r="E1053" s="130"/>
      <c r="F1053" s="130"/>
      <c r="G1053" s="136"/>
    </row>
    <row r="1054" spans="1:7" ht="15" customHeight="1" x14ac:dyDescent="0.2">
      <c r="A1054" s="129" t="s">
        <v>27</v>
      </c>
      <c r="B1054" s="130" t="str">
        <f>Obra</f>
        <v>SEÑALIZACION HORIZONTAL - PROVISION Y COLOCACION DE TACHAS REFLECTIVAS Y SEÑALAMIENTO VERTICAL</v>
      </c>
      <c r="C1054" s="135"/>
      <c r="D1054" s="135"/>
      <c r="F1054" s="130" t="s">
        <v>40</v>
      </c>
      <c r="G1054" s="136">
        <f>Fecha_Base</f>
        <v>43145</v>
      </c>
    </row>
    <row r="1055" spans="1:7" ht="15" customHeight="1" x14ac:dyDescent="0.2">
      <c r="A1055" s="137" t="s">
        <v>725</v>
      </c>
      <c r="B1055" s="138" t="str">
        <f>Ubicación</f>
        <v>DEPARTAMENTOS VARIOS</v>
      </c>
      <c r="C1055" s="138"/>
      <c r="D1055" s="140"/>
      <c r="F1055" s="141"/>
      <c r="G1055" s="142"/>
    </row>
    <row r="1056" spans="1:7" ht="15" customHeight="1" x14ac:dyDescent="0.2">
      <c r="A1056" s="137" t="s">
        <v>41</v>
      </c>
      <c r="B1056" s="581" t="str">
        <f>IFERROR(VALUE(LEFT(B1057,FIND("-",B1057)-1)),"")</f>
        <v/>
      </c>
      <c r="C1056" s="143" t="str">
        <f>IFERROR(VLOOKUP(B1056,T_Itemizado_Obra,2,FALSE),"")</f>
        <v/>
      </c>
      <c r="D1056" s="140"/>
      <c r="F1056" s="141"/>
      <c r="G1056" s="142"/>
    </row>
    <row r="1057" spans="1:7" ht="15" customHeight="1" x14ac:dyDescent="0.2">
      <c r="A1057" s="137" t="s">
        <v>28</v>
      </c>
      <c r="B1057" s="693"/>
      <c r="C1057" s="143" t="str">
        <f>IFERROR(VLOOKUP(B1057,T_Itemizado_Obra,2,FALSE),"")</f>
        <v/>
      </c>
      <c r="D1057" s="140"/>
      <c r="F1057" s="138" t="s">
        <v>29</v>
      </c>
      <c r="G1057" s="144" t="str">
        <f>IFERROR(VLOOKUP(B1057,T_Itemizado_Obra,3,FALSE),"")</f>
        <v/>
      </c>
    </row>
    <row r="1058" spans="1:7" ht="15" customHeight="1" x14ac:dyDescent="0.2">
      <c r="A1058" s="137"/>
      <c r="B1058" s="138"/>
      <c r="C1058" s="143"/>
      <c r="D1058" s="140"/>
      <c r="E1058" s="143"/>
      <c r="F1058" s="143"/>
      <c r="G1058" s="145"/>
    </row>
    <row r="1059" spans="1:7" ht="15" customHeight="1" x14ac:dyDescent="0.2">
      <c r="A1059" s="396"/>
      <c r="B1059" s="132"/>
      <c r="C1059" s="397" t="s">
        <v>1602</v>
      </c>
      <c r="D1059" s="132"/>
      <c r="E1059" s="132"/>
      <c r="F1059" s="132"/>
      <c r="G1059" s="398"/>
    </row>
    <row r="1060" spans="1:7" ht="15" customHeight="1" x14ac:dyDescent="0.2">
      <c r="A1060" s="137"/>
      <c r="B1060" s="199"/>
      <c r="C1060" s="143"/>
      <c r="D1060" s="140"/>
      <c r="E1060" s="138"/>
      <c r="F1060" s="138"/>
      <c r="G1060" s="144"/>
    </row>
    <row r="1061" spans="1:7" ht="15" customHeight="1" x14ac:dyDescent="0.2">
      <c r="A1061" s="137"/>
      <c r="B1061" s="199"/>
      <c r="C1061" s="399" t="s">
        <v>1603</v>
      </c>
      <c r="D1061" s="400" t="s">
        <v>31</v>
      </c>
      <c r="E1061" s="400" t="s">
        <v>1604</v>
      </c>
      <c r="F1061" s="400" t="s">
        <v>1605</v>
      </c>
      <c r="G1061" s="401" t="s">
        <v>1606</v>
      </c>
    </row>
    <row r="1062" spans="1:7" ht="15" customHeight="1" x14ac:dyDescent="0.2">
      <c r="A1062" s="137"/>
      <c r="B1062" s="199"/>
      <c r="C1062" s="408"/>
      <c r="D1062" s="413"/>
      <c r="E1062" s="594">
        <f t="shared" ref="E1062:E1072" si="197">IFERROR(VLOOKUP(C1062,T_Equipos,4,FALSE),0)</f>
        <v>0</v>
      </c>
      <c r="F1062" s="686">
        <f t="shared" ref="F1062:F1072" si="198">IFERROR(VLOOKUP(C1062,T_Equipos,11,FALSE),0)</f>
        <v>0</v>
      </c>
      <c r="G1062" s="614">
        <f t="shared" ref="G1062:G1072" si="199">ROUND(D1062*F1062,2)</f>
        <v>0</v>
      </c>
    </row>
    <row r="1063" spans="1:7" ht="15" customHeight="1" x14ac:dyDescent="0.2">
      <c r="A1063" s="137"/>
      <c r="B1063" s="199"/>
      <c r="C1063" s="408"/>
      <c r="D1063" s="413"/>
      <c r="E1063" s="594">
        <f t="shared" si="197"/>
        <v>0</v>
      </c>
      <c r="F1063" s="686">
        <f t="shared" si="198"/>
        <v>0</v>
      </c>
      <c r="G1063" s="614">
        <f t="shared" si="199"/>
        <v>0</v>
      </c>
    </row>
    <row r="1064" spans="1:7" ht="15" customHeight="1" x14ac:dyDescent="0.2">
      <c r="A1064" s="137"/>
      <c r="B1064" s="199"/>
      <c r="C1064" s="408"/>
      <c r="D1064" s="413"/>
      <c r="E1064" s="594">
        <f t="shared" si="197"/>
        <v>0</v>
      </c>
      <c r="F1064" s="686">
        <f t="shared" si="198"/>
        <v>0</v>
      </c>
      <c r="G1064" s="614">
        <f t="shared" si="199"/>
        <v>0</v>
      </c>
    </row>
    <row r="1065" spans="1:7" ht="15" customHeight="1" x14ac:dyDescent="0.2">
      <c r="A1065" s="137"/>
      <c r="B1065" s="199"/>
      <c r="C1065" s="408"/>
      <c r="D1065" s="413"/>
      <c r="E1065" s="594">
        <f t="shared" si="197"/>
        <v>0</v>
      </c>
      <c r="F1065" s="686">
        <f t="shared" si="198"/>
        <v>0</v>
      </c>
      <c r="G1065" s="614">
        <f t="shared" si="199"/>
        <v>0</v>
      </c>
    </row>
    <row r="1066" spans="1:7" ht="15" customHeight="1" x14ac:dyDescent="0.2">
      <c r="A1066" s="137"/>
      <c r="B1066" s="199"/>
      <c r="C1066" s="408"/>
      <c r="D1066" s="413"/>
      <c r="E1066" s="594">
        <f t="shared" si="197"/>
        <v>0</v>
      </c>
      <c r="F1066" s="686">
        <f t="shared" si="198"/>
        <v>0</v>
      </c>
      <c r="G1066" s="614">
        <f t="shared" si="199"/>
        <v>0</v>
      </c>
    </row>
    <row r="1067" spans="1:7" ht="15" customHeight="1" x14ac:dyDescent="0.2">
      <c r="A1067" s="137"/>
      <c r="B1067" s="199"/>
      <c r="C1067" s="408"/>
      <c r="D1067" s="413"/>
      <c r="E1067" s="594">
        <f t="shared" si="197"/>
        <v>0</v>
      </c>
      <c r="F1067" s="686">
        <f t="shared" si="198"/>
        <v>0</v>
      </c>
      <c r="G1067" s="614">
        <f t="shared" si="199"/>
        <v>0</v>
      </c>
    </row>
    <row r="1068" spans="1:7" ht="15" customHeight="1" x14ac:dyDescent="0.2">
      <c r="A1068" s="137"/>
      <c r="B1068" s="199"/>
      <c r="C1068" s="408"/>
      <c r="D1068" s="413"/>
      <c r="E1068" s="594">
        <f t="shared" si="197"/>
        <v>0</v>
      </c>
      <c r="F1068" s="686">
        <f t="shared" si="198"/>
        <v>0</v>
      </c>
      <c r="G1068" s="614">
        <f t="shared" si="199"/>
        <v>0</v>
      </c>
    </row>
    <row r="1069" spans="1:7" ht="15" customHeight="1" x14ac:dyDescent="0.2">
      <c r="A1069" s="137"/>
      <c r="B1069" s="199"/>
      <c r="C1069" s="408"/>
      <c r="D1069" s="413"/>
      <c r="E1069" s="594">
        <f t="shared" si="197"/>
        <v>0</v>
      </c>
      <c r="F1069" s="686">
        <f t="shared" si="198"/>
        <v>0</v>
      </c>
      <c r="G1069" s="614">
        <f t="shared" si="199"/>
        <v>0</v>
      </c>
    </row>
    <row r="1070" spans="1:7" ht="15" customHeight="1" x14ac:dyDescent="0.2">
      <c r="A1070" s="137"/>
      <c r="B1070" s="199"/>
      <c r="C1070" s="408"/>
      <c r="D1070" s="413"/>
      <c r="E1070" s="594">
        <f t="shared" si="197"/>
        <v>0</v>
      </c>
      <c r="F1070" s="686">
        <f t="shared" si="198"/>
        <v>0</v>
      </c>
      <c r="G1070" s="614">
        <f t="shared" si="199"/>
        <v>0</v>
      </c>
    </row>
    <row r="1071" spans="1:7" ht="15" customHeight="1" x14ac:dyDescent="0.2">
      <c r="A1071" s="137"/>
      <c r="B1071" s="199"/>
      <c r="C1071" s="408"/>
      <c r="D1071" s="413"/>
      <c r="E1071" s="594">
        <f t="shared" si="197"/>
        <v>0</v>
      </c>
      <c r="F1071" s="686">
        <f t="shared" si="198"/>
        <v>0</v>
      </c>
      <c r="G1071" s="614">
        <f t="shared" si="199"/>
        <v>0</v>
      </c>
    </row>
    <row r="1072" spans="1:7" ht="15" customHeight="1" x14ac:dyDescent="0.2">
      <c r="A1072" s="137"/>
      <c r="B1072" s="199"/>
      <c r="C1072" s="408"/>
      <c r="D1072" s="413"/>
      <c r="E1072" s="594">
        <f t="shared" si="197"/>
        <v>0</v>
      </c>
      <c r="F1072" s="686">
        <f t="shared" si="198"/>
        <v>0</v>
      </c>
      <c r="G1072" s="614">
        <f t="shared" si="199"/>
        <v>0</v>
      </c>
    </row>
    <row r="1073" spans="1:7" ht="15" customHeight="1" thickBot="1" x14ac:dyDescent="0.25">
      <c r="A1073" s="137"/>
      <c r="B1073" s="199"/>
      <c r="C1073" s="143"/>
      <c r="E1073" s="206"/>
      <c r="F1073" s="138"/>
      <c r="G1073" s="144"/>
    </row>
    <row r="1074" spans="1:7" ht="15" customHeight="1" thickBot="1" x14ac:dyDescent="0.25">
      <c r="A1074" s="137"/>
      <c r="B1074" s="199"/>
      <c r="C1074" s="405" t="s">
        <v>1607</v>
      </c>
      <c r="E1074" s="206">
        <f>SUMPRODUCT(D1062:D1072,E1062:E1072)</f>
        <v>0</v>
      </c>
      <c r="F1074" s="138" t="s">
        <v>1608</v>
      </c>
      <c r="G1074" s="683">
        <f>SUM(G1062:G1072)</f>
        <v>0</v>
      </c>
    </row>
    <row r="1075" spans="1:7" ht="15" customHeight="1" x14ac:dyDescent="0.2">
      <c r="A1075" s="137"/>
      <c r="B1075" s="199"/>
      <c r="C1075" s="405"/>
      <c r="D1075" s="140"/>
      <c r="E1075" s="138"/>
      <c r="F1075" s="138"/>
      <c r="G1075" s="208"/>
    </row>
    <row r="1076" spans="1:7" ht="15" customHeight="1" x14ac:dyDescent="0.2">
      <c r="A1076" s="137"/>
      <c r="B1076" s="199"/>
      <c r="C1076" s="138" t="s">
        <v>1609</v>
      </c>
      <c r="D1076" s="596"/>
      <c r="E1076" s="534" t="str">
        <f>CONCATENATE(G1057,"/día")</f>
        <v>/día</v>
      </c>
      <c r="F1076" s="138"/>
      <c r="G1076" s="144"/>
    </row>
    <row r="1077" spans="1:7" ht="15" customHeight="1" x14ac:dyDescent="0.2">
      <c r="A1077" s="137"/>
      <c r="B1077" s="199"/>
      <c r="C1077" s="143"/>
      <c r="D1077" s="140"/>
      <c r="E1077" s="138"/>
      <c r="F1077" s="138"/>
      <c r="G1077" s="144"/>
    </row>
    <row r="1078" spans="1:7" ht="15" customHeight="1" x14ac:dyDescent="0.2">
      <c r="A1078" s="748" t="s">
        <v>589</v>
      </c>
      <c r="B1078" s="749"/>
      <c r="C1078" s="744" t="s">
        <v>0</v>
      </c>
      <c r="D1078" s="750" t="s">
        <v>1610</v>
      </c>
      <c r="E1078" s="754" t="s">
        <v>1860</v>
      </c>
      <c r="F1078" s="750" t="s">
        <v>961</v>
      </c>
      <c r="G1078" s="746" t="s">
        <v>33</v>
      </c>
    </row>
    <row r="1079" spans="1:7" ht="15" customHeight="1" x14ac:dyDescent="0.2">
      <c r="A1079" s="146" t="s">
        <v>590</v>
      </c>
      <c r="B1079" s="147" t="s">
        <v>591</v>
      </c>
      <c r="C1079" s="745"/>
      <c r="D1079" s="751"/>
      <c r="E1079" s="753"/>
      <c r="F1079" s="751"/>
      <c r="G1079" s="747"/>
    </row>
    <row r="1080" spans="1:7" ht="15" customHeight="1" x14ac:dyDescent="0.2">
      <c r="A1080" s="148"/>
      <c r="B1080" s="143"/>
      <c r="C1080" s="150" t="s">
        <v>1611</v>
      </c>
      <c r="D1080" s="140"/>
      <c r="E1080" s="143"/>
      <c r="F1080" s="143"/>
      <c r="G1080" s="151"/>
    </row>
    <row r="1081" spans="1:7" ht="15" customHeight="1" x14ac:dyDescent="0.2">
      <c r="A1081" s="563" t="str">
        <f t="shared" ref="A1081:A1090" si="200">IFERROR(VLOOKUP(C1081,T_Insumos,4,FALSE),"")</f>
        <v>INDEC-DCTO - Inciso j)</v>
      </c>
      <c r="B1081" s="402" t="str">
        <f t="shared" ref="B1081:B1090" si="201">IFERROR(VLOOKUP(C1081,T_Insumos,5,FALSE),"")</f>
        <v>Equipo - Amortización de equipo</v>
      </c>
      <c r="C1081" s="408" t="s">
        <v>1737</v>
      </c>
      <c r="D1081" s="440">
        <f>IFERROR(VLOOKUP(C1081,T_Coef_Equipos,2,FALSE),0)</f>
        <v>0</v>
      </c>
      <c r="E1081" s="449">
        <f>IF(C1081="",0,G1074)</f>
        <v>0</v>
      </c>
      <c r="F1081" s="680">
        <f>IF(C1081="",0,D1076)</f>
        <v>0</v>
      </c>
      <c r="G1081" s="614">
        <f>IFERROR(ROUND(D1081*E1081/F1081,2),0)</f>
        <v>0</v>
      </c>
    </row>
    <row r="1082" spans="1:7" ht="15" customHeight="1" x14ac:dyDescent="0.2">
      <c r="A1082" s="563" t="str">
        <f t="shared" si="200"/>
        <v>INDEC-DCTO - Inciso j)</v>
      </c>
      <c r="B1082" s="402" t="str">
        <f t="shared" si="201"/>
        <v>Equipo - Amortización de equipo</v>
      </c>
      <c r="C1082" s="412" t="s">
        <v>1738</v>
      </c>
      <c r="D1082" s="440">
        <f>IFERROR(VLOOKUP(C1082,T_Coef_Equipos,2,FALSE),0)</f>
        <v>0</v>
      </c>
      <c r="E1082" s="449">
        <f>IF(C1082="",0,G1074)</f>
        <v>0</v>
      </c>
      <c r="F1082" s="680">
        <f t="shared" ref="F1082:F1090" si="202">IF(C1082="",0,F1081)</f>
        <v>0</v>
      </c>
      <c r="G1082" s="614">
        <f t="shared" ref="G1082:G1090" si="203">IFERROR(ROUND(D1082*E1082/F1082,2),0)</f>
        <v>0</v>
      </c>
    </row>
    <row r="1083" spans="1:7" ht="15" customHeight="1" x14ac:dyDescent="0.2">
      <c r="A1083" s="563" t="str">
        <f t="shared" si="200"/>
        <v>INDEC-PB - 94920-1</v>
      </c>
      <c r="B1083" s="402" t="str">
        <f t="shared" si="201"/>
        <v xml:space="preserve">Accesorios y repuestos para máquinas de uso especial                 </v>
      </c>
      <c r="C1083" s="412" t="s">
        <v>1630</v>
      </c>
      <c r="D1083" s="440">
        <f>IFERROR(VLOOKUP(C1083,T_Coef_Equipos,2,FALSE),0)</f>
        <v>0</v>
      </c>
      <c r="E1083" s="449">
        <f>IF(C1083="",0,G1074)</f>
        <v>0</v>
      </c>
      <c r="F1083" s="680">
        <f t="shared" si="202"/>
        <v>0</v>
      </c>
      <c r="G1083" s="614">
        <f t="shared" si="203"/>
        <v>0</v>
      </c>
    </row>
    <row r="1084" spans="1:7" ht="15" customHeight="1" x14ac:dyDescent="0.2">
      <c r="A1084" s="563" t="str">
        <f t="shared" si="200"/>
        <v>INDEC-PB - 33360-1</v>
      </c>
      <c r="B1084" s="402" t="str">
        <f t="shared" si="201"/>
        <v xml:space="preserve">Gas oil                                                                </v>
      </c>
      <c r="C1084" s="412" t="s">
        <v>889</v>
      </c>
      <c r="D1084" s="444">
        <f>IFERROR(VLOOKUP(C1084,T_Coef_Equipos,2,FALSE),0)</f>
        <v>0</v>
      </c>
      <c r="E1084" s="449">
        <f>IF(C1084="",0,E1074)</f>
        <v>0</v>
      </c>
      <c r="F1084" s="680">
        <f t="shared" si="202"/>
        <v>0</v>
      </c>
      <c r="G1084" s="614">
        <f t="shared" si="203"/>
        <v>0</v>
      </c>
    </row>
    <row r="1085" spans="1:7" ht="15" customHeight="1" x14ac:dyDescent="0.2">
      <c r="A1085" s="563" t="str">
        <f t="shared" si="200"/>
        <v>INDEC-PB - 33380-1</v>
      </c>
      <c r="B1085" s="402" t="str">
        <f t="shared" si="201"/>
        <v xml:space="preserve">Aceites lubricantes                                                    </v>
      </c>
      <c r="C1085" s="412" t="s">
        <v>1739</v>
      </c>
      <c r="D1085" s="444">
        <f>IFERROR(VLOOKUP(C1085,T_Coef_Equipos,2,FALSE),0)</f>
        <v>0</v>
      </c>
      <c r="E1085" s="449">
        <f>IF(C1085="",0,E1074)</f>
        <v>0</v>
      </c>
      <c r="F1085" s="680">
        <f t="shared" si="202"/>
        <v>0</v>
      </c>
      <c r="G1085" s="614">
        <f t="shared" si="203"/>
        <v>0</v>
      </c>
    </row>
    <row r="1086" spans="1:7" ht="15" customHeight="1" x14ac:dyDescent="0.2">
      <c r="A1086" s="563" t="str">
        <f t="shared" si="200"/>
        <v/>
      </c>
      <c r="B1086" s="402" t="str">
        <f t="shared" si="201"/>
        <v/>
      </c>
      <c r="C1086" s="412"/>
      <c r="D1086" s="414"/>
      <c r="E1086" s="449">
        <f>IF(C1086="",0,G1074)</f>
        <v>0</v>
      </c>
      <c r="F1086" s="680">
        <f t="shared" si="202"/>
        <v>0</v>
      </c>
      <c r="G1086" s="614">
        <f t="shared" si="203"/>
        <v>0</v>
      </c>
    </row>
    <row r="1087" spans="1:7" ht="15" customHeight="1" x14ac:dyDescent="0.2">
      <c r="A1087" s="563" t="str">
        <f t="shared" si="200"/>
        <v/>
      </c>
      <c r="B1087" s="402" t="str">
        <f t="shared" si="201"/>
        <v/>
      </c>
      <c r="C1087" s="412"/>
      <c r="D1087" s="452"/>
      <c r="E1087" s="449">
        <f>IF(C1087="",0,G1074)</f>
        <v>0</v>
      </c>
      <c r="F1087" s="680">
        <f t="shared" si="202"/>
        <v>0</v>
      </c>
      <c r="G1087" s="614">
        <f t="shared" si="203"/>
        <v>0</v>
      </c>
    </row>
    <row r="1088" spans="1:7" ht="15" customHeight="1" x14ac:dyDescent="0.2">
      <c r="A1088" s="563" t="str">
        <f t="shared" si="200"/>
        <v/>
      </c>
      <c r="B1088" s="402" t="str">
        <f t="shared" si="201"/>
        <v/>
      </c>
      <c r="C1088" s="412"/>
      <c r="D1088" s="452"/>
      <c r="E1088" s="449">
        <f>IF(C1088="",0,G1074)</f>
        <v>0</v>
      </c>
      <c r="F1088" s="680">
        <f t="shared" si="202"/>
        <v>0</v>
      </c>
      <c r="G1088" s="614">
        <f t="shared" si="203"/>
        <v>0</v>
      </c>
    </row>
    <row r="1089" spans="1:7" ht="15" customHeight="1" x14ac:dyDescent="0.2">
      <c r="A1089" s="563" t="str">
        <f t="shared" si="200"/>
        <v/>
      </c>
      <c r="B1089" s="402" t="str">
        <f t="shared" si="201"/>
        <v/>
      </c>
      <c r="C1089" s="412"/>
      <c r="D1089" s="413"/>
      <c r="E1089" s="449">
        <f>IF(C1089="",0,E1074)</f>
        <v>0</v>
      </c>
      <c r="F1089" s="680">
        <f t="shared" si="202"/>
        <v>0</v>
      </c>
      <c r="G1089" s="614">
        <f t="shared" si="203"/>
        <v>0</v>
      </c>
    </row>
    <row r="1090" spans="1:7" ht="15" customHeight="1" x14ac:dyDescent="0.2">
      <c r="A1090" s="563" t="str">
        <f t="shared" si="200"/>
        <v/>
      </c>
      <c r="B1090" s="402" t="str">
        <f t="shared" si="201"/>
        <v/>
      </c>
      <c r="C1090" s="408"/>
      <c r="D1090" s="413"/>
      <c r="E1090" s="449">
        <f>IF(C1090="",0,E1074)</f>
        <v>0</v>
      </c>
      <c r="F1090" s="680">
        <f t="shared" si="202"/>
        <v>0</v>
      </c>
      <c r="G1090" s="684">
        <f t="shared" si="203"/>
        <v>0</v>
      </c>
    </row>
    <row r="1091" spans="1:7" ht="15" customHeight="1" x14ac:dyDescent="0.2">
      <c r="A1091" s="152"/>
      <c r="B1091" s="139"/>
      <c r="C1091" s="143"/>
      <c r="D1091" s="140"/>
      <c r="F1091" s="681" t="s">
        <v>34</v>
      </c>
      <c r="G1091" s="685">
        <f>SUBTOTAL(9,G1081:G1090)</f>
        <v>0</v>
      </c>
    </row>
    <row r="1092" spans="1:7" ht="15" customHeight="1" x14ac:dyDescent="0.2">
      <c r="A1092" s="148"/>
      <c r="B1092" s="143"/>
      <c r="C1092" s="150" t="s">
        <v>728</v>
      </c>
      <c r="D1092" s="140"/>
      <c r="E1092" s="141"/>
      <c r="F1092" s="141"/>
      <c r="G1092" s="151"/>
    </row>
    <row r="1093" spans="1:7" ht="15" customHeight="1" x14ac:dyDescent="0.2">
      <c r="A1093" s="748" t="s">
        <v>589</v>
      </c>
      <c r="B1093" s="749"/>
      <c r="C1093" s="744" t="s">
        <v>0</v>
      </c>
      <c r="D1093" s="750" t="s">
        <v>31</v>
      </c>
      <c r="E1093" s="752" t="s">
        <v>32</v>
      </c>
      <c r="F1093" s="678"/>
      <c r="G1093" s="746" t="s">
        <v>33</v>
      </c>
    </row>
    <row r="1094" spans="1:7" ht="15" customHeight="1" x14ac:dyDescent="0.2">
      <c r="A1094" s="146" t="s">
        <v>590</v>
      </c>
      <c r="B1094" s="147" t="s">
        <v>591</v>
      </c>
      <c r="C1094" s="745"/>
      <c r="D1094" s="751"/>
      <c r="E1094" s="753"/>
      <c r="F1094" s="679"/>
      <c r="G1094" s="747"/>
    </row>
    <row r="1095" spans="1:7" ht="15" customHeight="1" x14ac:dyDescent="0.2">
      <c r="A1095" s="563" t="str">
        <f t="shared" ref="A1095:A1100" si="204">IFERROR(VLOOKUP(C1095,T_Insumos,4,FALSE),"")</f>
        <v>IIEE-SJ - 101000</v>
      </c>
      <c r="B1095" s="402" t="str">
        <f t="shared" ref="B1095:B1100" si="205">IFERROR(VLOOKUP(C1095,T_Insumos,5,FALSE),"")</f>
        <v>Oficial Especializado</v>
      </c>
      <c r="C1095" s="411" t="s">
        <v>730</v>
      </c>
      <c r="D1095" s="413"/>
      <c r="E1095" s="414"/>
      <c r="F1095" s="680">
        <f>IF(C1095="",0,D1076)</f>
        <v>0</v>
      </c>
      <c r="G1095" s="614">
        <f t="shared" ref="G1095:G1100" si="206">IFERROR(ROUND(D1095*E1095/F1095,2),0)</f>
        <v>0</v>
      </c>
    </row>
    <row r="1096" spans="1:7" ht="15" customHeight="1" x14ac:dyDescent="0.2">
      <c r="A1096" s="563" t="str">
        <f t="shared" si="204"/>
        <v>IIEE-SJ - 102000</v>
      </c>
      <c r="B1096" s="402" t="str">
        <f t="shared" si="205"/>
        <v xml:space="preserve">Oficial </v>
      </c>
      <c r="C1096" s="408" t="s">
        <v>1633</v>
      </c>
      <c r="D1096" s="413"/>
      <c r="E1096" s="414"/>
      <c r="F1096" s="680">
        <f>IF(C1096="",0,F1095)</f>
        <v>0</v>
      </c>
      <c r="G1096" s="614">
        <f t="shared" si="206"/>
        <v>0</v>
      </c>
    </row>
    <row r="1097" spans="1:7" ht="15" customHeight="1" x14ac:dyDescent="0.2">
      <c r="A1097" s="563" t="str">
        <f t="shared" si="204"/>
        <v>IIEE-SJ - 103000</v>
      </c>
      <c r="B1097" s="402" t="str">
        <f t="shared" si="205"/>
        <v>Ayudante</v>
      </c>
      <c r="C1097" s="408" t="s">
        <v>1736</v>
      </c>
      <c r="D1097" s="413"/>
      <c r="E1097" s="414"/>
      <c r="F1097" s="680">
        <f>IF(C1097="",0,F1096)</f>
        <v>0</v>
      </c>
      <c r="G1097" s="614">
        <f t="shared" si="206"/>
        <v>0</v>
      </c>
    </row>
    <row r="1098" spans="1:7" ht="15" customHeight="1" x14ac:dyDescent="0.2">
      <c r="A1098" s="563" t="str">
        <f t="shared" si="204"/>
        <v>IIEE-SJ - 103000</v>
      </c>
      <c r="B1098" s="402" t="str">
        <f t="shared" si="205"/>
        <v>Ayudante</v>
      </c>
      <c r="C1098" s="408" t="s">
        <v>732</v>
      </c>
      <c r="D1098" s="413"/>
      <c r="E1098" s="414"/>
      <c r="F1098" s="680">
        <f>IF(C1098="",0,F1097)</f>
        <v>0</v>
      </c>
      <c r="G1098" s="614">
        <f t="shared" si="206"/>
        <v>0</v>
      </c>
    </row>
    <row r="1099" spans="1:7" ht="15" customHeight="1" x14ac:dyDescent="0.2">
      <c r="A1099" s="563" t="str">
        <f t="shared" si="204"/>
        <v/>
      </c>
      <c r="B1099" s="402" t="str">
        <f t="shared" si="205"/>
        <v/>
      </c>
      <c r="C1099" s="408" t="s">
        <v>1635</v>
      </c>
      <c r="D1099" s="625"/>
      <c r="E1099" s="595">
        <f>SUMPRODUCT(D1095:D1098,E1095:E1098)</f>
        <v>0</v>
      </c>
      <c r="F1099" s="680">
        <f>IF(C1099="",0,F1098)</f>
        <v>0</v>
      </c>
      <c r="G1099" s="614">
        <f t="shared" si="206"/>
        <v>0</v>
      </c>
    </row>
    <row r="1100" spans="1:7" ht="15" customHeight="1" x14ac:dyDescent="0.2">
      <c r="A1100" s="563" t="str">
        <f t="shared" si="204"/>
        <v/>
      </c>
      <c r="B1100" s="402" t="str">
        <f t="shared" si="205"/>
        <v/>
      </c>
      <c r="C1100" s="402"/>
      <c r="D1100" s="403"/>
      <c r="E1100" s="414"/>
      <c r="F1100" s="680">
        <f>IF(C1100="",0,F1099)</f>
        <v>0</v>
      </c>
      <c r="G1100" s="614">
        <f t="shared" si="206"/>
        <v>0</v>
      </c>
    </row>
    <row r="1101" spans="1:7" ht="15" customHeight="1" x14ac:dyDescent="0.2">
      <c r="A1101" s="152"/>
      <c r="B1101" s="139"/>
      <c r="C1101" s="143"/>
      <c r="D1101" s="140"/>
      <c r="F1101" s="149" t="s">
        <v>35</v>
      </c>
      <c r="G1101" s="685">
        <f>SUBTOTAL(9,G1095:G1100)</f>
        <v>0</v>
      </c>
    </row>
    <row r="1102" spans="1:7" ht="15" customHeight="1" x14ac:dyDescent="0.2">
      <c r="A1102" s="148"/>
      <c r="B1102" s="143"/>
      <c r="C1102" s="150" t="s">
        <v>1612</v>
      </c>
      <c r="D1102" s="140"/>
      <c r="E1102" s="141"/>
      <c r="F1102" s="141"/>
      <c r="G1102" s="151"/>
    </row>
    <row r="1103" spans="1:7" ht="15" customHeight="1" x14ac:dyDescent="0.2">
      <c r="A1103" s="748" t="s">
        <v>589</v>
      </c>
      <c r="B1103" s="749"/>
      <c r="C1103" s="744" t="s">
        <v>0</v>
      </c>
      <c r="D1103" s="744" t="s">
        <v>30</v>
      </c>
      <c r="E1103" s="744" t="s">
        <v>31</v>
      </c>
      <c r="F1103" s="744" t="s">
        <v>32</v>
      </c>
      <c r="G1103" s="746" t="s">
        <v>33</v>
      </c>
    </row>
    <row r="1104" spans="1:7" ht="15" customHeight="1" x14ac:dyDescent="0.2">
      <c r="A1104" s="146" t="s">
        <v>590</v>
      </c>
      <c r="B1104" s="147" t="s">
        <v>591</v>
      </c>
      <c r="C1104" s="745"/>
      <c r="D1104" s="745"/>
      <c r="E1104" s="745"/>
      <c r="F1104" s="745"/>
      <c r="G1104" s="747"/>
    </row>
    <row r="1105" spans="1:7" ht="15" customHeight="1" x14ac:dyDescent="0.2">
      <c r="A1105" s="563" t="str">
        <f t="shared" ref="A1105:A1114" si="207">IFERROR(VLOOKUP(C1105,T_Insumos,4,FALSE),"")</f>
        <v/>
      </c>
      <c r="B1105" s="402" t="str">
        <f t="shared" ref="B1105:B1114" si="208">IFERROR(VLOOKUP(C1105,T_Insumos,5,FALSE),"")</f>
        <v/>
      </c>
      <c r="C1105" s="408"/>
      <c r="D1105" s="409"/>
      <c r="E1105" s="413"/>
      <c r="F1105" s="414"/>
      <c r="G1105" s="614">
        <f t="shared" ref="G1105:G1114" si="209">ROUND(E1105*F1105,2)</f>
        <v>0</v>
      </c>
    </row>
    <row r="1106" spans="1:7" ht="15" customHeight="1" x14ac:dyDescent="0.2">
      <c r="A1106" s="563" t="str">
        <f t="shared" si="207"/>
        <v/>
      </c>
      <c r="B1106" s="402" t="str">
        <f t="shared" si="208"/>
        <v/>
      </c>
      <c r="C1106" s="408"/>
      <c r="D1106" s="409"/>
      <c r="E1106" s="413"/>
      <c r="F1106" s="414"/>
      <c r="G1106" s="614">
        <f t="shared" si="209"/>
        <v>0</v>
      </c>
    </row>
    <row r="1107" spans="1:7" ht="15" customHeight="1" x14ac:dyDescent="0.2">
      <c r="A1107" s="563" t="str">
        <f t="shared" si="207"/>
        <v/>
      </c>
      <c r="B1107" s="402" t="str">
        <f t="shared" si="208"/>
        <v/>
      </c>
      <c r="C1107" s="408"/>
      <c r="D1107" s="409"/>
      <c r="E1107" s="413"/>
      <c r="F1107" s="414"/>
      <c r="G1107" s="614">
        <f t="shared" si="209"/>
        <v>0</v>
      </c>
    </row>
    <row r="1108" spans="1:7" ht="15" customHeight="1" x14ac:dyDescent="0.2">
      <c r="A1108" s="563" t="str">
        <f t="shared" si="207"/>
        <v/>
      </c>
      <c r="B1108" s="402" t="str">
        <f t="shared" si="208"/>
        <v/>
      </c>
      <c r="C1108" s="408"/>
      <c r="D1108" s="409"/>
      <c r="E1108" s="413"/>
      <c r="F1108" s="414"/>
      <c r="G1108" s="614">
        <f t="shared" si="209"/>
        <v>0</v>
      </c>
    </row>
    <row r="1109" spans="1:7" ht="15" customHeight="1" x14ac:dyDescent="0.2">
      <c r="A1109" s="563" t="str">
        <f t="shared" si="207"/>
        <v/>
      </c>
      <c r="B1109" s="402" t="str">
        <f t="shared" si="208"/>
        <v/>
      </c>
      <c r="C1109" s="408"/>
      <c r="D1109" s="409"/>
      <c r="E1109" s="413"/>
      <c r="F1109" s="414"/>
      <c r="G1109" s="614">
        <f t="shared" si="209"/>
        <v>0</v>
      </c>
    </row>
    <row r="1110" spans="1:7" ht="15" customHeight="1" x14ac:dyDescent="0.2">
      <c r="A1110" s="563" t="str">
        <f t="shared" si="207"/>
        <v/>
      </c>
      <c r="B1110" s="402" t="str">
        <f t="shared" si="208"/>
        <v/>
      </c>
      <c r="C1110" s="408"/>
      <c r="D1110" s="409"/>
      <c r="E1110" s="419"/>
      <c r="F1110" s="414"/>
      <c r="G1110" s="614">
        <f t="shared" si="209"/>
        <v>0</v>
      </c>
    </row>
    <row r="1111" spans="1:7" ht="15" customHeight="1" x14ac:dyDescent="0.2">
      <c r="A1111" s="563" t="str">
        <f t="shared" si="207"/>
        <v/>
      </c>
      <c r="B1111" s="402" t="str">
        <f t="shared" si="208"/>
        <v/>
      </c>
      <c r="C1111" s="408"/>
      <c r="D1111" s="409"/>
      <c r="E1111" s="413"/>
      <c r="F1111" s="414"/>
      <c r="G1111" s="614">
        <f t="shared" si="209"/>
        <v>0</v>
      </c>
    </row>
    <row r="1112" spans="1:7" ht="15" customHeight="1" x14ac:dyDescent="0.2">
      <c r="A1112" s="563" t="str">
        <f t="shared" si="207"/>
        <v/>
      </c>
      <c r="B1112" s="402" t="str">
        <f t="shared" si="208"/>
        <v/>
      </c>
      <c r="C1112" s="408"/>
      <c r="D1112" s="409"/>
      <c r="E1112" s="413"/>
      <c r="F1112" s="414"/>
      <c r="G1112" s="614">
        <f t="shared" si="209"/>
        <v>0</v>
      </c>
    </row>
    <row r="1113" spans="1:7" ht="15" customHeight="1" x14ac:dyDescent="0.2">
      <c r="A1113" s="563" t="str">
        <f t="shared" si="207"/>
        <v/>
      </c>
      <c r="B1113" s="402" t="str">
        <f t="shared" si="208"/>
        <v/>
      </c>
      <c r="C1113" s="408"/>
      <c r="D1113" s="409"/>
      <c r="E1113" s="413"/>
      <c r="F1113" s="414"/>
      <c r="G1113" s="614">
        <f t="shared" si="209"/>
        <v>0</v>
      </c>
    </row>
    <row r="1114" spans="1:7" ht="15" customHeight="1" x14ac:dyDescent="0.2">
      <c r="A1114" s="563" t="str">
        <f t="shared" si="207"/>
        <v/>
      </c>
      <c r="B1114" s="402" t="str">
        <f t="shared" si="208"/>
        <v/>
      </c>
      <c r="C1114" s="408"/>
      <c r="D1114" s="409"/>
      <c r="E1114" s="413"/>
      <c r="F1114" s="414"/>
      <c r="G1114" s="614">
        <f t="shared" si="209"/>
        <v>0</v>
      </c>
    </row>
    <row r="1115" spans="1:7" ht="15" customHeight="1" x14ac:dyDescent="0.2">
      <c r="A1115" s="148"/>
      <c r="B1115" s="143"/>
      <c r="C1115" s="143"/>
      <c r="D1115" s="140"/>
      <c r="F1115" s="149" t="s">
        <v>36</v>
      </c>
      <c r="G1115" s="685">
        <f>SUBTOTAL(9,G1105:G1114)</f>
        <v>0</v>
      </c>
    </row>
    <row r="1116" spans="1:7" ht="15" customHeight="1" x14ac:dyDescent="0.2">
      <c r="A1116" s="148"/>
      <c r="B1116" s="143"/>
      <c r="C1116" s="150" t="s">
        <v>1613</v>
      </c>
      <c r="D1116" s="140"/>
      <c r="E1116" s="141"/>
      <c r="F1116" s="141"/>
      <c r="G1116" s="151"/>
    </row>
    <row r="1117" spans="1:7" ht="15" customHeight="1" x14ac:dyDescent="0.2">
      <c r="A1117" s="748" t="s">
        <v>589</v>
      </c>
      <c r="B1117" s="749"/>
      <c r="C1117" s="744" t="s">
        <v>0</v>
      </c>
      <c r="D1117" s="750" t="s">
        <v>1862</v>
      </c>
      <c r="E1117" s="752" t="s">
        <v>32</v>
      </c>
      <c r="F1117" s="752" t="s">
        <v>1861</v>
      </c>
      <c r="G1117" s="746" t="s">
        <v>33</v>
      </c>
    </row>
    <row r="1118" spans="1:7" ht="15" customHeight="1" x14ac:dyDescent="0.2">
      <c r="A1118" s="146" t="s">
        <v>590</v>
      </c>
      <c r="B1118" s="147" t="s">
        <v>591</v>
      </c>
      <c r="C1118" s="745"/>
      <c r="D1118" s="751"/>
      <c r="E1118" s="753"/>
      <c r="F1118" s="753"/>
      <c r="G1118" s="747"/>
    </row>
    <row r="1119" spans="1:7" ht="15" customHeight="1" x14ac:dyDescent="0.2">
      <c r="A1119" s="563" t="str">
        <f t="shared" ref="A1119:A1120" si="210">IFERROR(VLOOKUP(C1119,T_Insumos,4,FALSE),"")</f>
        <v/>
      </c>
      <c r="B1119" s="402" t="str">
        <f>IFERROR(VLOOKUP(C1119,T_Insumos,5,FALSE),"")</f>
        <v/>
      </c>
      <c r="C1119" s="408"/>
      <c r="D1119" s="413"/>
      <c r="E1119" s="414"/>
      <c r="F1119" s="682"/>
      <c r="G1119" s="614">
        <f>ROUND(D1119*E1119*F1119,2)</f>
        <v>0</v>
      </c>
    </row>
    <row r="1120" spans="1:7" ht="15" customHeight="1" x14ac:dyDescent="0.2">
      <c r="A1120" s="563" t="str">
        <f t="shared" si="210"/>
        <v/>
      </c>
      <c r="B1120" s="402" t="str">
        <f>IFERROR(VLOOKUP(C1120,T_Insumos,5,FALSE),"")</f>
        <v/>
      </c>
      <c r="C1120" s="408"/>
      <c r="D1120" s="419"/>
      <c r="E1120" s="414"/>
      <c r="F1120" s="682"/>
      <c r="G1120" s="614">
        <f>ROUND(D1120*E1120*F1120,2)</f>
        <v>0</v>
      </c>
    </row>
    <row r="1121" spans="1:7" ht="15" customHeight="1" x14ac:dyDescent="0.2">
      <c r="A1121" s="148"/>
      <c r="B1121" s="143"/>
      <c r="C1121" s="143"/>
      <c r="D1121" s="140"/>
      <c r="F1121" s="149" t="s">
        <v>1614</v>
      </c>
      <c r="G1121" s="685">
        <f>SUBTOTAL(9,G1119:G1120)</f>
        <v>0</v>
      </c>
    </row>
    <row r="1122" spans="1:7" ht="15" customHeight="1" thickBot="1" x14ac:dyDescent="0.25">
      <c r="A1122" s="153"/>
      <c r="B1122" s="154"/>
      <c r="C1122" s="155"/>
      <c r="D1122" s="156"/>
      <c r="E1122" s="157"/>
      <c r="F1122" s="157"/>
      <c r="G1122" s="158"/>
    </row>
    <row r="1123" spans="1:7" ht="15" customHeight="1" x14ac:dyDescent="0.2">
      <c r="A1123" s="615">
        <f>B1057</f>
        <v>0</v>
      </c>
      <c r="B1123" s="616" t="str">
        <f>C1057</f>
        <v/>
      </c>
      <c r="C1123" s="617"/>
      <c r="D1123" s="617"/>
      <c r="E1123" s="617" t="s">
        <v>1863</v>
      </c>
      <c r="F1123" s="618" t="str">
        <f>CONCATENATE("$/",G1057)</f>
        <v>$/</v>
      </c>
      <c r="G1123" s="619">
        <f>SUBTOTAL(9,G1081:G1122)</f>
        <v>0</v>
      </c>
    </row>
    <row r="1124" spans="1:7" ht="15" customHeight="1" thickBot="1" x14ac:dyDescent="0.25">
      <c r="A1124" s="620"/>
      <c r="B1124" s="621"/>
      <c r="C1124" s="621"/>
      <c r="D1124" s="621"/>
      <c r="E1124" s="622" t="s">
        <v>1852</v>
      </c>
      <c r="F1124" s="623" t="str">
        <f>CONCATENATE("$/",G1057)</f>
        <v>$/</v>
      </c>
      <c r="G1124" s="624">
        <f>G1123*Coef_Paso</f>
        <v>0</v>
      </c>
    </row>
    <row r="1125" spans="1:7" ht="15" customHeight="1" thickTop="1" thickBot="1" x14ac:dyDescent="0.25"/>
    <row r="1126" spans="1:7" ht="15" customHeight="1" thickTop="1" x14ac:dyDescent="0.2">
      <c r="A1126" s="560" t="s">
        <v>39</v>
      </c>
      <c r="B1126" s="561"/>
      <c r="C1126" s="561"/>
      <c r="D1126" s="561"/>
      <c r="E1126" s="561"/>
      <c r="F1126" s="561"/>
      <c r="G1126" s="562"/>
    </row>
    <row r="1127" spans="1:7" ht="15" customHeight="1" x14ac:dyDescent="0.2">
      <c r="A1127" s="129" t="s">
        <v>726</v>
      </c>
      <c r="B1127" s="130" t="str">
        <f>Comitente</f>
        <v>DIRECCIÓN PROVINCIAL DE VIALIDAD</v>
      </c>
      <c r="C1127" s="131"/>
      <c r="D1127" s="207"/>
      <c r="E1127" s="133"/>
      <c r="F1127" s="133"/>
      <c r="G1127" s="134"/>
    </row>
    <row r="1128" spans="1:7" ht="15" customHeight="1" x14ac:dyDescent="0.2">
      <c r="A1128" s="129" t="s">
        <v>727</v>
      </c>
      <c r="B1128" s="130">
        <f>Contratista</f>
        <v>0</v>
      </c>
      <c r="C1128" s="135"/>
      <c r="D1128" s="135"/>
      <c r="E1128" s="130"/>
      <c r="F1128" s="130"/>
      <c r="G1128" s="136"/>
    </row>
    <row r="1129" spans="1:7" ht="15" customHeight="1" x14ac:dyDescent="0.2">
      <c r="A1129" s="129" t="s">
        <v>27</v>
      </c>
      <c r="B1129" s="130" t="str">
        <f>Obra</f>
        <v>SEÑALIZACION HORIZONTAL - PROVISION Y COLOCACION DE TACHAS REFLECTIVAS Y SEÑALAMIENTO VERTICAL</v>
      </c>
      <c r="C1129" s="135"/>
      <c r="D1129" s="135"/>
      <c r="F1129" s="130" t="s">
        <v>40</v>
      </c>
      <c r="G1129" s="136">
        <f>Fecha_Base</f>
        <v>43145</v>
      </c>
    </row>
    <row r="1130" spans="1:7" ht="15" customHeight="1" x14ac:dyDescent="0.2">
      <c r="A1130" s="137" t="s">
        <v>725</v>
      </c>
      <c r="B1130" s="138" t="str">
        <f>Ubicación</f>
        <v>DEPARTAMENTOS VARIOS</v>
      </c>
      <c r="C1130" s="138"/>
      <c r="D1130" s="140"/>
      <c r="F1130" s="141"/>
      <c r="G1130" s="142"/>
    </row>
    <row r="1131" spans="1:7" ht="15" customHeight="1" x14ac:dyDescent="0.2">
      <c r="A1131" s="137" t="s">
        <v>41</v>
      </c>
      <c r="B1131" s="581" t="str">
        <f>IFERROR(VALUE(LEFT(B1132,FIND("-",B1132)-1)),"")</f>
        <v/>
      </c>
      <c r="C1131" s="143" t="str">
        <f>IFERROR(VLOOKUP(B1131,T_Itemizado_Obra,2,FALSE),"")</f>
        <v/>
      </c>
      <c r="D1131" s="140"/>
      <c r="F1131" s="141"/>
      <c r="G1131" s="142"/>
    </row>
    <row r="1132" spans="1:7" ht="15" customHeight="1" x14ac:dyDescent="0.2">
      <c r="A1132" s="137" t="s">
        <v>28</v>
      </c>
      <c r="B1132" s="693"/>
      <c r="C1132" s="143" t="str">
        <f>IFERROR(VLOOKUP(B1132,T_Itemizado_Obra,2,FALSE),"")</f>
        <v/>
      </c>
      <c r="D1132" s="140"/>
      <c r="F1132" s="138" t="s">
        <v>29</v>
      </c>
      <c r="G1132" s="144" t="str">
        <f>IFERROR(VLOOKUP(B1132,T_Itemizado_Obra,3,FALSE),"")</f>
        <v/>
      </c>
    </row>
    <row r="1133" spans="1:7" ht="15" customHeight="1" x14ac:dyDescent="0.2">
      <c r="A1133" s="137"/>
      <c r="B1133" s="138"/>
      <c r="C1133" s="143"/>
      <c r="D1133" s="140"/>
      <c r="E1133" s="143"/>
      <c r="F1133" s="143"/>
      <c r="G1133" s="145"/>
    </row>
    <row r="1134" spans="1:7" ht="15" customHeight="1" x14ac:dyDescent="0.2">
      <c r="A1134" s="396"/>
      <c r="B1134" s="132"/>
      <c r="C1134" s="397" t="s">
        <v>1602</v>
      </c>
      <c r="D1134" s="132"/>
      <c r="E1134" s="132"/>
      <c r="F1134" s="132"/>
      <c r="G1134" s="398"/>
    </row>
    <row r="1135" spans="1:7" ht="15" customHeight="1" x14ac:dyDescent="0.2">
      <c r="A1135" s="137"/>
      <c r="B1135" s="199"/>
      <c r="C1135" s="143"/>
      <c r="D1135" s="140"/>
      <c r="E1135" s="138"/>
      <c r="F1135" s="138"/>
      <c r="G1135" s="144"/>
    </row>
    <row r="1136" spans="1:7" ht="15" customHeight="1" x14ac:dyDescent="0.2">
      <c r="A1136" s="137"/>
      <c r="B1136" s="199"/>
      <c r="C1136" s="399" t="s">
        <v>1603</v>
      </c>
      <c r="D1136" s="400" t="s">
        <v>31</v>
      </c>
      <c r="E1136" s="400" t="s">
        <v>1604</v>
      </c>
      <c r="F1136" s="400" t="s">
        <v>1605</v>
      </c>
      <c r="G1136" s="401" t="s">
        <v>1606</v>
      </c>
    </row>
    <row r="1137" spans="1:7" ht="15" customHeight="1" x14ac:dyDescent="0.2">
      <c r="A1137" s="137"/>
      <c r="B1137" s="199"/>
      <c r="C1137" s="408"/>
      <c r="D1137" s="413"/>
      <c r="E1137" s="594">
        <f t="shared" ref="E1137:E1147" si="211">IFERROR(VLOOKUP(C1137,T_Equipos,4,FALSE),0)</f>
        <v>0</v>
      </c>
      <c r="F1137" s="686">
        <f t="shared" ref="F1137:F1147" si="212">IFERROR(VLOOKUP(C1137,T_Equipos,11,FALSE),0)</f>
        <v>0</v>
      </c>
      <c r="G1137" s="614">
        <f t="shared" ref="G1137:G1147" si="213">ROUND(D1137*F1137,2)</f>
        <v>0</v>
      </c>
    </row>
    <row r="1138" spans="1:7" ht="15" customHeight="1" x14ac:dyDescent="0.2">
      <c r="A1138" s="137"/>
      <c r="B1138" s="199"/>
      <c r="C1138" s="408"/>
      <c r="D1138" s="413"/>
      <c r="E1138" s="594">
        <f t="shared" si="211"/>
        <v>0</v>
      </c>
      <c r="F1138" s="686">
        <f t="shared" si="212"/>
        <v>0</v>
      </c>
      <c r="G1138" s="614">
        <f t="shared" si="213"/>
        <v>0</v>
      </c>
    </row>
    <row r="1139" spans="1:7" ht="15" customHeight="1" x14ac:dyDescent="0.2">
      <c r="A1139" s="137"/>
      <c r="B1139" s="199"/>
      <c r="C1139" s="408"/>
      <c r="D1139" s="413"/>
      <c r="E1139" s="594">
        <f t="shared" si="211"/>
        <v>0</v>
      </c>
      <c r="F1139" s="686">
        <f t="shared" si="212"/>
        <v>0</v>
      </c>
      <c r="G1139" s="614">
        <f t="shared" si="213"/>
        <v>0</v>
      </c>
    </row>
    <row r="1140" spans="1:7" ht="15" customHeight="1" x14ac:dyDescent="0.2">
      <c r="A1140" s="137"/>
      <c r="B1140" s="199"/>
      <c r="C1140" s="408"/>
      <c r="D1140" s="413"/>
      <c r="E1140" s="594">
        <f t="shared" si="211"/>
        <v>0</v>
      </c>
      <c r="F1140" s="686">
        <f t="shared" si="212"/>
        <v>0</v>
      </c>
      <c r="G1140" s="614">
        <f t="shared" si="213"/>
        <v>0</v>
      </c>
    </row>
    <row r="1141" spans="1:7" ht="15" customHeight="1" x14ac:dyDescent="0.2">
      <c r="A1141" s="137"/>
      <c r="B1141" s="199"/>
      <c r="C1141" s="408"/>
      <c r="D1141" s="413"/>
      <c r="E1141" s="594">
        <f t="shared" si="211"/>
        <v>0</v>
      </c>
      <c r="F1141" s="686">
        <f t="shared" si="212"/>
        <v>0</v>
      </c>
      <c r="G1141" s="614">
        <f t="shared" si="213"/>
        <v>0</v>
      </c>
    </row>
    <row r="1142" spans="1:7" ht="15" customHeight="1" x14ac:dyDescent="0.2">
      <c r="A1142" s="137"/>
      <c r="B1142" s="199"/>
      <c r="C1142" s="408"/>
      <c r="D1142" s="413"/>
      <c r="E1142" s="594">
        <f t="shared" si="211"/>
        <v>0</v>
      </c>
      <c r="F1142" s="686">
        <f t="shared" si="212"/>
        <v>0</v>
      </c>
      <c r="G1142" s="614">
        <f t="shared" si="213"/>
        <v>0</v>
      </c>
    </row>
    <row r="1143" spans="1:7" ht="15" customHeight="1" x14ac:dyDescent="0.2">
      <c r="A1143" s="137"/>
      <c r="B1143" s="199"/>
      <c r="C1143" s="408"/>
      <c r="D1143" s="413"/>
      <c r="E1143" s="594">
        <f t="shared" si="211"/>
        <v>0</v>
      </c>
      <c r="F1143" s="686">
        <f t="shared" si="212"/>
        <v>0</v>
      </c>
      <c r="G1143" s="614">
        <f t="shared" si="213"/>
        <v>0</v>
      </c>
    </row>
    <row r="1144" spans="1:7" ht="15" customHeight="1" x14ac:dyDescent="0.2">
      <c r="A1144" s="137"/>
      <c r="B1144" s="199"/>
      <c r="C1144" s="408"/>
      <c r="D1144" s="413"/>
      <c r="E1144" s="594">
        <f t="shared" si="211"/>
        <v>0</v>
      </c>
      <c r="F1144" s="686">
        <f t="shared" si="212"/>
        <v>0</v>
      </c>
      <c r="G1144" s="614">
        <f t="shared" si="213"/>
        <v>0</v>
      </c>
    </row>
    <row r="1145" spans="1:7" ht="15" customHeight="1" x14ac:dyDescent="0.2">
      <c r="A1145" s="137"/>
      <c r="B1145" s="199"/>
      <c r="C1145" s="408"/>
      <c r="D1145" s="413"/>
      <c r="E1145" s="594">
        <f t="shared" si="211"/>
        <v>0</v>
      </c>
      <c r="F1145" s="686">
        <f t="shared" si="212"/>
        <v>0</v>
      </c>
      <c r="G1145" s="614">
        <f t="shared" si="213"/>
        <v>0</v>
      </c>
    </row>
    <row r="1146" spans="1:7" ht="15" customHeight="1" x14ac:dyDescent="0.2">
      <c r="A1146" s="137"/>
      <c r="B1146" s="199"/>
      <c r="C1146" s="408"/>
      <c r="D1146" s="413"/>
      <c r="E1146" s="594">
        <f t="shared" si="211"/>
        <v>0</v>
      </c>
      <c r="F1146" s="686">
        <f t="shared" si="212"/>
        <v>0</v>
      </c>
      <c r="G1146" s="614">
        <f t="shared" si="213"/>
        <v>0</v>
      </c>
    </row>
    <row r="1147" spans="1:7" ht="15" customHeight="1" x14ac:dyDescent="0.2">
      <c r="A1147" s="137"/>
      <c r="B1147" s="199"/>
      <c r="C1147" s="408"/>
      <c r="D1147" s="413"/>
      <c r="E1147" s="594">
        <f t="shared" si="211"/>
        <v>0</v>
      </c>
      <c r="F1147" s="686">
        <f t="shared" si="212"/>
        <v>0</v>
      </c>
      <c r="G1147" s="614">
        <f t="shared" si="213"/>
        <v>0</v>
      </c>
    </row>
    <row r="1148" spans="1:7" ht="15" customHeight="1" thickBot="1" x14ac:dyDescent="0.25">
      <c r="A1148" s="137"/>
      <c r="B1148" s="199"/>
      <c r="C1148" s="143"/>
      <c r="E1148" s="206"/>
      <c r="F1148" s="138"/>
      <c r="G1148" s="144"/>
    </row>
    <row r="1149" spans="1:7" ht="15" customHeight="1" thickBot="1" x14ac:dyDescent="0.25">
      <c r="A1149" s="137"/>
      <c r="B1149" s="199"/>
      <c r="C1149" s="405" t="s">
        <v>1607</v>
      </c>
      <c r="E1149" s="206">
        <f>SUMPRODUCT(D1137:D1147,E1137:E1147)</f>
        <v>0</v>
      </c>
      <c r="F1149" s="138" t="s">
        <v>1608</v>
      </c>
      <c r="G1149" s="683">
        <f>SUM(G1137:G1147)</f>
        <v>0</v>
      </c>
    </row>
    <row r="1150" spans="1:7" ht="15" customHeight="1" x14ac:dyDescent="0.2">
      <c r="A1150" s="137"/>
      <c r="B1150" s="199"/>
      <c r="C1150" s="405"/>
      <c r="D1150" s="140"/>
      <c r="E1150" s="138"/>
      <c r="F1150" s="138"/>
      <c r="G1150" s="208"/>
    </row>
    <row r="1151" spans="1:7" ht="15" customHeight="1" x14ac:dyDescent="0.2">
      <c r="A1151" s="137"/>
      <c r="B1151" s="199"/>
      <c r="C1151" s="138" t="s">
        <v>1609</v>
      </c>
      <c r="D1151" s="596"/>
      <c r="E1151" s="534" t="str">
        <f>CONCATENATE(G1132,"/día")</f>
        <v>/día</v>
      </c>
      <c r="F1151" s="138"/>
      <c r="G1151" s="144"/>
    </row>
    <row r="1152" spans="1:7" ht="15" customHeight="1" x14ac:dyDescent="0.2">
      <c r="A1152" s="137"/>
      <c r="B1152" s="199"/>
      <c r="C1152" s="143"/>
      <c r="D1152" s="140"/>
      <c r="E1152" s="138"/>
      <c r="F1152" s="138"/>
      <c r="G1152" s="144"/>
    </row>
    <row r="1153" spans="1:7" ht="15" customHeight="1" x14ac:dyDescent="0.2">
      <c r="A1153" s="748" t="s">
        <v>589</v>
      </c>
      <c r="B1153" s="749"/>
      <c r="C1153" s="744" t="s">
        <v>0</v>
      </c>
      <c r="D1153" s="750" t="s">
        <v>1610</v>
      </c>
      <c r="E1153" s="754" t="s">
        <v>1860</v>
      </c>
      <c r="F1153" s="750" t="s">
        <v>961</v>
      </c>
      <c r="G1153" s="746" t="s">
        <v>33</v>
      </c>
    </row>
    <row r="1154" spans="1:7" ht="15" customHeight="1" x14ac:dyDescent="0.2">
      <c r="A1154" s="146" t="s">
        <v>590</v>
      </c>
      <c r="B1154" s="147" t="s">
        <v>591</v>
      </c>
      <c r="C1154" s="745"/>
      <c r="D1154" s="751"/>
      <c r="E1154" s="753"/>
      <c r="F1154" s="751"/>
      <c r="G1154" s="747"/>
    </row>
    <row r="1155" spans="1:7" ht="15" customHeight="1" x14ac:dyDescent="0.2">
      <c r="A1155" s="148"/>
      <c r="B1155" s="143"/>
      <c r="C1155" s="150" t="s">
        <v>1611</v>
      </c>
      <c r="D1155" s="140"/>
      <c r="E1155" s="143"/>
      <c r="F1155" s="143"/>
      <c r="G1155" s="151"/>
    </row>
    <row r="1156" spans="1:7" ht="15" customHeight="1" x14ac:dyDescent="0.2">
      <c r="A1156" s="563" t="str">
        <f t="shared" ref="A1156:A1165" si="214">IFERROR(VLOOKUP(C1156,T_Insumos,4,FALSE),"")</f>
        <v>INDEC-DCTO - Inciso j)</v>
      </c>
      <c r="B1156" s="402" t="str">
        <f t="shared" ref="B1156:B1165" si="215">IFERROR(VLOOKUP(C1156,T_Insumos,5,FALSE),"")</f>
        <v>Equipo - Amortización de equipo</v>
      </c>
      <c r="C1156" s="408" t="s">
        <v>1737</v>
      </c>
      <c r="D1156" s="440">
        <f>IFERROR(VLOOKUP(C1156,T_Coef_Equipos,2,FALSE),0)</f>
        <v>0</v>
      </c>
      <c r="E1156" s="449">
        <f>IF(C1156="",0,G1149)</f>
        <v>0</v>
      </c>
      <c r="F1156" s="680">
        <f>IF(C1156="",0,D1151)</f>
        <v>0</v>
      </c>
      <c r="G1156" s="614">
        <f>IFERROR(ROUND(D1156*E1156/F1156,2),0)</f>
        <v>0</v>
      </c>
    </row>
    <row r="1157" spans="1:7" ht="15" customHeight="1" x14ac:dyDescent="0.2">
      <c r="A1157" s="563" t="str">
        <f t="shared" si="214"/>
        <v>INDEC-DCTO - Inciso j)</v>
      </c>
      <c r="B1157" s="402" t="str">
        <f t="shared" si="215"/>
        <v>Equipo - Amortización de equipo</v>
      </c>
      <c r="C1157" s="412" t="s">
        <v>1738</v>
      </c>
      <c r="D1157" s="440">
        <f>IFERROR(VLOOKUP(C1157,T_Coef_Equipos,2,FALSE),0)</f>
        <v>0</v>
      </c>
      <c r="E1157" s="449">
        <f>IF(C1157="",0,G1149)</f>
        <v>0</v>
      </c>
      <c r="F1157" s="680">
        <f t="shared" ref="F1157:F1165" si="216">IF(C1157="",0,F1156)</f>
        <v>0</v>
      </c>
      <c r="G1157" s="614">
        <f t="shared" ref="G1157:G1165" si="217">IFERROR(ROUND(D1157*E1157/F1157,2),0)</f>
        <v>0</v>
      </c>
    </row>
    <row r="1158" spans="1:7" ht="15" customHeight="1" x14ac:dyDescent="0.2">
      <c r="A1158" s="563" t="str">
        <f t="shared" si="214"/>
        <v>INDEC-PB - 94920-1</v>
      </c>
      <c r="B1158" s="402" t="str">
        <f t="shared" si="215"/>
        <v xml:space="preserve">Accesorios y repuestos para máquinas de uso especial                 </v>
      </c>
      <c r="C1158" s="412" t="s">
        <v>1630</v>
      </c>
      <c r="D1158" s="440">
        <f>IFERROR(VLOOKUP(C1158,T_Coef_Equipos,2,FALSE),0)</f>
        <v>0</v>
      </c>
      <c r="E1158" s="449">
        <f>IF(C1158="",0,G1149)</f>
        <v>0</v>
      </c>
      <c r="F1158" s="680">
        <f t="shared" si="216"/>
        <v>0</v>
      </c>
      <c r="G1158" s="614">
        <f t="shared" si="217"/>
        <v>0</v>
      </c>
    </row>
    <row r="1159" spans="1:7" ht="15" customHeight="1" x14ac:dyDescent="0.2">
      <c r="A1159" s="563" t="str">
        <f t="shared" si="214"/>
        <v>INDEC-PB - 33360-1</v>
      </c>
      <c r="B1159" s="402" t="str">
        <f t="shared" si="215"/>
        <v xml:space="preserve">Gas oil                                                                </v>
      </c>
      <c r="C1159" s="412" t="s">
        <v>889</v>
      </c>
      <c r="D1159" s="444">
        <f>IFERROR(VLOOKUP(C1159,T_Coef_Equipos,2,FALSE),0)</f>
        <v>0</v>
      </c>
      <c r="E1159" s="449">
        <f>IF(C1159="",0,E1149)</f>
        <v>0</v>
      </c>
      <c r="F1159" s="680">
        <f t="shared" si="216"/>
        <v>0</v>
      </c>
      <c r="G1159" s="614">
        <f t="shared" si="217"/>
        <v>0</v>
      </c>
    </row>
    <row r="1160" spans="1:7" ht="15" customHeight="1" x14ac:dyDescent="0.2">
      <c r="A1160" s="563" t="str">
        <f t="shared" si="214"/>
        <v>INDEC-PB - 33380-1</v>
      </c>
      <c r="B1160" s="402" t="str">
        <f t="shared" si="215"/>
        <v xml:space="preserve">Aceites lubricantes                                                    </v>
      </c>
      <c r="C1160" s="412" t="s">
        <v>1739</v>
      </c>
      <c r="D1160" s="444">
        <f>IFERROR(VLOOKUP(C1160,T_Coef_Equipos,2,FALSE),0)</f>
        <v>0</v>
      </c>
      <c r="E1160" s="449">
        <f>IF(C1160="",0,E1149)</f>
        <v>0</v>
      </c>
      <c r="F1160" s="680">
        <f t="shared" si="216"/>
        <v>0</v>
      </c>
      <c r="G1160" s="614">
        <f t="shared" si="217"/>
        <v>0</v>
      </c>
    </row>
    <row r="1161" spans="1:7" ht="15" customHeight="1" x14ac:dyDescent="0.2">
      <c r="A1161" s="563" t="str">
        <f t="shared" si="214"/>
        <v/>
      </c>
      <c r="B1161" s="402" t="str">
        <f t="shared" si="215"/>
        <v/>
      </c>
      <c r="C1161" s="412"/>
      <c r="D1161" s="414"/>
      <c r="E1161" s="449">
        <f>IF(C1161="",0,G1149)</f>
        <v>0</v>
      </c>
      <c r="F1161" s="680">
        <f t="shared" si="216"/>
        <v>0</v>
      </c>
      <c r="G1161" s="614">
        <f t="shared" si="217"/>
        <v>0</v>
      </c>
    </row>
    <row r="1162" spans="1:7" ht="15" customHeight="1" x14ac:dyDescent="0.2">
      <c r="A1162" s="563" t="str">
        <f t="shared" si="214"/>
        <v/>
      </c>
      <c r="B1162" s="402" t="str">
        <f t="shared" si="215"/>
        <v/>
      </c>
      <c r="C1162" s="412"/>
      <c r="D1162" s="452"/>
      <c r="E1162" s="449">
        <f>IF(C1162="",0,G1149)</f>
        <v>0</v>
      </c>
      <c r="F1162" s="680">
        <f t="shared" si="216"/>
        <v>0</v>
      </c>
      <c r="G1162" s="614">
        <f t="shared" si="217"/>
        <v>0</v>
      </c>
    </row>
    <row r="1163" spans="1:7" ht="15" customHeight="1" x14ac:dyDescent="0.2">
      <c r="A1163" s="563" t="str">
        <f t="shared" si="214"/>
        <v/>
      </c>
      <c r="B1163" s="402" t="str">
        <f t="shared" si="215"/>
        <v/>
      </c>
      <c r="C1163" s="412"/>
      <c r="D1163" s="452"/>
      <c r="E1163" s="449">
        <f>IF(C1163="",0,G1149)</f>
        <v>0</v>
      </c>
      <c r="F1163" s="680">
        <f t="shared" si="216"/>
        <v>0</v>
      </c>
      <c r="G1163" s="614">
        <f t="shared" si="217"/>
        <v>0</v>
      </c>
    </row>
    <row r="1164" spans="1:7" ht="15" customHeight="1" x14ac:dyDescent="0.2">
      <c r="A1164" s="563" t="str">
        <f t="shared" si="214"/>
        <v/>
      </c>
      <c r="B1164" s="402" t="str">
        <f t="shared" si="215"/>
        <v/>
      </c>
      <c r="C1164" s="412"/>
      <c r="D1164" s="413"/>
      <c r="E1164" s="449">
        <f>IF(C1164="",0,E1149)</f>
        <v>0</v>
      </c>
      <c r="F1164" s="680">
        <f t="shared" si="216"/>
        <v>0</v>
      </c>
      <c r="G1164" s="614">
        <f t="shared" si="217"/>
        <v>0</v>
      </c>
    </row>
    <row r="1165" spans="1:7" ht="15" customHeight="1" x14ac:dyDescent="0.2">
      <c r="A1165" s="563" t="str">
        <f t="shared" si="214"/>
        <v/>
      </c>
      <c r="B1165" s="402" t="str">
        <f t="shared" si="215"/>
        <v/>
      </c>
      <c r="C1165" s="408"/>
      <c r="D1165" s="413"/>
      <c r="E1165" s="449">
        <f>IF(C1165="",0,E1149)</f>
        <v>0</v>
      </c>
      <c r="F1165" s="680">
        <f t="shared" si="216"/>
        <v>0</v>
      </c>
      <c r="G1165" s="684">
        <f t="shared" si="217"/>
        <v>0</v>
      </c>
    </row>
    <row r="1166" spans="1:7" ht="15" customHeight="1" x14ac:dyDescent="0.2">
      <c r="A1166" s="152"/>
      <c r="B1166" s="139"/>
      <c r="C1166" s="143"/>
      <c r="D1166" s="140"/>
      <c r="F1166" s="681" t="s">
        <v>34</v>
      </c>
      <c r="G1166" s="685">
        <f>SUBTOTAL(9,G1156:G1165)</f>
        <v>0</v>
      </c>
    </row>
    <row r="1167" spans="1:7" ht="15" customHeight="1" x14ac:dyDescent="0.2">
      <c r="A1167" s="148"/>
      <c r="B1167" s="143"/>
      <c r="C1167" s="150" t="s">
        <v>728</v>
      </c>
      <c r="D1167" s="140"/>
      <c r="E1167" s="141"/>
      <c r="F1167" s="141"/>
      <c r="G1167" s="151"/>
    </row>
    <row r="1168" spans="1:7" ht="15" customHeight="1" x14ac:dyDescent="0.2">
      <c r="A1168" s="748" t="s">
        <v>589</v>
      </c>
      <c r="B1168" s="749"/>
      <c r="C1168" s="744" t="s">
        <v>0</v>
      </c>
      <c r="D1168" s="750" t="s">
        <v>31</v>
      </c>
      <c r="E1168" s="752" t="s">
        <v>32</v>
      </c>
      <c r="F1168" s="678"/>
      <c r="G1168" s="746" t="s">
        <v>33</v>
      </c>
    </row>
    <row r="1169" spans="1:7" ht="15" customHeight="1" x14ac:dyDescent="0.2">
      <c r="A1169" s="146" t="s">
        <v>590</v>
      </c>
      <c r="B1169" s="147" t="s">
        <v>591</v>
      </c>
      <c r="C1169" s="745"/>
      <c r="D1169" s="751"/>
      <c r="E1169" s="753"/>
      <c r="F1169" s="679"/>
      <c r="G1169" s="747"/>
    </row>
    <row r="1170" spans="1:7" ht="15" customHeight="1" x14ac:dyDescent="0.2">
      <c r="A1170" s="563" t="str">
        <f t="shared" ref="A1170:A1175" si="218">IFERROR(VLOOKUP(C1170,T_Insumos,4,FALSE),"")</f>
        <v>IIEE-SJ - 101000</v>
      </c>
      <c r="B1170" s="402" t="str">
        <f t="shared" ref="B1170:B1175" si="219">IFERROR(VLOOKUP(C1170,T_Insumos,5,FALSE),"")</f>
        <v>Oficial Especializado</v>
      </c>
      <c r="C1170" s="411" t="s">
        <v>730</v>
      </c>
      <c r="D1170" s="413"/>
      <c r="E1170" s="414"/>
      <c r="F1170" s="680">
        <f>IF(C1170="",0,D1151)</f>
        <v>0</v>
      </c>
      <c r="G1170" s="614">
        <f t="shared" ref="G1170:G1175" si="220">IFERROR(ROUND(D1170*E1170/F1170,2),0)</f>
        <v>0</v>
      </c>
    </row>
    <row r="1171" spans="1:7" ht="15" customHeight="1" x14ac:dyDescent="0.2">
      <c r="A1171" s="563" t="str">
        <f t="shared" si="218"/>
        <v>IIEE-SJ - 102000</v>
      </c>
      <c r="B1171" s="402" t="str">
        <f t="shared" si="219"/>
        <v xml:space="preserve">Oficial </v>
      </c>
      <c r="C1171" s="408" t="s">
        <v>1633</v>
      </c>
      <c r="D1171" s="413"/>
      <c r="E1171" s="414"/>
      <c r="F1171" s="680">
        <f>IF(C1171="",0,F1170)</f>
        <v>0</v>
      </c>
      <c r="G1171" s="614">
        <f t="shared" si="220"/>
        <v>0</v>
      </c>
    </row>
    <row r="1172" spans="1:7" ht="15" customHeight="1" x14ac:dyDescent="0.2">
      <c r="A1172" s="563" t="str">
        <f t="shared" si="218"/>
        <v>IIEE-SJ - 103000</v>
      </c>
      <c r="B1172" s="402" t="str">
        <f t="shared" si="219"/>
        <v>Ayudante</v>
      </c>
      <c r="C1172" s="408" t="s">
        <v>1736</v>
      </c>
      <c r="D1172" s="413"/>
      <c r="E1172" s="414"/>
      <c r="F1172" s="680">
        <f>IF(C1172="",0,F1171)</f>
        <v>0</v>
      </c>
      <c r="G1172" s="614">
        <f t="shared" si="220"/>
        <v>0</v>
      </c>
    </row>
    <row r="1173" spans="1:7" ht="15" customHeight="1" x14ac:dyDescent="0.2">
      <c r="A1173" s="563" t="str">
        <f t="shared" si="218"/>
        <v>IIEE-SJ - 103000</v>
      </c>
      <c r="B1173" s="402" t="str">
        <f t="shared" si="219"/>
        <v>Ayudante</v>
      </c>
      <c r="C1173" s="408" t="s">
        <v>732</v>
      </c>
      <c r="D1173" s="413"/>
      <c r="E1173" s="414"/>
      <c r="F1173" s="680">
        <f>IF(C1173="",0,F1172)</f>
        <v>0</v>
      </c>
      <c r="G1173" s="614">
        <f t="shared" si="220"/>
        <v>0</v>
      </c>
    </row>
    <row r="1174" spans="1:7" ht="15" customHeight="1" x14ac:dyDescent="0.2">
      <c r="A1174" s="563" t="str">
        <f t="shared" si="218"/>
        <v/>
      </c>
      <c r="B1174" s="402" t="str">
        <f t="shared" si="219"/>
        <v/>
      </c>
      <c r="C1174" s="408" t="s">
        <v>1635</v>
      </c>
      <c r="D1174" s="625"/>
      <c r="E1174" s="595">
        <f>SUMPRODUCT(D1170:D1173,E1170:E1173)</f>
        <v>0</v>
      </c>
      <c r="F1174" s="680">
        <f>IF(C1174="",0,F1173)</f>
        <v>0</v>
      </c>
      <c r="G1174" s="614">
        <f t="shared" si="220"/>
        <v>0</v>
      </c>
    </row>
    <row r="1175" spans="1:7" ht="15" customHeight="1" x14ac:dyDescent="0.2">
      <c r="A1175" s="563" t="str">
        <f t="shared" si="218"/>
        <v/>
      </c>
      <c r="B1175" s="402" t="str">
        <f t="shared" si="219"/>
        <v/>
      </c>
      <c r="C1175" s="402"/>
      <c r="D1175" s="403"/>
      <c r="E1175" s="414"/>
      <c r="F1175" s="680">
        <f>IF(C1175="",0,F1174)</f>
        <v>0</v>
      </c>
      <c r="G1175" s="614">
        <f t="shared" si="220"/>
        <v>0</v>
      </c>
    </row>
    <row r="1176" spans="1:7" ht="15" customHeight="1" x14ac:dyDescent="0.2">
      <c r="A1176" s="152"/>
      <c r="B1176" s="139"/>
      <c r="C1176" s="143"/>
      <c r="D1176" s="140"/>
      <c r="F1176" s="149" t="s">
        <v>35</v>
      </c>
      <c r="G1176" s="685">
        <f>SUBTOTAL(9,G1170:G1175)</f>
        <v>0</v>
      </c>
    </row>
    <row r="1177" spans="1:7" ht="15" customHeight="1" x14ac:dyDescent="0.2">
      <c r="A1177" s="148"/>
      <c r="B1177" s="143"/>
      <c r="C1177" s="150" t="s">
        <v>1612</v>
      </c>
      <c r="D1177" s="140"/>
      <c r="E1177" s="141"/>
      <c r="F1177" s="141"/>
      <c r="G1177" s="151"/>
    </row>
    <row r="1178" spans="1:7" ht="15" customHeight="1" x14ac:dyDescent="0.2">
      <c r="A1178" s="748" t="s">
        <v>589</v>
      </c>
      <c r="B1178" s="749"/>
      <c r="C1178" s="744" t="s">
        <v>0</v>
      </c>
      <c r="D1178" s="744" t="s">
        <v>30</v>
      </c>
      <c r="E1178" s="744" t="s">
        <v>31</v>
      </c>
      <c r="F1178" s="744" t="s">
        <v>32</v>
      </c>
      <c r="G1178" s="746" t="s">
        <v>33</v>
      </c>
    </row>
    <row r="1179" spans="1:7" ht="15" customHeight="1" x14ac:dyDescent="0.2">
      <c r="A1179" s="146" t="s">
        <v>590</v>
      </c>
      <c r="B1179" s="147" t="s">
        <v>591</v>
      </c>
      <c r="C1179" s="745"/>
      <c r="D1179" s="745"/>
      <c r="E1179" s="745"/>
      <c r="F1179" s="745"/>
      <c r="G1179" s="747"/>
    </row>
    <row r="1180" spans="1:7" ht="15" customHeight="1" x14ac:dyDescent="0.2">
      <c r="A1180" s="563" t="str">
        <f t="shared" ref="A1180:A1189" si="221">IFERROR(VLOOKUP(C1180,T_Insumos,4,FALSE),"")</f>
        <v/>
      </c>
      <c r="B1180" s="402" t="str">
        <f t="shared" ref="B1180:B1189" si="222">IFERROR(VLOOKUP(C1180,T_Insumos,5,FALSE),"")</f>
        <v/>
      </c>
      <c r="C1180" s="408"/>
      <c r="D1180" s="409"/>
      <c r="E1180" s="413"/>
      <c r="F1180" s="414"/>
      <c r="G1180" s="614">
        <f t="shared" ref="G1180:G1189" si="223">ROUND(E1180*F1180,2)</f>
        <v>0</v>
      </c>
    </row>
    <row r="1181" spans="1:7" ht="15" customHeight="1" x14ac:dyDescent="0.2">
      <c r="A1181" s="563" t="str">
        <f t="shared" si="221"/>
        <v/>
      </c>
      <c r="B1181" s="402" t="str">
        <f t="shared" si="222"/>
        <v/>
      </c>
      <c r="C1181" s="408"/>
      <c r="D1181" s="409"/>
      <c r="E1181" s="413"/>
      <c r="F1181" s="414"/>
      <c r="G1181" s="614">
        <f t="shared" si="223"/>
        <v>0</v>
      </c>
    </row>
    <row r="1182" spans="1:7" ht="15" customHeight="1" x14ac:dyDescent="0.2">
      <c r="A1182" s="563" t="str">
        <f t="shared" si="221"/>
        <v/>
      </c>
      <c r="B1182" s="402" t="str">
        <f t="shared" si="222"/>
        <v/>
      </c>
      <c r="C1182" s="408"/>
      <c r="D1182" s="409"/>
      <c r="E1182" s="413"/>
      <c r="F1182" s="414"/>
      <c r="G1182" s="614">
        <f t="shared" si="223"/>
        <v>0</v>
      </c>
    </row>
    <row r="1183" spans="1:7" ht="15" customHeight="1" x14ac:dyDescent="0.2">
      <c r="A1183" s="563" t="str">
        <f t="shared" si="221"/>
        <v/>
      </c>
      <c r="B1183" s="402" t="str">
        <f t="shared" si="222"/>
        <v/>
      </c>
      <c r="C1183" s="408"/>
      <c r="D1183" s="409"/>
      <c r="E1183" s="413"/>
      <c r="F1183" s="414"/>
      <c r="G1183" s="614">
        <f t="shared" si="223"/>
        <v>0</v>
      </c>
    </row>
    <row r="1184" spans="1:7" ht="15" customHeight="1" x14ac:dyDescent="0.2">
      <c r="A1184" s="563" t="str">
        <f t="shared" si="221"/>
        <v/>
      </c>
      <c r="B1184" s="402" t="str">
        <f t="shared" si="222"/>
        <v/>
      </c>
      <c r="C1184" s="408"/>
      <c r="D1184" s="409"/>
      <c r="E1184" s="413"/>
      <c r="F1184" s="414"/>
      <c r="G1184" s="614">
        <f t="shared" si="223"/>
        <v>0</v>
      </c>
    </row>
    <row r="1185" spans="1:7" ht="15" customHeight="1" x14ac:dyDescent="0.2">
      <c r="A1185" s="563" t="str">
        <f t="shared" si="221"/>
        <v/>
      </c>
      <c r="B1185" s="402" t="str">
        <f t="shared" si="222"/>
        <v/>
      </c>
      <c r="C1185" s="408"/>
      <c r="D1185" s="409"/>
      <c r="E1185" s="419"/>
      <c r="F1185" s="414"/>
      <c r="G1185" s="614">
        <f t="shared" si="223"/>
        <v>0</v>
      </c>
    </row>
    <row r="1186" spans="1:7" ht="15" customHeight="1" x14ac:dyDescent="0.2">
      <c r="A1186" s="563" t="str">
        <f t="shared" si="221"/>
        <v/>
      </c>
      <c r="B1186" s="402" t="str">
        <f t="shared" si="222"/>
        <v/>
      </c>
      <c r="C1186" s="408"/>
      <c r="D1186" s="409"/>
      <c r="E1186" s="413"/>
      <c r="F1186" s="414"/>
      <c r="G1186" s="614">
        <f t="shared" si="223"/>
        <v>0</v>
      </c>
    </row>
    <row r="1187" spans="1:7" ht="15" customHeight="1" x14ac:dyDescent="0.2">
      <c r="A1187" s="563" t="str">
        <f t="shared" si="221"/>
        <v/>
      </c>
      <c r="B1187" s="402" t="str">
        <f t="shared" si="222"/>
        <v/>
      </c>
      <c r="C1187" s="408"/>
      <c r="D1187" s="409"/>
      <c r="E1187" s="413"/>
      <c r="F1187" s="414"/>
      <c r="G1187" s="614">
        <f t="shared" si="223"/>
        <v>0</v>
      </c>
    </row>
    <row r="1188" spans="1:7" ht="15" customHeight="1" x14ac:dyDescent="0.2">
      <c r="A1188" s="563" t="str">
        <f t="shared" si="221"/>
        <v/>
      </c>
      <c r="B1188" s="402" t="str">
        <f t="shared" si="222"/>
        <v/>
      </c>
      <c r="C1188" s="408"/>
      <c r="D1188" s="409"/>
      <c r="E1188" s="413"/>
      <c r="F1188" s="414"/>
      <c r="G1188" s="614">
        <f t="shared" si="223"/>
        <v>0</v>
      </c>
    </row>
    <row r="1189" spans="1:7" ht="15" customHeight="1" x14ac:dyDescent="0.2">
      <c r="A1189" s="563" t="str">
        <f t="shared" si="221"/>
        <v/>
      </c>
      <c r="B1189" s="402" t="str">
        <f t="shared" si="222"/>
        <v/>
      </c>
      <c r="C1189" s="408"/>
      <c r="D1189" s="409"/>
      <c r="E1189" s="413"/>
      <c r="F1189" s="414"/>
      <c r="G1189" s="614">
        <f t="shared" si="223"/>
        <v>0</v>
      </c>
    </row>
    <row r="1190" spans="1:7" ht="15" customHeight="1" x14ac:dyDescent="0.2">
      <c r="A1190" s="148"/>
      <c r="B1190" s="143"/>
      <c r="C1190" s="143"/>
      <c r="D1190" s="140"/>
      <c r="F1190" s="149" t="s">
        <v>36</v>
      </c>
      <c r="G1190" s="685">
        <f>SUBTOTAL(9,G1180:G1189)</f>
        <v>0</v>
      </c>
    </row>
    <row r="1191" spans="1:7" ht="15" customHeight="1" x14ac:dyDescent="0.2">
      <c r="A1191" s="148"/>
      <c r="B1191" s="143"/>
      <c r="C1191" s="150" t="s">
        <v>1613</v>
      </c>
      <c r="D1191" s="140"/>
      <c r="E1191" s="141"/>
      <c r="F1191" s="141"/>
      <c r="G1191" s="151"/>
    </row>
    <row r="1192" spans="1:7" ht="15" customHeight="1" x14ac:dyDescent="0.2">
      <c r="A1192" s="748" t="s">
        <v>589</v>
      </c>
      <c r="B1192" s="749"/>
      <c r="C1192" s="744" t="s">
        <v>0</v>
      </c>
      <c r="D1192" s="750" t="s">
        <v>1862</v>
      </c>
      <c r="E1192" s="752" t="s">
        <v>32</v>
      </c>
      <c r="F1192" s="752" t="s">
        <v>1861</v>
      </c>
      <c r="G1192" s="746" t="s">
        <v>33</v>
      </c>
    </row>
    <row r="1193" spans="1:7" ht="15" customHeight="1" x14ac:dyDescent="0.2">
      <c r="A1193" s="146" t="s">
        <v>590</v>
      </c>
      <c r="B1193" s="147" t="s">
        <v>591</v>
      </c>
      <c r="C1193" s="745"/>
      <c r="D1193" s="751"/>
      <c r="E1193" s="753"/>
      <c r="F1193" s="753"/>
      <c r="G1193" s="747"/>
    </row>
    <row r="1194" spans="1:7" ht="15" customHeight="1" x14ac:dyDescent="0.2">
      <c r="A1194" s="563" t="str">
        <f t="shared" ref="A1194:A1195" si="224">IFERROR(VLOOKUP(C1194,T_Insumos,4,FALSE),"")</f>
        <v/>
      </c>
      <c r="B1194" s="402" t="str">
        <f>IFERROR(VLOOKUP(C1194,T_Insumos,5,FALSE),"")</f>
        <v/>
      </c>
      <c r="C1194" s="408"/>
      <c r="D1194" s="413"/>
      <c r="E1194" s="414"/>
      <c r="F1194" s="682"/>
      <c r="G1194" s="614">
        <f>ROUND(D1194*E1194*F1194,2)</f>
        <v>0</v>
      </c>
    </row>
    <row r="1195" spans="1:7" ht="15" customHeight="1" x14ac:dyDescent="0.2">
      <c r="A1195" s="563" t="str">
        <f t="shared" si="224"/>
        <v/>
      </c>
      <c r="B1195" s="402" t="str">
        <f>IFERROR(VLOOKUP(C1195,T_Insumos,5,FALSE),"")</f>
        <v/>
      </c>
      <c r="C1195" s="408"/>
      <c r="D1195" s="419"/>
      <c r="E1195" s="414"/>
      <c r="F1195" s="682"/>
      <c r="G1195" s="614">
        <f>ROUND(D1195*E1195*F1195,2)</f>
        <v>0</v>
      </c>
    </row>
    <row r="1196" spans="1:7" ht="15" customHeight="1" x14ac:dyDescent="0.2">
      <c r="A1196" s="148"/>
      <c r="B1196" s="143"/>
      <c r="C1196" s="143"/>
      <c r="D1196" s="140"/>
      <c r="F1196" s="149" t="s">
        <v>1614</v>
      </c>
      <c r="G1196" s="685">
        <f>SUBTOTAL(9,G1194:G1195)</f>
        <v>0</v>
      </c>
    </row>
    <row r="1197" spans="1:7" ht="15" customHeight="1" thickBot="1" x14ac:dyDescent="0.25">
      <c r="A1197" s="153"/>
      <c r="B1197" s="154"/>
      <c r="C1197" s="155"/>
      <c r="D1197" s="156"/>
      <c r="E1197" s="157"/>
      <c r="F1197" s="157"/>
      <c r="G1197" s="158"/>
    </row>
    <row r="1198" spans="1:7" ht="15" customHeight="1" x14ac:dyDescent="0.2">
      <c r="A1198" s="615">
        <f>B1132</f>
        <v>0</v>
      </c>
      <c r="B1198" s="616" t="str">
        <f>C1132</f>
        <v/>
      </c>
      <c r="C1198" s="617"/>
      <c r="D1198" s="617"/>
      <c r="E1198" s="617" t="s">
        <v>1863</v>
      </c>
      <c r="F1198" s="618" t="str">
        <f>CONCATENATE("$/",G1132)</f>
        <v>$/</v>
      </c>
      <c r="G1198" s="619">
        <f>SUBTOTAL(9,G1156:G1197)</f>
        <v>0</v>
      </c>
    </row>
    <row r="1199" spans="1:7" ht="15" customHeight="1" thickBot="1" x14ac:dyDescent="0.25">
      <c r="A1199" s="620"/>
      <c r="B1199" s="621"/>
      <c r="C1199" s="621"/>
      <c r="D1199" s="621"/>
      <c r="E1199" s="622" t="s">
        <v>1852</v>
      </c>
      <c r="F1199" s="623" t="str">
        <f>CONCATENATE("$/",G1132)</f>
        <v>$/</v>
      </c>
      <c r="G1199" s="624">
        <f>G1198*Coef_Paso</f>
        <v>0</v>
      </c>
    </row>
    <row r="1200" spans="1:7" ht="15" customHeight="1" thickTop="1" x14ac:dyDescent="0.2"/>
    <row r="1201" spans="1:7" ht="15" customHeight="1" thickBot="1" x14ac:dyDescent="0.25"/>
    <row r="1202" spans="1:7" ht="15" customHeight="1" thickTop="1" x14ac:dyDescent="0.2">
      <c r="A1202" s="560" t="s">
        <v>39</v>
      </c>
      <c r="B1202" s="561"/>
      <c r="C1202" s="561"/>
      <c r="D1202" s="561"/>
      <c r="E1202" s="561"/>
      <c r="F1202" s="561"/>
      <c r="G1202" s="562"/>
    </row>
    <row r="1203" spans="1:7" ht="15" customHeight="1" x14ac:dyDescent="0.2">
      <c r="A1203" s="129" t="s">
        <v>726</v>
      </c>
      <c r="B1203" s="130" t="str">
        <f>Comitente</f>
        <v>DIRECCIÓN PROVINCIAL DE VIALIDAD</v>
      </c>
      <c r="C1203" s="131"/>
      <c r="D1203" s="207"/>
      <c r="E1203" s="133"/>
      <c r="F1203" s="133"/>
      <c r="G1203" s="134"/>
    </row>
    <row r="1204" spans="1:7" ht="15" customHeight="1" x14ac:dyDescent="0.2">
      <c r="A1204" s="129" t="s">
        <v>727</v>
      </c>
      <c r="B1204" s="130">
        <f>Contratista</f>
        <v>0</v>
      </c>
      <c r="C1204" s="135"/>
      <c r="D1204" s="135"/>
      <c r="E1204" s="130"/>
      <c r="F1204" s="130"/>
      <c r="G1204" s="136"/>
    </row>
    <row r="1205" spans="1:7" ht="15" customHeight="1" x14ac:dyDescent="0.2">
      <c r="A1205" s="129" t="s">
        <v>27</v>
      </c>
      <c r="B1205" s="130" t="str">
        <f>Obra</f>
        <v>SEÑALIZACION HORIZONTAL - PROVISION Y COLOCACION DE TACHAS REFLECTIVAS Y SEÑALAMIENTO VERTICAL</v>
      </c>
      <c r="C1205" s="135"/>
      <c r="D1205" s="135"/>
      <c r="F1205" s="130" t="s">
        <v>40</v>
      </c>
      <c r="G1205" s="136">
        <f>Fecha_Base</f>
        <v>43145</v>
      </c>
    </row>
    <row r="1206" spans="1:7" ht="15" customHeight="1" x14ac:dyDescent="0.2">
      <c r="A1206" s="137" t="s">
        <v>725</v>
      </c>
      <c r="B1206" s="138" t="str">
        <f>Ubicación</f>
        <v>DEPARTAMENTOS VARIOS</v>
      </c>
      <c r="C1206" s="138"/>
      <c r="D1206" s="140"/>
      <c r="F1206" s="141"/>
      <c r="G1206" s="142"/>
    </row>
    <row r="1207" spans="1:7" ht="15" customHeight="1" x14ac:dyDescent="0.2">
      <c r="A1207" s="137" t="s">
        <v>41</v>
      </c>
      <c r="B1207" s="581" t="str">
        <f>IFERROR(VALUE(LEFT(B1208,FIND("-",B1208)-1)),"")</f>
        <v/>
      </c>
      <c r="C1207" s="143" t="str">
        <f>IFERROR(VLOOKUP(B1207,T_Itemizado_Obra,2,FALSE),"")</f>
        <v/>
      </c>
      <c r="D1207" s="140"/>
      <c r="F1207" s="141"/>
      <c r="G1207" s="142"/>
    </row>
    <row r="1208" spans="1:7" ht="15" customHeight="1" x14ac:dyDescent="0.2">
      <c r="A1208" s="137" t="s">
        <v>28</v>
      </c>
      <c r="B1208" s="693"/>
      <c r="C1208" s="143" t="str">
        <f>IFERROR(VLOOKUP(B1208,T_Itemizado_Obra,2,FALSE),"")</f>
        <v/>
      </c>
      <c r="D1208" s="140"/>
      <c r="F1208" s="138" t="s">
        <v>29</v>
      </c>
      <c r="G1208" s="144" t="str">
        <f>IFERROR(VLOOKUP(B1208,T_Itemizado_Obra,3,FALSE),"")</f>
        <v/>
      </c>
    </row>
    <row r="1209" spans="1:7" ht="15" customHeight="1" x14ac:dyDescent="0.2">
      <c r="A1209" s="137"/>
      <c r="B1209" s="138"/>
      <c r="C1209" s="143"/>
      <c r="D1209" s="140"/>
      <c r="E1209" s="143"/>
      <c r="F1209" s="143"/>
      <c r="G1209" s="145"/>
    </row>
    <row r="1210" spans="1:7" ht="15" customHeight="1" x14ac:dyDescent="0.2">
      <c r="A1210" s="396"/>
      <c r="B1210" s="132"/>
      <c r="C1210" s="397" t="s">
        <v>1602</v>
      </c>
      <c r="D1210" s="132"/>
      <c r="E1210" s="132"/>
      <c r="F1210" s="132"/>
      <c r="G1210" s="398"/>
    </row>
    <row r="1211" spans="1:7" ht="15" customHeight="1" x14ac:dyDescent="0.2">
      <c r="A1211" s="137"/>
      <c r="B1211" s="199"/>
      <c r="C1211" s="143"/>
      <c r="D1211" s="140"/>
      <c r="E1211" s="138"/>
      <c r="F1211" s="138"/>
      <c r="G1211" s="144"/>
    </row>
    <row r="1212" spans="1:7" ht="15" customHeight="1" x14ac:dyDescent="0.2">
      <c r="A1212" s="137"/>
      <c r="B1212" s="199"/>
      <c r="C1212" s="399" t="s">
        <v>1603</v>
      </c>
      <c r="D1212" s="400" t="s">
        <v>31</v>
      </c>
      <c r="E1212" s="400" t="s">
        <v>1604</v>
      </c>
      <c r="F1212" s="400" t="s">
        <v>1605</v>
      </c>
      <c r="G1212" s="401" t="s">
        <v>1606</v>
      </c>
    </row>
    <row r="1213" spans="1:7" ht="15" customHeight="1" x14ac:dyDescent="0.2">
      <c r="A1213" s="137"/>
      <c r="B1213" s="199"/>
      <c r="C1213" s="408"/>
      <c r="D1213" s="413"/>
      <c r="E1213" s="594">
        <f t="shared" ref="E1213:E1223" si="225">IFERROR(VLOOKUP(C1213,T_Equipos,4,FALSE),0)</f>
        <v>0</v>
      </c>
      <c r="F1213" s="686">
        <f t="shared" ref="F1213:F1223" si="226">IFERROR(VLOOKUP(C1213,T_Equipos,11,FALSE),0)</f>
        <v>0</v>
      </c>
      <c r="G1213" s="614">
        <f t="shared" ref="G1213:G1223" si="227">ROUND(D1213*F1213,2)</f>
        <v>0</v>
      </c>
    </row>
    <row r="1214" spans="1:7" ht="15" customHeight="1" x14ac:dyDescent="0.2">
      <c r="A1214" s="137"/>
      <c r="B1214" s="199"/>
      <c r="C1214" s="408"/>
      <c r="D1214" s="413"/>
      <c r="E1214" s="594">
        <f t="shared" si="225"/>
        <v>0</v>
      </c>
      <c r="F1214" s="686">
        <f t="shared" si="226"/>
        <v>0</v>
      </c>
      <c r="G1214" s="614">
        <f t="shared" si="227"/>
        <v>0</v>
      </c>
    </row>
    <row r="1215" spans="1:7" ht="15" customHeight="1" x14ac:dyDescent="0.2">
      <c r="A1215" s="137"/>
      <c r="B1215" s="199"/>
      <c r="C1215" s="408"/>
      <c r="D1215" s="413"/>
      <c r="E1215" s="594">
        <f t="shared" si="225"/>
        <v>0</v>
      </c>
      <c r="F1215" s="686">
        <f t="shared" si="226"/>
        <v>0</v>
      </c>
      <c r="G1215" s="614">
        <f t="shared" si="227"/>
        <v>0</v>
      </c>
    </row>
    <row r="1216" spans="1:7" ht="15" customHeight="1" x14ac:dyDescent="0.2">
      <c r="A1216" s="137"/>
      <c r="B1216" s="199"/>
      <c r="C1216" s="408"/>
      <c r="D1216" s="413"/>
      <c r="E1216" s="594">
        <f t="shared" si="225"/>
        <v>0</v>
      </c>
      <c r="F1216" s="686">
        <f t="shared" si="226"/>
        <v>0</v>
      </c>
      <c r="G1216" s="614">
        <f t="shared" si="227"/>
        <v>0</v>
      </c>
    </row>
    <row r="1217" spans="1:7" ht="15" customHeight="1" x14ac:dyDescent="0.2">
      <c r="A1217" s="137"/>
      <c r="B1217" s="199"/>
      <c r="C1217" s="408"/>
      <c r="D1217" s="413"/>
      <c r="E1217" s="594">
        <f t="shared" si="225"/>
        <v>0</v>
      </c>
      <c r="F1217" s="686">
        <f t="shared" si="226"/>
        <v>0</v>
      </c>
      <c r="G1217" s="614">
        <f t="shared" si="227"/>
        <v>0</v>
      </c>
    </row>
    <row r="1218" spans="1:7" ht="15" customHeight="1" x14ac:dyDescent="0.2">
      <c r="A1218" s="137"/>
      <c r="B1218" s="199"/>
      <c r="C1218" s="408"/>
      <c r="D1218" s="413"/>
      <c r="E1218" s="594">
        <f t="shared" si="225"/>
        <v>0</v>
      </c>
      <c r="F1218" s="686">
        <f t="shared" si="226"/>
        <v>0</v>
      </c>
      <c r="G1218" s="614">
        <f t="shared" si="227"/>
        <v>0</v>
      </c>
    </row>
    <row r="1219" spans="1:7" ht="15" customHeight="1" x14ac:dyDescent="0.2">
      <c r="A1219" s="137"/>
      <c r="B1219" s="199"/>
      <c r="C1219" s="408"/>
      <c r="D1219" s="413"/>
      <c r="E1219" s="594">
        <f t="shared" si="225"/>
        <v>0</v>
      </c>
      <c r="F1219" s="686">
        <f t="shared" si="226"/>
        <v>0</v>
      </c>
      <c r="G1219" s="614">
        <f t="shared" si="227"/>
        <v>0</v>
      </c>
    </row>
    <row r="1220" spans="1:7" ht="15" customHeight="1" x14ac:dyDescent="0.2">
      <c r="A1220" s="137"/>
      <c r="B1220" s="199"/>
      <c r="C1220" s="408"/>
      <c r="D1220" s="413"/>
      <c r="E1220" s="594">
        <f t="shared" si="225"/>
        <v>0</v>
      </c>
      <c r="F1220" s="686">
        <f t="shared" si="226"/>
        <v>0</v>
      </c>
      <c r="G1220" s="614">
        <f t="shared" si="227"/>
        <v>0</v>
      </c>
    </row>
    <row r="1221" spans="1:7" ht="15" customHeight="1" x14ac:dyDescent="0.2">
      <c r="A1221" s="137"/>
      <c r="B1221" s="199"/>
      <c r="C1221" s="408"/>
      <c r="D1221" s="413"/>
      <c r="E1221" s="594">
        <f t="shared" si="225"/>
        <v>0</v>
      </c>
      <c r="F1221" s="686">
        <f t="shared" si="226"/>
        <v>0</v>
      </c>
      <c r="G1221" s="614">
        <f t="shared" si="227"/>
        <v>0</v>
      </c>
    </row>
    <row r="1222" spans="1:7" ht="15" customHeight="1" x14ac:dyDescent="0.2">
      <c r="A1222" s="137"/>
      <c r="B1222" s="199"/>
      <c r="C1222" s="408"/>
      <c r="D1222" s="413"/>
      <c r="E1222" s="594">
        <f t="shared" si="225"/>
        <v>0</v>
      </c>
      <c r="F1222" s="686">
        <f t="shared" si="226"/>
        <v>0</v>
      </c>
      <c r="G1222" s="614">
        <f t="shared" si="227"/>
        <v>0</v>
      </c>
    </row>
    <row r="1223" spans="1:7" ht="15" customHeight="1" x14ac:dyDescent="0.2">
      <c r="A1223" s="137"/>
      <c r="B1223" s="199"/>
      <c r="C1223" s="408"/>
      <c r="D1223" s="413"/>
      <c r="E1223" s="594">
        <f t="shared" si="225"/>
        <v>0</v>
      </c>
      <c r="F1223" s="686">
        <f t="shared" si="226"/>
        <v>0</v>
      </c>
      <c r="G1223" s="614">
        <f t="shared" si="227"/>
        <v>0</v>
      </c>
    </row>
    <row r="1224" spans="1:7" ht="15" customHeight="1" thickBot="1" x14ac:dyDescent="0.25">
      <c r="A1224" s="137"/>
      <c r="B1224" s="199"/>
      <c r="C1224" s="143"/>
      <c r="E1224" s="206"/>
      <c r="F1224" s="138"/>
      <c r="G1224" s="144"/>
    </row>
    <row r="1225" spans="1:7" ht="15" customHeight="1" thickBot="1" x14ac:dyDescent="0.25">
      <c r="A1225" s="137"/>
      <c r="B1225" s="199"/>
      <c r="C1225" s="405" t="s">
        <v>1607</v>
      </c>
      <c r="E1225" s="206">
        <f>SUMPRODUCT(D1213:D1223,E1213:E1223)</f>
        <v>0</v>
      </c>
      <c r="F1225" s="138" t="s">
        <v>1608</v>
      </c>
      <c r="G1225" s="683">
        <f>SUM(G1213:G1223)</f>
        <v>0</v>
      </c>
    </row>
    <row r="1226" spans="1:7" ht="15" customHeight="1" x14ac:dyDescent="0.2">
      <c r="A1226" s="137"/>
      <c r="B1226" s="199"/>
      <c r="C1226" s="405"/>
      <c r="D1226" s="140"/>
      <c r="E1226" s="138"/>
      <c r="F1226" s="138"/>
      <c r="G1226" s="208"/>
    </row>
    <row r="1227" spans="1:7" ht="15" customHeight="1" x14ac:dyDescent="0.2">
      <c r="A1227" s="137"/>
      <c r="B1227" s="199"/>
      <c r="C1227" s="138" t="s">
        <v>1609</v>
      </c>
      <c r="D1227" s="596"/>
      <c r="E1227" s="534" t="str">
        <f>CONCATENATE(G1208,"/día")</f>
        <v>/día</v>
      </c>
      <c r="F1227" s="138"/>
      <c r="G1227" s="144"/>
    </row>
    <row r="1228" spans="1:7" ht="15" customHeight="1" x14ac:dyDescent="0.2">
      <c r="A1228" s="137"/>
      <c r="B1228" s="199"/>
      <c r="C1228" s="143"/>
      <c r="D1228" s="140"/>
      <c r="E1228" s="138"/>
      <c r="F1228" s="138"/>
      <c r="G1228" s="144"/>
    </row>
    <row r="1229" spans="1:7" ht="15" customHeight="1" x14ac:dyDescent="0.2">
      <c r="A1229" s="748" t="s">
        <v>589</v>
      </c>
      <c r="B1229" s="749"/>
      <c r="C1229" s="744" t="s">
        <v>0</v>
      </c>
      <c r="D1229" s="750" t="s">
        <v>1610</v>
      </c>
      <c r="E1229" s="754" t="s">
        <v>1860</v>
      </c>
      <c r="F1229" s="750" t="s">
        <v>961</v>
      </c>
      <c r="G1229" s="746" t="s">
        <v>33</v>
      </c>
    </row>
    <row r="1230" spans="1:7" ht="15" customHeight="1" x14ac:dyDescent="0.2">
      <c r="A1230" s="146" t="s">
        <v>590</v>
      </c>
      <c r="B1230" s="147" t="s">
        <v>591</v>
      </c>
      <c r="C1230" s="745"/>
      <c r="D1230" s="751"/>
      <c r="E1230" s="753"/>
      <c r="F1230" s="751"/>
      <c r="G1230" s="747"/>
    </row>
    <row r="1231" spans="1:7" ht="15" customHeight="1" x14ac:dyDescent="0.2">
      <c r="A1231" s="148"/>
      <c r="B1231" s="143"/>
      <c r="C1231" s="150" t="s">
        <v>1611</v>
      </c>
      <c r="D1231" s="140"/>
      <c r="E1231" s="143"/>
      <c r="F1231" s="143"/>
      <c r="G1231" s="151"/>
    </row>
    <row r="1232" spans="1:7" ht="15" customHeight="1" x14ac:dyDescent="0.2">
      <c r="A1232" s="563" t="str">
        <f t="shared" ref="A1232:A1241" si="228">IFERROR(VLOOKUP(C1232,T_Insumos,4,FALSE),"")</f>
        <v>INDEC-DCTO - Inciso j)</v>
      </c>
      <c r="B1232" s="402" t="str">
        <f t="shared" ref="B1232:B1241" si="229">IFERROR(VLOOKUP(C1232,T_Insumos,5,FALSE),"")</f>
        <v>Equipo - Amortización de equipo</v>
      </c>
      <c r="C1232" s="408" t="s">
        <v>1737</v>
      </c>
      <c r="D1232" s="440">
        <f>IFERROR(VLOOKUP(C1232,T_Coef_Equipos,2,FALSE),0)</f>
        <v>0</v>
      </c>
      <c r="E1232" s="449">
        <f>IF(C1232="",0,G1225)</f>
        <v>0</v>
      </c>
      <c r="F1232" s="680">
        <f>IF(C1232="",0,D1227)</f>
        <v>0</v>
      </c>
      <c r="G1232" s="614">
        <f>IFERROR(ROUND(D1232*E1232/F1232,2),0)</f>
        <v>0</v>
      </c>
    </row>
    <row r="1233" spans="1:7" ht="15" customHeight="1" x14ac:dyDescent="0.2">
      <c r="A1233" s="563" t="str">
        <f t="shared" si="228"/>
        <v>INDEC-DCTO - Inciso j)</v>
      </c>
      <c r="B1233" s="402" t="str">
        <f t="shared" si="229"/>
        <v>Equipo - Amortización de equipo</v>
      </c>
      <c r="C1233" s="412" t="s">
        <v>1738</v>
      </c>
      <c r="D1233" s="440">
        <f>IFERROR(VLOOKUP(C1233,T_Coef_Equipos,2,FALSE),0)</f>
        <v>0</v>
      </c>
      <c r="E1233" s="449">
        <f>IF(C1233="",0,G1225)</f>
        <v>0</v>
      </c>
      <c r="F1233" s="680">
        <f t="shared" ref="F1233:F1241" si="230">IF(C1233="",0,F1232)</f>
        <v>0</v>
      </c>
      <c r="G1233" s="614">
        <f t="shared" ref="G1233:G1241" si="231">IFERROR(ROUND(D1233*E1233/F1233,2),0)</f>
        <v>0</v>
      </c>
    </row>
    <row r="1234" spans="1:7" ht="15" customHeight="1" x14ac:dyDescent="0.2">
      <c r="A1234" s="563" t="str">
        <f t="shared" si="228"/>
        <v>INDEC-PB - 94920-1</v>
      </c>
      <c r="B1234" s="402" t="str">
        <f t="shared" si="229"/>
        <v xml:space="preserve">Accesorios y repuestos para máquinas de uso especial                 </v>
      </c>
      <c r="C1234" s="412" t="s">
        <v>1630</v>
      </c>
      <c r="D1234" s="440">
        <f>IFERROR(VLOOKUP(C1234,T_Coef_Equipos,2,FALSE),0)</f>
        <v>0</v>
      </c>
      <c r="E1234" s="449">
        <f>IF(C1234="",0,G1225)</f>
        <v>0</v>
      </c>
      <c r="F1234" s="680">
        <f t="shared" si="230"/>
        <v>0</v>
      </c>
      <c r="G1234" s="614">
        <f t="shared" si="231"/>
        <v>0</v>
      </c>
    </row>
    <row r="1235" spans="1:7" ht="15" customHeight="1" x14ac:dyDescent="0.2">
      <c r="A1235" s="563" t="str">
        <f t="shared" si="228"/>
        <v>INDEC-PB - 33360-1</v>
      </c>
      <c r="B1235" s="402" t="str">
        <f t="shared" si="229"/>
        <v xml:space="preserve">Gas oil                                                                </v>
      </c>
      <c r="C1235" s="412" t="s">
        <v>889</v>
      </c>
      <c r="D1235" s="444">
        <f>IFERROR(VLOOKUP(C1235,T_Coef_Equipos,2,FALSE),0)</f>
        <v>0</v>
      </c>
      <c r="E1235" s="449">
        <f>IF(C1235="",0,E1225)</f>
        <v>0</v>
      </c>
      <c r="F1235" s="680">
        <f t="shared" si="230"/>
        <v>0</v>
      </c>
      <c r="G1235" s="614">
        <f t="shared" si="231"/>
        <v>0</v>
      </c>
    </row>
    <row r="1236" spans="1:7" ht="15" customHeight="1" x14ac:dyDescent="0.2">
      <c r="A1236" s="563" t="str">
        <f t="shared" si="228"/>
        <v>INDEC-PB - 33380-1</v>
      </c>
      <c r="B1236" s="402" t="str">
        <f t="shared" si="229"/>
        <v xml:space="preserve">Aceites lubricantes                                                    </v>
      </c>
      <c r="C1236" s="412" t="s">
        <v>1739</v>
      </c>
      <c r="D1236" s="444">
        <f>IFERROR(VLOOKUP(C1236,T_Coef_Equipos,2,FALSE),0)</f>
        <v>0</v>
      </c>
      <c r="E1236" s="449">
        <f>IF(C1236="",0,E1225)</f>
        <v>0</v>
      </c>
      <c r="F1236" s="680">
        <f t="shared" si="230"/>
        <v>0</v>
      </c>
      <c r="G1236" s="614">
        <f t="shared" si="231"/>
        <v>0</v>
      </c>
    </row>
    <row r="1237" spans="1:7" ht="15" customHeight="1" x14ac:dyDescent="0.2">
      <c r="A1237" s="563" t="str">
        <f t="shared" si="228"/>
        <v/>
      </c>
      <c r="B1237" s="402" t="str">
        <f t="shared" si="229"/>
        <v/>
      </c>
      <c r="C1237" s="412"/>
      <c r="D1237" s="414"/>
      <c r="E1237" s="449">
        <f>IF(C1237="",0,G1225)</f>
        <v>0</v>
      </c>
      <c r="F1237" s="680">
        <f t="shared" si="230"/>
        <v>0</v>
      </c>
      <c r="G1237" s="614">
        <f t="shared" si="231"/>
        <v>0</v>
      </c>
    </row>
    <row r="1238" spans="1:7" ht="15" customHeight="1" x14ac:dyDescent="0.2">
      <c r="A1238" s="563" t="str">
        <f t="shared" si="228"/>
        <v/>
      </c>
      <c r="B1238" s="402" t="str">
        <f t="shared" si="229"/>
        <v/>
      </c>
      <c r="C1238" s="412"/>
      <c r="D1238" s="452"/>
      <c r="E1238" s="449">
        <f>IF(C1238="",0,G1225)</f>
        <v>0</v>
      </c>
      <c r="F1238" s="680">
        <f t="shared" si="230"/>
        <v>0</v>
      </c>
      <c r="G1238" s="614">
        <f t="shared" si="231"/>
        <v>0</v>
      </c>
    </row>
    <row r="1239" spans="1:7" ht="15" customHeight="1" x14ac:dyDescent="0.2">
      <c r="A1239" s="563" t="str">
        <f t="shared" si="228"/>
        <v/>
      </c>
      <c r="B1239" s="402" t="str">
        <f t="shared" si="229"/>
        <v/>
      </c>
      <c r="C1239" s="412"/>
      <c r="D1239" s="452"/>
      <c r="E1239" s="449">
        <f>IF(C1239="",0,G1225)</f>
        <v>0</v>
      </c>
      <c r="F1239" s="680">
        <f t="shared" si="230"/>
        <v>0</v>
      </c>
      <c r="G1239" s="614">
        <f t="shared" si="231"/>
        <v>0</v>
      </c>
    </row>
    <row r="1240" spans="1:7" ht="15" customHeight="1" x14ac:dyDescent="0.2">
      <c r="A1240" s="563" t="str">
        <f t="shared" si="228"/>
        <v/>
      </c>
      <c r="B1240" s="402" t="str">
        <f t="shared" si="229"/>
        <v/>
      </c>
      <c r="C1240" s="412"/>
      <c r="D1240" s="413"/>
      <c r="E1240" s="449">
        <f>IF(C1240="",0,E1225)</f>
        <v>0</v>
      </c>
      <c r="F1240" s="680">
        <f t="shared" si="230"/>
        <v>0</v>
      </c>
      <c r="G1240" s="614">
        <f t="shared" si="231"/>
        <v>0</v>
      </c>
    </row>
    <row r="1241" spans="1:7" ht="15" customHeight="1" x14ac:dyDescent="0.2">
      <c r="A1241" s="563" t="str">
        <f t="shared" si="228"/>
        <v/>
      </c>
      <c r="B1241" s="402" t="str">
        <f t="shared" si="229"/>
        <v/>
      </c>
      <c r="C1241" s="408"/>
      <c r="D1241" s="413"/>
      <c r="E1241" s="449">
        <f>IF(C1241="",0,E1225)</f>
        <v>0</v>
      </c>
      <c r="F1241" s="680">
        <f t="shared" si="230"/>
        <v>0</v>
      </c>
      <c r="G1241" s="684">
        <f t="shared" si="231"/>
        <v>0</v>
      </c>
    </row>
    <row r="1242" spans="1:7" ht="15" customHeight="1" x14ac:dyDescent="0.2">
      <c r="A1242" s="152"/>
      <c r="B1242" s="139"/>
      <c r="C1242" s="143"/>
      <c r="D1242" s="140"/>
      <c r="F1242" s="681" t="s">
        <v>34</v>
      </c>
      <c r="G1242" s="685">
        <f>SUBTOTAL(9,G1232:G1241)</f>
        <v>0</v>
      </c>
    </row>
    <row r="1243" spans="1:7" ht="15" customHeight="1" x14ac:dyDescent="0.2">
      <c r="A1243" s="148"/>
      <c r="B1243" s="143"/>
      <c r="C1243" s="150" t="s">
        <v>728</v>
      </c>
      <c r="D1243" s="140"/>
      <c r="E1243" s="141"/>
      <c r="F1243" s="141"/>
      <c r="G1243" s="151"/>
    </row>
    <row r="1244" spans="1:7" ht="15" customHeight="1" x14ac:dyDescent="0.2">
      <c r="A1244" s="748" t="s">
        <v>589</v>
      </c>
      <c r="B1244" s="749"/>
      <c r="C1244" s="744" t="s">
        <v>0</v>
      </c>
      <c r="D1244" s="750" t="s">
        <v>31</v>
      </c>
      <c r="E1244" s="752" t="s">
        <v>32</v>
      </c>
      <c r="F1244" s="678"/>
      <c r="G1244" s="746" t="s">
        <v>33</v>
      </c>
    </row>
    <row r="1245" spans="1:7" ht="15" customHeight="1" x14ac:dyDescent="0.2">
      <c r="A1245" s="146" t="s">
        <v>590</v>
      </c>
      <c r="B1245" s="147" t="s">
        <v>591</v>
      </c>
      <c r="C1245" s="745"/>
      <c r="D1245" s="751"/>
      <c r="E1245" s="753"/>
      <c r="F1245" s="679"/>
      <c r="G1245" s="747"/>
    </row>
    <row r="1246" spans="1:7" ht="15" customHeight="1" x14ac:dyDescent="0.2">
      <c r="A1246" s="563" t="str">
        <f t="shared" ref="A1246:A1251" si="232">IFERROR(VLOOKUP(C1246,T_Insumos,4,FALSE),"")</f>
        <v>IIEE-SJ - 101000</v>
      </c>
      <c r="B1246" s="402" t="str">
        <f t="shared" ref="B1246:B1251" si="233">IFERROR(VLOOKUP(C1246,T_Insumos,5,FALSE),"")</f>
        <v>Oficial Especializado</v>
      </c>
      <c r="C1246" s="411" t="s">
        <v>730</v>
      </c>
      <c r="D1246" s="413"/>
      <c r="E1246" s="414"/>
      <c r="F1246" s="680">
        <f>IF(C1246="",0,D1227)</f>
        <v>0</v>
      </c>
      <c r="G1246" s="614">
        <f t="shared" ref="G1246:G1251" si="234">IFERROR(ROUND(D1246*E1246/F1246,2),0)</f>
        <v>0</v>
      </c>
    </row>
    <row r="1247" spans="1:7" ht="15" customHeight="1" x14ac:dyDescent="0.2">
      <c r="A1247" s="563" t="str">
        <f t="shared" si="232"/>
        <v>IIEE-SJ - 102000</v>
      </c>
      <c r="B1247" s="402" t="str">
        <f t="shared" si="233"/>
        <v xml:space="preserve">Oficial </v>
      </c>
      <c r="C1247" s="408" t="s">
        <v>1633</v>
      </c>
      <c r="D1247" s="413"/>
      <c r="E1247" s="414"/>
      <c r="F1247" s="680">
        <f>IF(C1247="",0,F1246)</f>
        <v>0</v>
      </c>
      <c r="G1247" s="614">
        <f t="shared" si="234"/>
        <v>0</v>
      </c>
    </row>
    <row r="1248" spans="1:7" ht="15" customHeight="1" x14ac:dyDescent="0.2">
      <c r="A1248" s="563" t="str">
        <f t="shared" si="232"/>
        <v>IIEE-SJ - 103000</v>
      </c>
      <c r="B1248" s="402" t="str">
        <f t="shared" si="233"/>
        <v>Ayudante</v>
      </c>
      <c r="C1248" s="408" t="s">
        <v>1736</v>
      </c>
      <c r="D1248" s="413"/>
      <c r="E1248" s="414"/>
      <c r="F1248" s="680">
        <f>IF(C1248="",0,F1247)</f>
        <v>0</v>
      </c>
      <c r="G1248" s="614">
        <f t="shared" si="234"/>
        <v>0</v>
      </c>
    </row>
    <row r="1249" spans="1:7" ht="15" customHeight="1" x14ac:dyDescent="0.2">
      <c r="A1249" s="563" t="str">
        <f t="shared" si="232"/>
        <v>IIEE-SJ - 103000</v>
      </c>
      <c r="B1249" s="402" t="str">
        <f t="shared" si="233"/>
        <v>Ayudante</v>
      </c>
      <c r="C1249" s="408" t="s">
        <v>732</v>
      </c>
      <c r="D1249" s="413"/>
      <c r="E1249" s="414"/>
      <c r="F1249" s="680">
        <f>IF(C1249="",0,F1248)</f>
        <v>0</v>
      </c>
      <c r="G1249" s="614">
        <f t="shared" si="234"/>
        <v>0</v>
      </c>
    </row>
    <row r="1250" spans="1:7" ht="15" customHeight="1" x14ac:dyDescent="0.2">
      <c r="A1250" s="563" t="str">
        <f t="shared" si="232"/>
        <v/>
      </c>
      <c r="B1250" s="402" t="str">
        <f t="shared" si="233"/>
        <v/>
      </c>
      <c r="C1250" s="408" t="s">
        <v>1635</v>
      </c>
      <c r="D1250" s="625"/>
      <c r="E1250" s="595">
        <f>SUMPRODUCT(D1246:D1249,E1246:E1249)</f>
        <v>0</v>
      </c>
      <c r="F1250" s="680">
        <f>IF(C1250="",0,F1249)</f>
        <v>0</v>
      </c>
      <c r="G1250" s="614">
        <f t="shared" si="234"/>
        <v>0</v>
      </c>
    </row>
    <row r="1251" spans="1:7" ht="15" customHeight="1" x14ac:dyDescent="0.2">
      <c r="A1251" s="563" t="str">
        <f t="shared" si="232"/>
        <v/>
      </c>
      <c r="B1251" s="402" t="str">
        <f t="shared" si="233"/>
        <v/>
      </c>
      <c r="C1251" s="402"/>
      <c r="D1251" s="403"/>
      <c r="E1251" s="414"/>
      <c r="F1251" s="680">
        <f>IF(C1251="",0,F1250)</f>
        <v>0</v>
      </c>
      <c r="G1251" s="614">
        <f t="shared" si="234"/>
        <v>0</v>
      </c>
    </row>
    <row r="1252" spans="1:7" ht="15" customHeight="1" x14ac:dyDescent="0.2">
      <c r="A1252" s="152"/>
      <c r="B1252" s="139"/>
      <c r="C1252" s="143"/>
      <c r="D1252" s="140"/>
      <c r="F1252" s="149" t="s">
        <v>35</v>
      </c>
      <c r="G1252" s="685">
        <f>SUBTOTAL(9,G1246:G1251)</f>
        <v>0</v>
      </c>
    </row>
    <row r="1253" spans="1:7" ht="15" customHeight="1" x14ac:dyDescent="0.2">
      <c r="A1253" s="148"/>
      <c r="B1253" s="143"/>
      <c r="C1253" s="150" t="s">
        <v>1612</v>
      </c>
      <c r="D1253" s="140"/>
      <c r="E1253" s="141"/>
      <c r="F1253" s="141"/>
      <c r="G1253" s="151"/>
    </row>
    <row r="1254" spans="1:7" ht="15" customHeight="1" x14ac:dyDescent="0.2">
      <c r="A1254" s="748" t="s">
        <v>589</v>
      </c>
      <c r="B1254" s="749"/>
      <c r="C1254" s="744" t="s">
        <v>0</v>
      </c>
      <c r="D1254" s="744" t="s">
        <v>30</v>
      </c>
      <c r="E1254" s="744" t="s">
        <v>31</v>
      </c>
      <c r="F1254" s="744" t="s">
        <v>32</v>
      </c>
      <c r="G1254" s="746" t="s">
        <v>33</v>
      </c>
    </row>
    <row r="1255" spans="1:7" ht="15" customHeight="1" x14ac:dyDescent="0.2">
      <c r="A1255" s="146" t="s">
        <v>590</v>
      </c>
      <c r="B1255" s="147" t="s">
        <v>591</v>
      </c>
      <c r="C1255" s="745"/>
      <c r="D1255" s="745"/>
      <c r="E1255" s="745"/>
      <c r="F1255" s="745"/>
      <c r="G1255" s="747"/>
    </row>
    <row r="1256" spans="1:7" ht="15" customHeight="1" x14ac:dyDescent="0.2">
      <c r="A1256" s="563" t="str">
        <f t="shared" ref="A1256:A1265" si="235">IFERROR(VLOOKUP(C1256,T_Insumos,4,FALSE),"")</f>
        <v/>
      </c>
      <c r="B1256" s="402" t="str">
        <f t="shared" ref="B1256:B1265" si="236">IFERROR(VLOOKUP(C1256,T_Insumos,5,FALSE),"")</f>
        <v/>
      </c>
      <c r="C1256" s="408"/>
      <c r="D1256" s="409"/>
      <c r="E1256" s="413"/>
      <c r="F1256" s="414"/>
      <c r="G1256" s="614">
        <f t="shared" ref="G1256:G1265" si="237">ROUND(E1256*F1256,2)</f>
        <v>0</v>
      </c>
    </row>
    <row r="1257" spans="1:7" ht="15" customHeight="1" x14ac:dyDescent="0.2">
      <c r="A1257" s="563" t="str">
        <f t="shared" si="235"/>
        <v/>
      </c>
      <c r="B1257" s="402" t="str">
        <f t="shared" si="236"/>
        <v/>
      </c>
      <c r="C1257" s="408"/>
      <c r="D1257" s="409"/>
      <c r="E1257" s="413"/>
      <c r="F1257" s="414"/>
      <c r="G1257" s="614">
        <f t="shared" si="237"/>
        <v>0</v>
      </c>
    </row>
    <row r="1258" spans="1:7" ht="15" customHeight="1" x14ac:dyDescent="0.2">
      <c r="A1258" s="563" t="str">
        <f t="shared" si="235"/>
        <v/>
      </c>
      <c r="B1258" s="402" t="str">
        <f t="shared" si="236"/>
        <v/>
      </c>
      <c r="C1258" s="408"/>
      <c r="D1258" s="409"/>
      <c r="E1258" s="413"/>
      <c r="F1258" s="414"/>
      <c r="G1258" s="614">
        <f t="shared" si="237"/>
        <v>0</v>
      </c>
    </row>
    <row r="1259" spans="1:7" ht="15" customHeight="1" x14ac:dyDescent="0.2">
      <c r="A1259" s="563" t="str">
        <f t="shared" si="235"/>
        <v/>
      </c>
      <c r="B1259" s="402" t="str">
        <f t="shared" si="236"/>
        <v/>
      </c>
      <c r="C1259" s="408"/>
      <c r="D1259" s="409"/>
      <c r="E1259" s="413"/>
      <c r="F1259" s="414"/>
      <c r="G1259" s="614">
        <f t="shared" si="237"/>
        <v>0</v>
      </c>
    </row>
    <row r="1260" spans="1:7" ht="15" customHeight="1" x14ac:dyDescent="0.2">
      <c r="A1260" s="563" t="str">
        <f t="shared" si="235"/>
        <v/>
      </c>
      <c r="B1260" s="402" t="str">
        <f t="shared" si="236"/>
        <v/>
      </c>
      <c r="C1260" s="408"/>
      <c r="D1260" s="409"/>
      <c r="E1260" s="413"/>
      <c r="F1260" s="414"/>
      <c r="G1260" s="614">
        <f t="shared" si="237"/>
        <v>0</v>
      </c>
    </row>
    <row r="1261" spans="1:7" ht="15" customHeight="1" x14ac:dyDescent="0.2">
      <c r="A1261" s="563" t="str">
        <f t="shared" si="235"/>
        <v/>
      </c>
      <c r="B1261" s="402" t="str">
        <f t="shared" si="236"/>
        <v/>
      </c>
      <c r="C1261" s="408"/>
      <c r="D1261" s="409"/>
      <c r="E1261" s="419"/>
      <c r="F1261" s="414"/>
      <c r="G1261" s="614">
        <f t="shared" si="237"/>
        <v>0</v>
      </c>
    </row>
    <row r="1262" spans="1:7" ht="15" customHeight="1" x14ac:dyDescent="0.2">
      <c r="A1262" s="563" t="str">
        <f t="shared" si="235"/>
        <v/>
      </c>
      <c r="B1262" s="402" t="str">
        <f t="shared" si="236"/>
        <v/>
      </c>
      <c r="C1262" s="408"/>
      <c r="D1262" s="409"/>
      <c r="E1262" s="413"/>
      <c r="F1262" s="414"/>
      <c r="G1262" s="614">
        <f t="shared" si="237"/>
        <v>0</v>
      </c>
    </row>
    <row r="1263" spans="1:7" ht="15" customHeight="1" x14ac:dyDescent="0.2">
      <c r="A1263" s="563" t="str">
        <f t="shared" si="235"/>
        <v/>
      </c>
      <c r="B1263" s="402" t="str">
        <f t="shared" si="236"/>
        <v/>
      </c>
      <c r="C1263" s="408"/>
      <c r="D1263" s="409"/>
      <c r="E1263" s="413"/>
      <c r="F1263" s="414"/>
      <c r="G1263" s="614">
        <f t="shared" si="237"/>
        <v>0</v>
      </c>
    </row>
    <row r="1264" spans="1:7" ht="15" customHeight="1" x14ac:dyDescent="0.2">
      <c r="A1264" s="563" t="str">
        <f t="shared" si="235"/>
        <v/>
      </c>
      <c r="B1264" s="402" t="str">
        <f t="shared" si="236"/>
        <v/>
      </c>
      <c r="C1264" s="408"/>
      <c r="D1264" s="409"/>
      <c r="E1264" s="413"/>
      <c r="F1264" s="414"/>
      <c r="G1264" s="614">
        <f t="shared" si="237"/>
        <v>0</v>
      </c>
    </row>
    <row r="1265" spans="1:7" ht="15" customHeight="1" x14ac:dyDescent="0.2">
      <c r="A1265" s="563" t="str">
        <f t="shared" si="235"/>
        <v/>
      </c>
      <c r="B1265" s="402" t="str">
        <f t="shared" si="236"/>
        <v/>
      </c>
      <c r="C1265" s="408"/>
      <c r="D1265" s="409"/>
      <c r="E1265" s="413"/>
      <c r="F1265" s="414"/>
      <c r="G1265" s="614">
        <f t="shared" si="237"/>
        <v>0</v>
      </c>
    </row>
    <row r="1266" spans="1:7" ht="15" customHeight="1" x14ac:dyDescent="0.2">
      <c r="A1266" s="148"/>
      <c r="B1266" s="143"/>
      <c r="C1266" s="143"/>
      <c r="D1266" s="140"/>
      <c r="F1266" s="149" t="s">
        <v>36</v>
      </c>
      <c r="G1266" s="685">
        <f>SUBTOTAL(9,G1256:G1265)</f>
        <v>0</v>
      </c>
    </row>
    <row r="1267" spans="1:7" ht="15" customHeight="1" x14ac:dyDescent="0.2">
      <c r="A1267" s="148"/>
      <c r="B1267" s="143"/>
      <c r="C1267" s="150" t="s">
        <v>1613</v>
      </c>
      <c r="D1267" s="140"/>
      <c r="E1267" s="141"/>
      <c r="F1267" s="141"/>
      <c r="G1267" s="151"/>
    </row>
    <row r="1268" spans="1:7" ht="15" customHeight="1" x14ac:dyDescent="0.2">
      <c r="A1268" s="748" t="s">
        <v>589</v>
      </c>
      <c r="B1268" s="749"/>
      <c r="C1268" s="744" t="s">
        <v>0</v>
      </c>
      <c r="D1268" s="750" t="s">
        <v>1862</v>
      </c>
      <c r="E1268" s="752" t="s">
        <v>32</v>
      </c>
      <c r="F1268" s="752" t="s">
        <v>1861</v>
      </c>
      <c r="G1268" s="746" t="s">
        <v>33</v>
      </c>
    </row>
    <row r="1269" spans="1:7" ht="15" customHeight="1" x14ac:dyDescent="0.2">
      <c r="A1269" s="146" t="s">
        <v>590</v>
      </c>
      <c r="B1269" s="147" t="s">
        <v>591</v>
      </c>
      <c r="C1269" s="745"/>
      <c r="D1269" s="751"/>
      <c r="E1269" s="753"/>
      <c r="F1269" s="753"/>
      <c r="G1269" s="747"/>
    </row>
    <row r="1270" spans="1:7" ht="15" customHeight="1" x14ac:dyDescent="0.2">
      <c r="A1270" s="563" t="str">
        <f t="shared" ref="A1270:A1271" si="238">IFERROR(VLOOKUP(C1270,T_Insumos,4,FALSE),"")</f>
        <v/>
      </c>
      <c r="B1270" s="402" t="str">
        <f>IFERROR(VLOOKUP(C1270,T_Insumos,5,FALSE),"")</f>
        <v/>
      </c>
      <c r="C1270" s="408"/>
      <c r="D1270" s="413"/>
      <c r="E1270" s="414"/>
      <c r="F1270" s="682"/>
      <c r="G1270" s="614">
        <f>ROUND(D1270*E1270*F1270,2)</f>
        <v>0</v>
      </c>
    </row>
    <row r="1271" spans="1:7" ht="15" customHeight="1" x14ac:dyDescent="0.2">
      <c r="A1271" s="563" t="str">
        <f t="shared" si="238"/>
        <v/>
      </c>
      <c r="B1271" s="402" t="str">
        <f>IFERROR(VLOOKUP(C1271,T_Insumos,5,FALSE),"")</f>
        <v/>
      </c>
      <c r="C1271" s="408"/>
      <c r="D1271" s="419"/>
      <c r="E1271" s="414"/>
      <c r="F1271" s="682"/>
      <c r="G1271" s="614">
        <f>ROUND(D1271*E1271*F1271,2)</f>
        <v>0</v>
      </c>
    </row>
    <row r="1272" spans="1:7" ht="15" customHeight="1" x14ac:dyDescent="0.2">
      <c r="A1272" s="148"/>
      <c r="B1272" s="143"/>
      <c r="C1272" s="143"/>
      <c r="D1272" s="140"/>
      <c r="F1272" s="149" t="s">
        <v>1614</v>
      </c>
      <c r="G1272" s="685">
        <f>SUBTOTAL(9,G1270:G1271)</f>
        <v>0</v>
      </c>
    </row>
    <row r="1273" spans="1:7" ht="15" customHeight="1" thickBot="1" x14ac:dyDescent="0.25">
      <c r="A1273" s="153"/>
      <c r="B1273" s="154"/>
      <c r="C1273" s="155"/>
      <c r="D1273" s="156"/>
      <c r="E1273" s="157"/>
      <c r="F1273" s="157"/>
      <c r="G1273" s="158"/>
    </row>
    <row r="1274" spans="1:7" ht="15" customHeight="1" x14ac:dyDescent="0.2">
      <c r="A1274" s="615">
        <f>B1208</f>
        <v>0</v>
      </c>
      <c r="B1274" s="616" t="str">
        <f>C1208</f>
        <v/>
      </c>
      <c r="C1274" s="617"/>
      <c r="D1274" s="617"/>
      <c r="E1274" s="617" t="s">
        <v>1863</v>
      </c>
      <c r="F1274" s="618" t="str">
        <f>CONCATENATE("$/",G1208)</f>
        <v>$/</v>
      </c>
      <c r="G1274" s="619">
        <f>SUBTOTAL(9,G1232:G1273)</f>
        <v>0</v>
      </c>
    </row>
    <row r="1275" spans="1:7" ht="15" customHeight="1" thickBot="1" x14ac:dyDescent="0.25">
      <c r="A1275" s="620"/>
      <c r="B1275" s="621"/>
      <c r="C1275" s="621"/>
      <c r="D1275" s="621"/>
      <c r="E1275" s="622" t="s">
        <v>1852</v>
      </c>
      <c r="F1275" s="623" t="str">
        <f>CONCATENATE("$/",G1208)</f>
        <v>$/</v>
      </c>
      <c r="G1275" s="624">
        <f>G1274*Coef_Paso</f>
        <v>0</v>
      </c>
    </row>
    <row r="1276" spans="1:7" ht="15" customHeight="1" thickTop="1" x14ac:dyDescent="0.2"/>
  </sheetData>
  <mergeCells count="392">
    <mergeCell ref="G1254:G1255"/>
    <mergeCell ref="A1268:B1268"/>
    <mergeCell ref="C1268:C1269"/>
    <mergeCell ref="D1268:D1269"/>
    <mergeCell ref="E1268:E1269"/>
    <mergeCell ref="F1268:F1269"/>
    <mergeCell ref="G1268:G1269"/>
    <mergeCell ref="A1254:B1254"/>
    <mergeCell ref="C1254:C1255"/>
    <mergeCell ref="D1254:D1255"/>
    <mergeCell ref="E1254:E1255"/>
    <mergeCell ref="F1254:F1255"/>
    <mergeCell ref="G1229:G1230"/>
    <mergeCell ref="A1244:B1244"/>
    <mergeCell ref="C1244:C1245"/>
    <mergeCell ref="D1244:D1245"/>
    <mergeCell ref="E1244:E1245"/>
    <mergeCell ref="G1244:G1245"/>
    <mergeCell ref="A1229:B1229"/>
    <mergeCell ref="C1229:C1230"/>
    <mergeCell ref="D1229:D1230"/>
    <mergeCell ref="E1229:E1230"/>
    <mergeCell ref="F1229:F1230"/>
    <mergeCell ref="G1178:G1179"/>
    <mergeCell ref="A1192:B1192"/>
    <mergeCell ref="C1192:C1193"/>
    <mergeCell ref="D1192:D1193"/>
    <mergeCell ref="E1192:E1193"/>
    <mergeCell ref="F1192:F1193"/>
    <mergeCell ref="G1192:G1193"/>
    <mergeCell ref="A1178:B1178"/>
    <mergeCell ref="C1178:C1179"/>
    <mergeCell ref="D1178:D1179"/>
    <mergeCell ref="E1178:E1179"/>
    <mergeCell ref="F1178:F1179"/>
    <mergeCell ref="G1153:G1154"/>
    <mergeCell ref="A1168:B1168"/>
    <mergeCell ref="C1168:C1169"/>
    <mergeCell ref="D1168:D1169"/>
    <mergeCell ref="E1168:E1169"/>
    <mergeCell ref="G1168:G1169"/>
    <mergeCell ref="A1153:B1153"/>
    <mergeCell ref="C1153:C1154"/>
    <mergeCell ref="D1153:D1154"/>
    <mergeCell ref="E1153:E1154"/>
    <mergeCell ref="F1153:F1154"/>
    <mergeCell ref="G1103:G1104"/>
    <mergeCell ref="A1117:B1117"/>
    <mergeCell ref="C1117:C1118"/>
    <mergeCell ref="D1117:D1118"/>
    <mergeCell ref="E1117:E1118"/>
    <mergeCell ref="F1117:F1118"/>
    <mergeCell ref="G1117:G1118"/>
    <mergeCell ref="A1103:B1103"/>
    <mergeCell ref="C1103:C1104"/>
    <mergeCell ref="D1103:D1104"/>
    <mergeCell ref="E1103:E1104"/>
    <mergeCell ref="F1103:F1104"/>
    <mergeCell ref="G1078:G1079"/>
    <mergeCell ref="A1093:B1093"/>
    <mergeCell ref="C1093:C1094"/>
    <mergeCell ref="D1093:D1094"/>
    <mergeCell ref="E1093:E1094"/>
    <mergeCell ref="G1093:G1094"/>
    <mergeCell ref="A1078:B1078"/>
    <mergeCell ref="C1078:C1079"/>
    <mergeCell ref="D1078:D1079"/>
    <mergeCell ref="E1078:E1079"/>
    <mergeCell ref="F1078:F1079"/>
    <mergeCell ref="G1028:G1029"/>
    <mergeCell ref="A1042:B1042"/>
    <mergeCell ref="C1042:C1043"/>
    <mergeCell ref="D1042:D1043"/>
    <mergeCell ref="E1042:E1043"/>
    <mergeCell ref="F1042:F1043"/>
    <mergeCell ref="G1042:G1043"/>
    <mergeCell ref="A1028:B1028"/>
    <mergeCell ref="C1028:C1029"/>
    <mergeCell ref="D1028:D1029"/>
    <mergeCell ref="E1028:E1029"/>
    <mergeCell ref="F1028:F1029"/>
    <mergeCell ref="G1003:G1004"/>
    <mergeCell ref="A1018:B1018"/>
    <mergeCell ref="C1018:C1019"/>
    <mergeCell ref="D1018:D1019"/>
    <mergeCell ref="E1018:E1019"/>
    <mergeCell ref="G1018:G1019"/>
    <mergeCell ref="A1003:B1003"/>
    <mergeCell ref="C1003:C1004"/>
    <mergeCell ref="D1003:D1004"/>
    <mergeCell ref="E1003:E1004"/>
    <mergeCell ref="F1003:F1004"/>
    <mergeCell ref="G953:G954"/>
    <mergeCell ref="A967:B967"/>
    <mergeCell ref="C967:C968"/>
    <mergeCell ref="D967:D968"/>
    <mergeCell ref="E967:E968"/>
    <mergeCell ref="F967:F968"/>
    <mergeCell ref="G967:G968"/>
    <mergeCell ref="A953:B953"/>
    <mergeCell ref="C953:C954"/>
    <mergeCell ref="D953:D954"/>
    <mergeCell ref="E953:E954"/>
    <mergeCell ref="F953:F954"/>
    <mergeCell ref="G928:G929"/>
    <mergeCell ref="A943:B943"/>
    <mergeCell ref="C943:C944"/>
    <mergeCell ref="D943:D944"/>
    <mergeCell ref="E943:E944"/>
    <mergeCell ref="G943:G944"/>
    <mergeCell ref="A928:B928"/>
    <mergeCell ref="C928:C929"/>
    <mergeCell ref="D928:D929"/>
    <mergeCell ref="E928:E929"/>
    <mergeCell ref="F928:F929"/>
    <mergeCell ref="G878:G879"/>
    <mergeCell ref="A892:B892"/>
    <mergeCell ref="C892:C893"/>
    <mergeCell ref="D892:D893"/>
    <mergeCell ref="E892:E893"/>
    <mergeCell ref="F892:F893"/>
    <mergeCell ref="G892:G893"/>
    <mergeCell ref="A878:B878"/>
    <mergeCell ref="C878:C879"/>
    <mergeCell ref="D878:D879"/>
    <mergeCell ref="E878:E879"/>
    <mergeCell ref="F878:F879"/>
    <mergeCell ref="G853:G854"/>
    <mergeCell ref="A868:B868"/>
    <mergeCell ref="C868:C869"/>
    <mergeCell ref="D868:D869"/>
    <mergeCell ref="E868:E869"/>
    <mergeCell ref="G868:G869"/>
    <mergeCell ref="A853:B853"/>
    <mergeCell ref="C853:C854"/>
    <mergeCell ref="D853:D854"/>
    <mergeCell ref="E853:E854"/>
    <mergeCell ref="F853:F854"/>
    <mergeCell ref="G803:G804"/>
    <mergeCell ref="A817:B817"/>
    <mergeCell ref="C817:C818"/>
    <mergeCell ref="D817:D818"/>
    <mergeCell ref="E817:E818"/>
    <mergeCell ref="F817:F818"/>
    <mergeCell ref="G817:G818"/>
    <mergeCell ref="A803:B803"/>
    <mergeCell ref="C803:C804"/>
    <mergeCell ref="D803:D804"/>
    <mergeCell ref="E803:E804"/>
    <mergeCell ref="F803:F804"/>
    <mergeCell ref="G778:G779"/>
    <mergeCell ref="A793:B793"/>
    <mergeCell ref="C793:C794"/>
    <mergeCell ref="D793:D794"/>
    <mergeCell ref="E793:E794"/>
    <mergeCell ref="G793:G794"/>
    <mergeCell ref="A778:B778"/>
    <mergeCell ref="C778:C779"/>
    <mergeCell ref="D778:D779"/>
    <mergeCell ref="E778:E779"/>
    <mergeCell ref="F778:F779"/>
    <mergeCell ref="G728:G729"/>
    <mergeCell ref="A742:B742"/>
    <mergeCell ref="C742:C743"/>
    <mergeCell ref="D742:D743"/>
    <mergeCell ref="E742:E743"/>
    <mergeCell ref="F742:F743"/>
    <mergeCell ref="G742:G743"/>
    <mergeCell ref="A728:B728"/>
    <mergeCell ref="C728:C729"/>
    <mergeCell ref="D728:D729"/>
    <mergeCell ref="E728:E729"/>
    <mergeCell ref="F728:F729"/>
    <mergeCell ref="G703:G704"/>
    <mergeCell ref="A718:B718"/>
    <mergeCell ref="C718:C719"/>
    <mergeCell ref="D718:D719"/>
    <mergeCell ref="E718:E719"/>
    <mergeCell ref="G718:G719"/>
    <mergeCell ref="A703:B703"/>
    <mergeCell ref="C703:C704"/>
    <mergeCell ref="D703:D704"/>
    <mergeCell ref="E703:E704"/>
    <mergeCell ref="F703:F704"/>
    <mergeCell ref="G653:G654"/>
    <mergeCell ref="A667:B667"/>
    <mergeCell ref="C667:C668"/>
    <mergeCell ref="D667:D668"/>
    <mergeCell ref="E667:E668"/>
    <mergeCell ref="F667:F668"/>
    <mergeCell ref="G667:G668"/>
    <mergeCell ref="A653:B653"/>
    <mergeCell ref="C653:C654"/>
    <mergeCell ref="D653:D654"/>
    <mergeCell ref="E653:E654"/>
    <mergeCell ref="F653:F654"/>
    <mergeCell ref="G628:G629"/>
    <mergeCell ref="A643:B643"/>
    <mergeCell ref="C643:C644"/>
    <mergeCell ref="D643:D644"/>
    <mergeCell ref="E643:E644"/>
    <mergeCell ref="G643:G644"/>
    <mergeCell ref="A628:B628"/>
    <mergeCell ref="C628:C629"/>
    <mergeCell ref="D628:D629"/>
    <mergeCell ref="E628:E629"/>
    <mergeCell ref="F628:F629"/>
    <mergeCell ref="G578:G579"/>
    <mergeCell ref="A592:B592"/>
    <mergeCell ref="C592:C593"/>
    <mergeCell ref="D592:D593"/>
    <mergeCell ref="E592:E593"/>
    <mergeCell ref="F592:F593"/>
    <mergeCell ref="G592:G593"/>
    <mergeCell ref="A578:B578"/>
    <mergeCell ref="C578:C579"/>
    <mergeCell ref="D578:D579"/>
    <mergeCell ref="E578:E579"/>
    <mergeCell ref="F578:F579"/>
    <mergeCell ref="G553:G554"/>
    <mergeCell ref="A568:B568"/>
    <mergeCell ref="C568:C569"/>
    <mergeCell ref="D568:D569"/>
    <mergeCell ref="E568:E569"/>
    <mergeCell ref="G568:G569"/>
    <mergeCell ref="A553:B553"/>
    <mergeCell ref="C553:C554"/>
    <mergeCell ref="D553:D554"/>
    <mergeCell ref="E553:E554"/>
    <mergeCell ref="F553:F554"/>
    <mergeCell ref="G503:G504"/>
    <mergeCell ref="A517:B517"/>
    <mergeCell ref="C517:C518"/>
    <mergeCell ref="D517:D518"/>
    <mergeCell ref="E517:E518"/>
    <mergeCell ref="F517:F518"/>
    <mergeCell ref="G517:G518"/>
    <mergeCell ref="A503:B503"/>
    <mergeCell ref="C503:C504"/>
    <mergeCell ref="D503:D504"/>
    <mergeCell ref="E503:E504"/>
    <mergeCell ref="F503:F504"/>
    <mergeCell ref="G478:G479"/>
    <mergeCell ref="A493:B493"/>
    <mergeCell ref="C493:C494"/>
    <mergeCell ref="D493:D494"/>
    <mergeCell ref="E493:E494"/>
    <mergeCell ref="G493:G494"/>
    <mergeCell ref="A478:B478"/>
    <mergeCell ref="C478:C479"/>
    <mergeCell ref="D478:D479"/>
    <mergeCell ref="E478:E479"/>
    <mergeCell ref="F478:F479"/>
    <mergeCell ref="G428:G429"/>
    <mergeCell ref="A442:B442"/>
    <mergeCell ref="C442:C443"/>
    <mergeCell ref="D442:D443"/>
    <mergeCell ref="E442:E443"/>
    <mergeCell ref="F442:F443"/>
    <mergeCell ref="G442:G443"/>
    <mergeCell ref="A428:B428"/>
    <mergeCell ref="C428:C429"/>
    <mergeCell ref="D428:D429"/>
    <mergeCell ref="E428:E429"/>
    <mergeCell ref="F428:F429"/>
    <mergeCell ref="G403:G404"/>
    <mergeCell ref="A418:B418"/>
    <mergeCell ref="C418:C419"/>
    <mergeCell ref="D418:D419"/>
    <mergeCell ref="E418:E419"/>
    <mergeCell ref="G418:G419"/>
    <mergeCell ref="A403:B403"/>
    <mergeCell ref="C403:C404"/>
    <mergeCell ref="D403:D404"/>
    <mergeCell ref="E403:E404"/>
    <mergeCell ref="F403:F404"/>
    <mergeCell ref="G353:G354"/>
    <mergeCell ref="A367:B367"/>
    <mergeCell ref="C367:C368"/>
    <mergeCell ref="D367:D368"/>
    <mergeCell ref="E367:E368"/>
    <mergeCell ref="F367:F368"/>
    <mergeCell ref="G367:G368"/>
    <mergeCell ref="A353:B353"/>
    <mergeCell ref="C353:C354"/>
    <mergeCell ref="D353:D354"/>
    <mergeCell ref="E353:E354"/>
    <mergeCell ref="F353:F354"/>
    <mergeCell ref="G268:G269"/>
    <mergeCell ref="G328:G329"/>
    <mergeCell ref="A343:B343"/>
    <mergeCell ref="C343:C344"/>
    <mergeCell ref="D343:D344"/>
    <mergeCell ref="E343:E344"/>
    <mergeCell ref="G343:G344"/>
    <mergeCell ref="A328:B328"/>
    <mergeCell ref="C328:C329"/>
    <mergeCell ref="D328:D329"/>
    <mergeCell ref="E328:E329"/>
    <mergeCell ref="F328:F329"/>
    <mergeCell ref="G278:G279"/>
    <mergeCell ref="A292:B292"/>
    <mergeCell ref="C292:C293"/>
    <mergeCell ref="D292:D293"/>
    <mergeCell ref="E292:E293"/>
    <mergeCell ref="F292:F293"/>
    <mergeCell ref="G292:G293"/>
    <mergeCell ref="A278:B278"/>
    <mergeCell ref="C278:C279"/>
    <mergeCell ref="D278:D279"/>
    <mergeCell ref="E278:E279"/>
    <mergeCell ref="F278:F279"/>
    <mergeCell ref="A253:B253"/>
    <mergeCell ref="C253:C254"/>
    <mergeCell ref="D253:D254"/>
    <mergeCell ref="E253:E254"/>
    <mergeCell ref="F253:F254"/>
    <mergeCell ref="A268:B268"/>
    <mergeCell ref="C268:C269"/>
    <mergeCell ref="D268:D269"/>
    <mergeCell ref="E268:E269"/>
    <mergeCell ref="D67:D68"/>
    <mergeCell ref="C203:C204"/>
    <mergeCell ref="D203:D204"/>
    <mergeCell ref="E203:E204"/>
    <mergeCell ref="A178:B178"/>
    <mergeCell ref="C178:C179"/>
    <mergeCell ref="D178:D179"/>
    <mergeCell ref="E178:E179"/>
    <mergeCell ref="A142:B142"/>
    <mergeCell ref="C142:C143"/>
    <mergeCell ref="D142:D143"/>
    <mergeCell ref="G253:G254"/>
    <mergeCell ref="F67:F68"/>
    <mergeCell ref="F203:F204"/>
    <mergeCell ref="G203:G204"/>
    <mergeCell ref="A217:B217"/>
    <mergeCell ref="C217:C218"/>
    <mergeCell ref="D217:D218"/>
    <mergeCell ref="E217:E218"/>
    <mergeCell ref="F217:F218"/>
    <mergeCell ref="G217:G218"/>
    <mergeCell ref="F178:F179"/>
    <mergeCell ref="G178:G179"/>
    <mergeCell ref="A193:B193"/>
    <mergeCell ref="C193:C194"/>
    <mergeCell ref="D193:D194"/>
    <mergeCell ref="E193:E194"/>
    <mergeCell ref="G193:G194"/>
    <mergeCell ref="E142:E143"/>
    <mergeCell ref="F142:F143"/>
    <mergeCell ref="G142:G143"/>
    <mergeCell ref="A203:B203"/>
    <mergeCell ref="E67:E68"/>
    <mergeCell ref="G67:G68"/>
    <mergeCell ref="C67:C68"/>
    <mergeCell ref="F43:F44"/>
    <mergeCell ref="G28:G29"/>
    <mergeCell ref="A43:B43"/>
    <mergeCell ref="C43:C44"/>
    <mergeCell ref="D43:D44"/>
    <mergeCell ref="E43:E44"/>
    <mergeCell ref="G43:G44"/>
    <mergeCell ref="A28:B28"/>
    <mergeCell ref="C28:C29"/>
    <mergeCell ref="D28:D29"/>
    <mergeCell ref="E28:E29"/>
    <mergeCell ref="F28:F29"/>
    <mergeCell ref="F53:F54"/>
    <mergeCell ref="G118:G119"/>
    <mergeCell ref="G128:G129"/>
    <mergeCell ref="A128:B128"/>
    <mergeCell ref="C128:C129"/>
    <mergeCell ref="D128:D129"/>
    <mergeCell ref="E128:E129"/>
    <mergeCell ref="F128:F129"/>
    <mergeCell ref="A118:B118"/>
    <mergeCell ref="C118:C119"/>
    <mergeCell ref="D118:D119"/>
    <mergeCell ref="E118:E119"/>
    <mergeCell ref="A103:B103"/>
    <mergeCell ref="C103:C104"/>
    <mergeCell ref="D103:D104"/>
    <mergeCell ref="E103:E104"/>
    <mergeCell ref="F103:F104"/>
    <mergeCell ref="G103:G104"/>
    <mergeCell ref="A53:B53"/>
    <mergeCell ref="A67:B67"/>
    <mergeCell ref="E53:E54"/>
    <mergeCell ref="G53:G54"/>
    <mergeCell ref="C53:C54"/>
    <mergeCell ref="D53:D54"/>
  </mergeCells>
  <pageMargins left="0.98425196850393704" right="0.59055118110236227" top="1.1811023622047245" bottom="0.59055118110236227" header="0.39370078740157483" footer="0.39370078740157483"/>
  <pageSetup paperSize="9" scale="64" orientation="portrait" r:id="rId1"/>
  <headerFooter>
    <oddHeader>&amp;L&amp;G</oddHeader>
  </headerFooter>
  <rowBreaks count="16" manualBreakCount="16">
    <brk id="75" max="6" man="1"/>
    <brk id="150" max="6" man="1"/>
    <brk id="225" max="6" man="1"/>
    <brk id="300" max="6" man="1"/>
    <brk id="375" max="6" man="1"/>
    <brk id="450" max="6" man="1"/>
    <brk id="525" max="6" man="1"/>
    <brk id="600" max="6" man="1"/>
    <brk id="675" max="6" man="1"/>
    <brk id="750" max="6" man="1"/>
    <brk id="825" max="6" man="1"/>
    <brk id="900" max="6" man="1"/>
    <brk id="975" max="6" man="1"/>
    <brk id="1050" max="6" man="1"/>
    <brk id="1125" max="6" man="1"/>
    <brk id="1201" max="6"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Y109"/>
  <sheetViews>
    <sheetView showZeros="0" topLeftCell="A35" workbookViewId="0">
      <selection activeCell="A20" sqref="A20:XFD37"/>
    </sheetView>
  </sheetViews>
  <sheetFormatPr baseColWidth="10" defaultColWidth="11.42578125" defaultRowHeight="20.100000000000001" customHeight="1" x14ac:dyDescent="0.2"/>
  <cols>
    <col min="1" max="1" width="8.7109375" style="15" customWidth="1"/>
    <col min="2" max="2" width="30.7109375" style="15" customWidth="1"/>
    <col min="3" max="3" width="20.7109375" style="15" customWidth="1"/>
    <col min="4" max="4" width="18.7109375" style="15" customWidth="1"/>
    <col min="5" max="5" width="15.7109375" style="16" customWidth="1"/>
    <col min="6" max="23" width="15.7109375" style="15" customWidth="1"/>
    <col min="24" max="24" width="10.7109375" style="16" customWidth="1"/>
    <col min="25" max="45" width="10.7109375" style="15" customWidth="1"/>
    <col min="46" max="16384" width="11.42578125" style="15"/>
  </cols>
  <sheetData>
    <row r="1" spans="1:23" s="6" customFormat="1" ht="20.100000000000001" customHeight="1" x14ac:dyDescent="0.2">
      <c r="A1" s="4" t="s">
        <v>9</v>
      </c>
      <c r="B1" s="4"/>
      <c r="C1" s="4" t="str">
        <f>Comitente</f>
        <v>DIRECCIÓN PROVINCIAL DE VIALIDAD</v>
      </c>
      <c r="D1" s="5"/>
    </row>
    <row r="2" spans="1:23" s="7" customFormat="1" ht="20.100000000000001" customHeight="1" x14ac:dyDescent="0.2">
      <c r="A2" s="20" t="s">
        <v>10</v>
      </c>
      <c r="B2" s="20"/>
      <c r="C2" s="20" t="str">
        <f>Obra</f>
        <v>SEÑALIZACION HORIZONTAL - PROVISION Y COLOCACION DE TACHAS REFLECTIVAS Y SEÑALAMIENTO VERTICAL</v>
      </c>
    </row>
    <row r="3" spans="1:23" s="7" customFormat="1" ht="20.100000000000001" customHeight="1" x14ac:dyDescent="0.2">
      <c r="A3" s="20" t="s">
        <v>913</v>
      </c>
      <c r="B3" s="20"/>
      <c r="C3" s="20">
        <f>Tramo</f>
        <v>0</v>
      </c>
    </row>
    <row r="4" spans="1:23" s="7" customFormat="1" ht="20.100000000000001" customHeight="1" x14ac:dyDescent="0.2">
      <c r="A4" s="20" t="s">
        <v>914</v>
      </c>
      <c r="B4" s="20"/>
      <c r="C4" s="20">
        <f>SecciónI</f>
        <v>0</v>
      </c>
    </row>
    <row r="5" spans="1:23" s="7" customFormat="1" ht="20.100000000000001" customHeight="1" x14ac:dyDescent="0.2">
      <c r="A5" s="20" t="s">
        <v>18</v>
      </c>
      <c r="B5" s="20"/>
      <c r="C5" s="20" t="str">
        <f>Ubicación</f>
        <v>DEPARTAMENTOS VARIOS</v>
      </c>
    </row>
    <row r="6" spans="1:23" s="7" customFormat="1" ht="20.100000000000001" customHeight="1" x14ac:dyDescent="0.2">
      <c r="A6" s="20" t="s">
        <v>17</v>
      </c>
      <c r="B6" s="21"/>
      <c r="C6" s="189" t="str">
        <f>Lic_N°</f>
        <v>03/18</v>
      </c>
    </row>
    <row r="7" spans="1:23" s="7" customFormat="1" ht="20.100000000000001" customHeight="1" x14ac:dyDescent="0.2">
      <c r="A7" s="20" t="s">
        <v>38</v>
      </c>
      <c r="B7" s="21"/>
      <c r="C7" s="190" t="str">
        <f>Expediente_N°</f>
        <v>510-002478-17</v>
      </c>
    </row>
    <row r="8" spans="1:23" s="7" customFormat="1" ht="20.100000000000001" hidden="1" customHeight="1" x14ac:dyDescent="0.2">
      <c r="A8" s="20" t="s">
        <v>20</v>
      </c>
      <c r="B8" s="21"/>
      <c r="C8" s="193">
        <f>P_Oficial</f>
        <v>27310000</v>
      </c>
    </row>
    <row r="9" spans="1:23" s="7" customFormat="1" ht="20.100000000000001" customHeight="1" x14ac:dyDescent="0.2">
      <c r="A9" s="20" t="s">
        <v>911</v>
      </c>
      <c r="C9" s="194">
        <f>Ant_Fin</f>
        <v>0.1</v>
      </c>
      <c r="D9" s="22"/>
    </row>
    <row r="10" spans="1:23" s="7" customFormat="1" ht="20.100000000000001" hidden="1" customHeight="1" x14ac:dyDescent="0.2">
      <c r="A10" s="20" t="s">
        <v>910</v>
      </c>
      <c r="B10" s="21"/>
      <c r="C10" s="191">
        <f>Fecha_Base</f>
        <v>43145</v>
      </c>
    </row>
    <row r="11" spans="1:23" s="7" customFormat="1" ht="20.100000000000001" customHeight="1" x14ac:dyDescent="0.2">
      <c r="A11" s="20" t="s">
        <v>19</v>
      </c>
      <c r="B11" s="21"/>
      <c r="C11" s="192">
        <f>Plazo_Obra</f>
        <v>180</v>
      </c>
    </row>
    <row r="12" spans="1:23" s="7" customFormat="1" ht="20.100000000000001" customHeight="1" x14ac:dyDescent="0.2">
      <c r="A12" s="20" t="s">
        <v>11</v>
      </c>
      <c r="B12" s="20"/>
      <c r="C12" s="387">
        <f>Contratista</f>
        <v>0</v>
      </c>
    </row>
    <row r="13" spans="1:23" s="7" customFormat="1" ht="20.100000000000001" customHeight="1" x14ac:dyDescent="0.2">
      <c r="A13" s="20" t="s">
        <v>50</v>
      </c>
      <c r="B13" s="21"/>
      <c r="C13" s="193">
        <f>Monto_Oferta</f>
        <v>0</v>
      </c>
    </row>
    <row r="14" spans="1:23" s="3" customFormat="1" ht="20.100000000000001" customHeight="1" x14ac:dyDescent="0.2"/>
    <row r="15" spans="1:23" s="3" customFormat="1" ht="20.100000000000001" customHeight="1" x14ac:dyDescent="0.2">
      <c r="A15" s="757" t="s">
        <v>48</v>
      </c>
      <c r="B15" s="758"/>
      <c r="C15" s="758"/>
      <c r="D15" s="759"/>
      <c r="E15" s="14"/>
      <c r="F15" s="14"/>
      <c r="G15" s="14"/>
      <c r="H15" s="14"/>
      <c r="I15" s="14"/>
      <c r="J15" s="14"/>
      <c r="K15" s="14"/>
      <c r="L15" s="14"/>
      <c r="M15" s="14"/>
      <c r="N15" s="14"/>
      <c r="O15" s="14"/>
      <c r="P15" s="14"/>
      <c r="Q15" s="14"/>
      <c r="R15" s="14"/>
      <c r="S15" s="14"/>
      <c r="T15" s="14"/>
      <c r="U15" s="14"/>
      <c r="V15" s="14"/>
      <c r="W15" s="14"/>
    </row>
    <row r="17" spans="1:25" ht="20.100000000000001" customHeight="1" x14ac:dyDescent="0.2">
      <c r="A17" s="717" t="s">
        <v>1622</v>
      </c>
      <c r="B17" s="760" t="s">
        <v>0</v>
      </c>
      <c r="C17" s="760"/>
      <c r="D17" s="762" t="s">
        <v>16</v>
      </c>
      <c r="E17" s="161"/>
      <c r="F17" s="760" t="s">
        <v>23</v>
      </c>
      <c r="G17" s="760"/>
      <c r="H17" s="760"/>
      <c r="I17" s="760"/>
      <c r="J17" s="760"/>
      <c r="K17" s="760"/>
      <c r="L17" s="760"/>
      <c r="M17" s="760"/>
      <c r="N17" s="760"/>
      <c r="O17" s="760"/>
      <c r="P17" s="760"/>
      <c r="Q17" s="760"/>
      <c r="R17" s="760"/>
      <c r="S17" s="760"/>
      <c r="T17" s="760"/>
      <c r="U17" s="760"/>
      <c r="V17" s="760"/>
      <c r="W17" s="760"/>
      <c r="X17" s="106"/>
      <c r="Y17" s="761" t="s">
        <v>22</v>
      </c>
    </row>
    <row r="18" spans="1:25" ht="20.100000000000001" customHeight="1" x14ac:dyDescent="0.2">
      <c r="A18" s="717"/>
      <c r="B18" s="760"/>
      <c r="C18" s="760"/>
      <c r="D18" s="762"/>
      <c r="E18" s="161">
        <v>0</v>
      </c>
      <c r="F18" s="115">
        <v>1</v>
      </c>
      <c r="G18" s="115">
        <f>F18+1</f>
        <v>2</v>
      </c>
      <c r="H18" s="115">
        <f t="shared" ref="H18:W18" si="0">G18+1</f>
        <v>3</v>
      </c>
      <c r="I18" s="115">
        <f t="shared" si="0"/>
        <v>4</v>
      </c>
      <c r="J18" s="115">
        <f t="shared" si="0"/>
        <v>5</v>
      </c>
      <c r="K18" s="115">
        <f t="shared" si="0"/>
        <v>6</v>
      </c>
      <c r="L18" s="115">
        <f t="shared" si="0"/>
        <v>7</v>
      </c>
      <c r="M18" s="115">
        <f t="shared" si="0"/>
        <v>8</v>
      </c>
      <c r="N18" s="115">
        <f t="shared" si="0"/>
        <v>9</v>
      </c>
      <c r="O18" s="115">
        <f t="shared" si="0"/>
        <v>10</v>
      </c>
      <c r="P18" s="115">
        <f t="shared" si="0"/>
        <v>11</v>
      </c>
      <c r="Q18" s="115">
        <f t="shared" si="0"/>
        <v>12</v>
      </c>
      <c r="R18" s="115">
        <f t="shared" si="0"/>
        <v>13</v>
      </c>
      <c r="S18" s="115">
        <f t="shared" si="0"/>
        <v>14</v>
      </c>
      <c r="T18" s="115">
        <f t="shared" si="0"/>
        <v>15</v>
      </c>
      <c r="U18" s="115">
        <f t="shared" si="0"/>
        <v>16</v>
      </c>
      <c r="V18" s="115">
        <f t="shared" si="0"/>
        <v>17</v>
      </c>
      <c r="W18" s="115">
        <f t="shared" si="0"/>
        <v>18</v>
      </c>
      <c r="X18" s="107"/>
      <c r="Y18" s="761"/>
    </row>
    <row r="19" spans="1:25" ht="20.100000000000001" customHeight="1" x14ac:dyDescent="0.2">
      <c r="A19" s="116"/>
      <c r="B19" s="165"/>
      <c r="C19" s="165"/>
      <c r="D19" s="166"/>
      <c r="E19" s="161"/>
      <c r="F19" s="117"/>
      <c r="G19" s="171"/>
      <c r="H19" s="171"/>
      <c r="I19" s="171"/>
      <c r="J19" s="171"/>
      <c r="K19" s="171"/>
      <c r="L19" s="171"/>
      <c r="M19" s="171"/>
      <c r="N19" s="171"/>
      <c r="O19" s="171"/>
      <c r="P19" s="171"/>
      <c r="Q19" s="171"/>
      <c r="R19" s="171"/>
      <c r="S19" s="171"/>
      <c r="T19" s="171"/>
      <c r="U19" s="171"/>
      <c r="V19" s="171"/>
      <c r="W19" s="171"/>
      <c r="X19" s="107"/>
      <c r="Y19" s="424"/>
    </row>
    <row r="20" spans="1:25" ht="39.950000000000003" customHeight="1" x14ac:dyDescent="0.2">
      <c r="A20" s="164">
        <f>Datos!B34</f>
        <v>1</v>
      </c>
      <c r="B20" s="755" t="str">
        <f t="shared" ref="B20:B37" si="1">IFERROR(VLOOKUP(A20,T_Itemizado_Obra,2,FALSE),"")</f>
        <v xml:space="preserve">SEÑALIZACION HORIZONTAL </v>
      </c>
      <c r="C20" s="756"/>
      <c r="D20" s="531">
        <f t="shared" ref="D20:D37" si="2">IF(A20="","",VLOOKUP(A20,T_CyP,9,FALSE))</f>
        <v>0</v>
      </c>
      <c r="E20" s="120"/>
      <c r="F20" s="455"/>
      <c r="G20" s="455"/>
      <c r="H20" s="455"/>
      <c r="I20" s="455"/>
      <c r="J20" s="455"/>
      <c r="K20" s="455"/>
      <c r="L20" s="455"/>
      <c r="M20" s="455"/>
      <c r="N20" s="455"/>
      <c r="O20" s="455"/>
      <c r="P20" s="455"/>
      <c r="Q20" s="455"/>
      <c r="R20" s="455"/>
      <c r="S20" s="455"/>
      <c r="T20" s="455"/>
      <c r="U20" s="455"/>
      <c r="V20" s="455"/>
      <c r="W20" s="455"/>
      <c r="X20" s="108"/>
      <c r="Y20" s="109">
        <f>SUM(F20:W20)</f>
        <v>0</v>
      </c>
    </row>
    <row r="21" spans="1:25" ht="39.950000000000003" customHeight="1" x14ac:dyDescent="0.2">
      <c r="A21" s="164" t="str">
        <f>Datos!B35</f>
        <v>1-a</v>
      </c>
      <c r="B21" s="755" t="str">
        <f t="shared" si="1"/>
        <v>CON MATERIAL TERMOPLASTICO REFLECTANTE</v>
      </c>
      <c r="C21" s="756"/>
      <c r="D21" s="531">
        <f t="shared" si="2"/>
        <v>0</v>
      </c>
      <c r="E21" s="162"/>
      <c r="F21" s="455"/>
      <c r="G21" s="455"/>
      <c r="H21" s="455"/>
      <c r="I21" s="455"/>
      <c r="J21" s="455"/>
      <c r="K21" s="455"/>
      <c r="L21" s="455"/>
      <c r="M21" s="455"/>
      <c r="N21" s="530"/>
      <c r="O21" s="530"/>
      <c r="P21" s="530"/>
      <c r="Q21" s="530"/>
      <c r="R21" s="530"/>
      <c r="S21" s="530"/>
      <c r="T21" s="530"/>
      <c r="U21" s="530"/>
      <c r="V21" s="530"/>
      <c r="W21" s="530"/>
      <c r="X21" s="110"/>
      <c r="Y21" s="109"/>
    </row>
    <row r="22" spans="1:25" ht="39.950000000000003" customHeight="1" x14ac:dyDescent="0.2">
      <c r="A22" s="164" t="str">
        <f>Datos!B36</f>
        <v>1-a-1</v>
      </c>
      <c r="B22" s="755" t="str">
        <f t="shared" si="1"/>
        <v xml:space="preserve"> Por Pulverización</v>
      </c>
      <c r="C22" s="756"/>
      <c r="D22" s="531">
        <f t="shared" si="2"/>
        <v>0</v>
      </c>
      <c r="E22" s="162"/>
      <c r="F22" s="455"/>
      <c r="G22" s="455"/>
      <c r="H22" s="455"/>
      <c r="I22" s="455"/>
      <c r="J22" s="455"/>
      <c r="K22" s="455"/>
      <c r="L22" s="455"/>
      <c r="M22" s="455"/>
      <c r="N22" s="530"/>
      <c r="O22" s="530"/>
      <c r="P22" s="530"/>
      <c r="Q22" s="530"/>
      <c r="R22" s="530"/>
      <c r="S22" s="530"/>
      <c r="T22" s="530"/>
      <c r="U22" s="530"/>
      <c r="V22" s="530"/>
      <c r="W22" s="530"/>
      <c r="X22" s="110"/>
      <c r="Y22" s="109"/>
    </row>
    <row r="23" spans="1:25" ht="39.950000000000003" customHeight="1" x14ac:dyDescent="0.2">
      <c r="A23" s="164" t="str">
        <f>Datos!B37</f>
        <v>1-a-2</v>
      </c>
      <c r="B23" s="755" t="str">
        <f t="shared" si="1"/>
        <v>Por Extrusión</v>
      </c>
      <c r="C23" s="756"/>
      <c r="D23" s="531">
        <f t="shared" si="2"/>
        <v>0</v>
      </c>
      <c r="E23" s="162"/>
      <c r="F23" s="455"/>
      <c r="G23" s="455"/>
      <c r="H23" s="455"/>
      <c r="I23" s="455"/>
      <c r="J23" s="455"/>
      <c r="K23" s="455"/>
      <c r="L23" s="455"/>
      <c r="M23" s="455"/>
      <c r="N23" s="530"/>
      <c r="O23" s="530"/>
      <c r="P23" s="530"/>
      <c r="Q23" s="530"/>
      <c r="R23" s="530"/>
      <c r="S23" s="530"/>
      <c r="T23" s="530"/>
      <c r="U23" s="530"/>
      <c r="V23" s="530"/>
      <c r="W23" s="530"/>
      <c r="X23" s="110"/>
      <c r="Y23" s="109"/>
    </row>
    <row r="24" spans="1:25" ht="39.950000000000003" customHeight="1" x14ac:dyDescent="0.2">
      <c r="A24" s="164" t="str">
        <f>Datos!B38</f>
        <v>1-b</v>
      </c>
      <c r="B24" s="755" t="str">
        <f t="shared" si="1"/>
        <v>CON PINTURA ACRILICA PARA PARA PAVIMENTOS  APLICADA A TEMPERATURA AMBIENTE CON EQUIPO MECÁNICO</v>
      </c>
      <c r="C24" s="756"/>
      <c r="D24" s="531">
        <f t="shared" si="2"/>
        <v>0</v>
      </c>
      <c r="E24" s="162"/>
      <c r="F24" s="455"/>
      <c r="G24" s="455"/>
      <c r="H24" s="455"/>
      <c r="I24" s="455"/>
      <c r="J24" s="455"/>
      <c r="K24" s="455"/>
      <c r="L24" s="455"/>
      <c r="M24" s="455"/>
      <c r="N24" s="530"/>
      <c r="O24" s="530"/>
      <c r="P24" s="530"/>
      <c r="Q24" s="530"/>
      <c r="R24" s="530"/>
      <c r="S24" s="530"/>
      <c r="T24" s="530"/>
      <c r="U24" s="530"/>
      <c r="V24" s="530"/>
      <c r="W24" s="530"/>
      <c r="X24" s="110"/>
      <c r="Y24" s="109"/>
    </row>
    <row r="25" spans="1:25" ht="39.950000000000003" customHeight="1" x14ac:dyDescent="0.2">
      <c r="A25" s="164">
        <f>Datos!B39</f>
        <v>2</v>
      </c>
      <c r="B25" s="755" t="str">
        <f t="shared" si="1"/>
        <v>PROVISION Y COLOCACION DE TACHAS REFLECTIVAS</v>
      </c>
      <c r="C25" s="756"/>
      <c r="D25" s="531">
        <f t="shared" si="2"/>
        <v>0</v>
      </c>
      <c r="E25" s="162"/>
      <c r="F25" s="455"/>
      <c r="G25" s="455"/>
      <c r="H25" s="455"/>
      <c r="I25" s="455"/>
      <c r="J25" s="455"/>
      <c r="K25" s="455"/>
      <c r="L25" s="455"/>
      <c r="M25" s="455"/>
      <c r="N25" s="530"/>
      <c r="O25" s="530"/>
      <c r="P25" s="530"/>
      <c r="Q25" s="530"/>
      <c r="R25" s="530"/>
      <c r="S25" s="530"/>
      <c r="T25" s="530"/>
      <c r="U25" s="530"/>
      <c r="V25" s="530"/>
      <c r="W25" s="530"/>
      <c r="X25" s="110"/>
      <c r="Y25" s="109"/>
    </row>
    <row r="26" spans="1:25" ht="39.950000000000003" customHeight="1" x14ac:dyDescent="0.2">
      <c r="A26" s="164">
        <f>Datos!B40</f>
        <v>3</v>
      </c>
      <c r="B26" s="755" t="str">
        <f t="shared" si="1"/>
        <v>SEÑALAMIENTO VERTICAL</v>
      </c>
      <c r="C26" s="756"/>
      <c r="D26" s="531">
        <f t="shared" si="2"/>
        <v>0</v>
      </c>
      <c r="E26" s="162"/>
      <c r="F26" s="455"/>
      <c r="G26" s="455"/>
      <c r="H26" s="455"/>
      <c r="I26" s="455"/>
      <c r="J26" s="455"/>
      <c r="K26" s="455"/>
      <c r="L26" s="455"/>
      <c r="M26" s="455"/>
      <c r="N26" s="530"/>
      <c r="O26" s="530"/>
      <c r="P26" s="530"/>
      <c r="Q26" s="530"/>
      <c r="R26" s="530"/>
      <c r="S26" s="530"/>
      <c r="T26" s="530"/>
      <c r="U26" s="530"/>
      <c r="V26" s="530"/>
      <c r="W26" s="530"/>
      <c r="X26" s="110"/>
      <c r="Y26" s="109"/>
    </row>
    <row r="27" spans="1:25" ht="39.950000000000003" customHeight="1" x14ac:dyDescent="0.2">
      <c r="A27" s="164">
        <f>Datos!B41</f>
        <v>4</v>
      </c>
      <c r="B27" s="755" t="str">
        <f t="shared" si="1"/>
        <v>MOVILIDAD PARA EL PERSONAL AUXILIAR DE SUPERVISIÓN</v>
      </c>
      <c r="C27" s="756"/>
      <c r="D27" s="531">
        <f t="shared" si="2"/>
        <v>0</v>
      </c>
      <c r="E27" s="162"/>
      <c r="F27" s="455"/>
      <c r="G27" s="455"/>
      <c r="H27" s="455"/>
      <c r="I27" s="455"/>
      <c r="J27" s="455"/>
      <c r="K27" s="455"/>
      <c r="L27" s="455"/>
      <c r="M27" s="455"/>
      <c r="N27" s="530"/>
      <c r="O27" s="530"/>
      <c r="P27" s="530"/>
      <c r="Q27" s="530"/>
      <c r="R27" s="530"/>
      <c r="S27" s="530"/>
      <c r="T27" s="530"/>
      <c r="U27" s="530"/>
      <c r="V27" s="530"/>
      <c r="W27" s="530"/>
      <c r="X27" s="110"/>
      <c r="Y27" s="109"/>
    </row>
    <row r="28" spans="1:25" ht="39.950000000000003" customHeight="1" x14ac:dyDescent="0.2">
      <c r="A28" s="164" t="str">
        <f>Datos!B42</f>
        <v>4-a</v>
      </c>
      <c r="B28" s="755" t="str">
        <f t="shared" si="1"/>
        <v>Cuota Fija</v>
      </c>
      <c r="C28" s="756"/>
      <c r="D28" s="531">
        <f t="shared" si="2"/>
        <v>0</v>
      </c>
      <c r="E28" s="162"/>
      <c r="F28" s="455"/>
      <c r="G28" s="455"/>
      <c r="H28" s="455"/>
      <c r="I28" s="455"/>
      <c r="J28" s="455"/>
      <c r="K28" s="455"/>
      <c r="L28" s="455"/>
      <c r="M28" s="455"/>
      <c r="N28" s="530"/>
      <c r="O28" s="530"/>
      <c r="P28" s="530"/>
      <c r="Q28" s="530"/>
      <c r="R28" s="530"/>
      <c r="S28" s="530"/>
      <c r="T28" s="530"/>
      <c r="U28" s="530"/>
      <c r="V28" s="530"/>
      <c r="W28" s="530"/>
      <c r="X28" s="110"/>
      <c r="Y28" s="109"/>
    </row>
    <row r="29" spans="1:25" ht="39.950000000000003" customHeight="1" x14ac:dyDescent="0.2">
      <c r="A29" s="164" t="str">
        <f>Datos!B43</f>
        <v>4-b</v>
      </c>
      <c r="B29" s="755" t="str">
        <f t="shared" si="1"/>
        <v>Cuota Adicional</v>
      </c>
      <c r="C29" s="756"/>
      <c r="D29" s="531">
        <f t="shared" si="2"/>
        <v>0</v>
      </c>
      <c r="E29" s="162"/>
      <c r="F29" s="455"/>
      <c r="G29" s="455"/>
      <c r="H29" s="455"/>
      <c r="I29" s="455"/>
      <c r="J29" s="455"/>
      <c r="K29" s="455"/>
      <c r="L29" s="455"/>
      <c r="M29" s="455"/>
      <c r="N29" s="530"/>
      <c r="O29" s="530"/>
      <c r="P29" s="530"/>
      <c r="Q29" s="530"/>
      <c r="R29" s="530"/>
      <c r="S29" s="530"/>
      <c r="T29" s="530"/>
      <c r="U29" s="530"/>
      <c r="V29" s="530"/>
      <c r="W29" s="530"/>
      <c r="X29" s="110"/>
      <c r="Y29" s="109"/>
    </row>
    <row r="30" spans="1:25" ht="39.950000000000003" customHeight="1" x14ac:dyDescent="0.2">
      <c r="A30" s="164">
        <f>Datos!B44</f>
        <v>0</v>
      </c>
      <c r="B30" s="755" t="str">
        <f t="shared" si="1"/>
        <v/>
      </c>
      <c r="C30" s="756"/>
      <c r="D30" s="531">
        <f t="shared" si="2"/>
        <v>0</v>
      </c>
      <c r="E30" s="162"/>
      <c r="F30" s="455"/>
      <c r="G30" s="455"/>
      <c r="H30" s="455"/>
      <c r="I30" s="455"/>
      <c r="J30" s="455"/>
      <c r="K30" s="455"/>
      <c r="L30" s="455"/>
      <c r="M30" s="455"/>
      <c r="N30" s="530"/>
      <c r="O30" s="530"/>
      <c r="P30" s="530"/>
      <c r="Q30" s="530"/>
      <c r="R30" s="530"/>
      <c r="S30" s="530"/>
      <c r="T30" s="530"/>
      <c r="U30" s="530"/>
      <c r="V30" s="530"/>
      <c r="W30" s="530"/>
      <c r="X30" s="110"/>
      <c r="Y30" s="109"/>
    </row>
    <row r="31" spans="1:25" ht="39.950000000000003" customHeight="1" x14ac:dyDescent="0.2">
      <c r="A31" s="164">
        <f>Datos!B45</f>
        <v>0</v>
      </c>
      <c r="B31" s="755" t="str">
        <f t="shared" si="1"/>
        <v/>
      </c>
      <c r="C31" s="756"/>
      <c r="D31" s="531">
        <f t="shared" si="2"/>
        <v>0</v>
      </c>
      <c r="E31" s="162"/>
      <c r="F31" s="455"/>
      <c r="G31" s="455"/>
      <c r="H31" s="455"/>
      <c r="I31" s="455"/>
      <c r="J31" s="455"/>
      <c r="K31" s="455"/>
      <c r="L31" s="455"/>
      <c r="M31" s="455"/>
      <c r="N31" s="530"/>
      <c r="O31" s="530"/>
      <c r="P31" s="530"/>
      <c r="Q31" s="530"/>
      <c r="R31" s="530"/>
      <c r="S31" s="530"/>
      <c r="T31" s="530"/>
      <c r="U31" s="530"/>
      <c r="V31" s="530"/>
      <c r="W31" s="530"/>
      <c r="X31" s="110"/>
      <c r="Y31" s="109"/>
    </row>
    <row r="32" spans="1:25" ht="39.950000000000003" customHeight="1" x14ac:dyDescent="0.2">
      <c r="A32" s="164">
        <f>Datos!B46</f>
        <v>0</v>
      </c>
      <c r="B32" s="755" t="str">
        <f t="shared" si="1"/>
        <v/>
      </c>
      <c r="C32" s="756"/>
      <c r="D32" s="531">
        <f t="shared" si="2"/>
        <v>0</v>
      </c>
      <c r="E32" s="162"/>
      <c r="F32" s="455"/>
      <c r="G32" s="455"/>
      <c r="H32" s="455"/>
      <c r="I32" s="455"/>
      <c r="J32" s="455"/>
      <c r="K32" s="455"/>
      <c r="L32" s="455"/>
      <c r="M32" s="455"/>
      <c r="N32" s="530"/>
      <c r="O32" s="530"/>
      <c r="P32" s="530"/>
      <c r="Q32" s="530"/>
      <c r="R32" s="530"/>
      <c r="S32" s="530"/>
      <c r="T32" s="530"/>
      <c r="U32" s="530"/>
      <c r="V32" s="530"/>
      <c r="W32" s="530"/>
      <c r="X32" s="110"/>
      <c r="Y32" s="109"/>
    </row>
    <row r="33" spans="1:25" ht="39.950000000000003" customHeight="1" x14ac:dyDescent="0.2">
      <c r="A33" s="164">
        <f>Datos!B47</f>
        <v>0</v>
      </c>
      <c r="B33" s="755" t="str">
        <f t="shared" si="1"/>
        <v/>
      </c>
      <c r="C33" s="756"/>
      <c r="D33" s="531">
        <f t="shared" si="2"/>
        <v>0</v>
      </c>
      <c r="E33" s="162"/>
      <c r="F33" s="455"/>
      <c r="G33" s="455"/>
      <c r="H33" s="455"/>
      <c r="I33" s="455"/>
      <c r="J33" s="455"/>
      <c r="K33" s="455"/>
      <c r="L33" s="455"/>
      <c r="M33" s="455"/>
      <c r="N33" s="530"/>
      <c r="O33" s="530"/>
      <c r="P33" s="530"/>
      <c r="Q33" s="530"/>
      <c r="R33" s="530"/>
      <c r="S33" s="530"/>
      <c r="T33" s="530"/>
      <c r="U33" s="530"/>
      <c r="V33" s="530"/>
      <c r="W33" s="530"/>
      <c r="X33" s="110"/>
      <c r="Y33" s="109"/>
    </row>
    <row r="34" spans="1:25" ht="39.950000000000003" customHeight="1" x14ac:dyDescent="0.2">
      <c r="A34" s="164">
        <f>Datos!B48</f>
        <v>0</v>
      </c>
      <c r="B34" s="755" t="str">
        <f t="shared" si="1"/>
        <v/>
      </c>
      <c r="C34" s="756"/>
      <c r="D34" s="531">
        <f t="shared" si="2"/>
        <v>0</v>
      </c>
      <c r="E34" s="162"/>
      <c r="F34" s="455"/>
      <c r="G34" s="455"/>
      <c r="H34" s="455"/>
      <c r="I34" s="455"/>
      <c r="J34" s="455"/>
      <c r="K34" s="455"/>
      <c r="L34" s="455"/>
      <c r="M34" s="455"/>
      <c r="N34" s="455"/>
      <c r="O34" s="455"/>
      <c r="P34" s="455"/>
      <c r="Q34" s="455"/>
      <c r="R34" s="455"/>
      <c r="S34" s="455"/>
      <c r="T34" s="455"/>
      <c r="U34" s="455"/>
      <c r="V34" s="455"/>
      <c r="W34" s="455"/>
      <c r="X34" s="110"/>
      <c r="Y34" s="109"/>
    </row>
    <row r="35" spans="1:25" ht="39.950000000000003" customHeight="1" x14ac:dyDescent="0.2">
      <c r="A35" s="164">
        <f>Datos!B49</f>
        <v>0</v>
      </c>
      <c r="B35" s="755" t="str">
        <f t="shared" si="1"/>
        <v/>
      </c>
      <c r="C35" s="756"/>
      <c r="D35" s="531">
        <f t="shared" si="2"/>
        <v>0</v>
      </c>
      <c r="E35" s="162"/>
      <c r="F35" s="455"/>
      <c r="G35" s="455"/>
      <c r="H35" s="455"/>
      <c r="I35" s="455"/>
      <c r="J35" s="455"/>
      <c r="K35" s="455"/>
      <c r="L35" s="455"/>
      <c r="M35" s="455"/>
      <c r="N35" s="455"/>
      <c r="O35" s="455"/>
      <c r="P35" s="455"/>
      <c r="Q35" s="455"/>
      <c r="R35" s="455"/>
      <c r="S35" s="455"/>
      <c r="T35" s="455"/>
      <c r="U35" s="455"/>
      <c r="V35" s="455"/>
      <c r="W35" s="455"/>
      <c r="X35" s="110"/>
      <c r="Y35" s="109"/>
    </row>
    <row r="36" spans="1:25" ht="39.950000000000003" customHeight="1" x14ac:dyDescent="0.2">
      <c r="A36" s="164">
        <f>Datos!B50</f>
        <v>0</v>
      </c>
      <c r="B36" s="755" t="str">
        <f t="shared" si="1"/>
        <v/>
      </c>
      <c r="C36" s="756"/>
      <c r="D36" s="531">
        <f t="shared" si="2"/>
        <v>0</v>
      </c>
      <c r="E36" s="162"/>
      <c r="F36" s="455"/>
      <c r="G36" s="455"/>
      <c r="H36" s="455"/>
      <c r="I36" s="455"/>
      <c r="J36" s="455"/>
      <c r="K36" s="455"/>
      <c r="L36" s="455"/>
      <c r="M36" s="455"/>
      <c r="N36" s="455"/>
      <c r="O36" s="455"/>
      <c r="P36" s="455"/>
      <c r="Q36" s="455"/>
      <c r="R36" s="455"/>
      <c r="S36" s="455"/>
      <c r="T36" s="455"/>
      <c r="U36" s="455"/>
      <c r="V36" s="455"/>
      <c r="W36" s="455"/>
      <c r="X36" s="110"/>
      <c r="Y36" s="109"/>
    </row>
    <row r="37" spans="1:25" ht="39.950000000000003" customHeight="1" x14ac:dyDescent="0.2">
      <c r="A37" s="164">
        <f>Datos!B51</f>
        <v>0</v>
      </c>
      <c r="B37" s="755" t="str">
        <f t="shared" si="1"/>
        <v/>
      </c>
      <c r="C37" s="756"/>
      <c r="D37" s="531">
        <f t="shared" si="2"/>
        <v>0</v>
      </c>
      <c r="E37" s="162"/>
      <c r="F37" s="455"/>
      <c r="G37" s="455"/>
      <c r="H37" s="455"/>
      <c r="I37" s="455"/>
      <c r="J37" s="455"/>
      <c r="K37" s="455"/>
      <c r="L37" s="455"/>
      <c r="M37" s="455"/>
      <c r="N37" s="455"/>
      <c r="O37" s="455"/>
      <c r="P37" s="455"/>
      <c r="Q37" s="455"/>
      <c r="R37" s="455"/>
      <c r="S37" s="455"/>
      <c r="T37" s="455"/>
      <c r="U37" s="455"/>
      <c r="V37" s="455"/>
      <c r="W37" s="455"/>
      <c r="X37" s="110"/>
      <c r="Y37" s="109"/>
    </row>
    <row r="38" spans="1:25" ht="20.100000000000001" customHeight="1" x14ac:dyDescent="0.2">
      <c r="A38" s="164"/>
      <c r="B38" s="118"/>
      <c r="C38" s="119"/>
      <c r="D38" s="531"/>
      <c r="E38" s="162"/>
      <c r="F38" s="455"/>
      <c r="G38" s="455"/>
      <c r="H38" s="455"/>
      <c r="I38" s="455"/>
      <c r="J38" s="455"/>
      <c r="K38" s="455"/>
      <c r="L38" s="455"/>
      <c r="M38" s="455"/>
      <c r="N38" s="455"/>
      <c r="O38" s="455"/>
      <c r="P38" s="455"/>
      <c r="Q38" s="455"/>
      <c r="R38" s="455"/>
      <c r="S38" s="455"/>
      <c r="T38" s="455"/>
      <c r="U38" s="455"/>
      <c r="V38" s="455"/>
      <c r="W38" s="455"/>
      <c r="X38" s="110"/>
      <c r="Y38" s="109"/>
    </row>
    <row r="39" spans="1:25" ht="20.100000000000001" customHeight="1" x14ac:dyDescent="0.2">
      <c r="A39" s="164"/>
      <c r="B39" s="118"/>
      <c r="C39" s="119"/>
      <c r="D39" s="531"/>
      <c r="E39" s="162"/>
      <c r="F39" s="455"/>
      <c r="G39" s="455"/>
      <c r="H39" s="455"/>
      <c r="I39" s="455"/>
      <c r="J39" s="455"/>
      <c r="K39" s="455"/>
      <c r="L39" s="455"/>
      <c r="M39" s="455"/>
      <c r="N39" s="455"/>
      <c r="O39" s="455"/>
      <c r="P39" s="455"/>
      <c r="Q39" s="455"/>
      <c r="R39" s="455"/>
      <c r="S39" s="455"/>
      <c r="T39" s="455"/>
      <c r="U39" s="455"/>
      <c r="V39" s="455"/>
      <c r="W39" s="455"/>
      <c r="X39" s="110"/>
      <c r="Y39" s="109"/>
    </row>
    <row r="40" spans="1:25" ht="20.100000000000001" customHeight="1" x14ac:dyDescent="0.2">
      <c r="A40" s="164"/>
      <c r="B40" s="118"/>
      <c r="C40" s="119"/>
      <c r="D40" s="531"/>
      <c r="E40" s="162"/>
      <c r="F40" s="455"/>
      <c r="G40" s="455"/>
      <c r="H40" s="455"/>
      <c r="I40" s="455"/>
      <c r="J40" s="455"/>
      <c r="K40" s="455"/>
      <c r="L40" s="455"/>
      <c r="M40" s="455"/>
      <c r="N40" s="455"/>
      <c r="O40" s="455"/>
      <c r="P40" s="455"/>
      <c r="Q40" s="455"/>
      <c r="R40" s="455"/>
      <c r="S40" s="455"/>
      <c r="T40" s="455"/>
      <c r="U40" s="455"/>
      <c r="V40" s="455"/>
      <c r="W40" s="455"/>
      <c r="X40" s="110"/>
      <c r="Y40" s="109"/>
    </row>
    <row r="41" spans="1:25" ht="20.100000000000001" customHeight="1" x14ac:dyDescent="0.2">
      <c r="A41" s="164"/>
      <c r="B41" s="118"/>
      <c r="C41" s="119"/>
      <c r="D41" s="531"/>
      <c r="E41" s="162"/>
      <c r="F41" s="455"/>
      <c r="G41" s="455"/>
      <c r="H41" s="455"/>
      <c r="I41" s="455"/>
      <c r="J41" s="455"/>
      <c r="K41" s="455"/>
      <c r="L41" s="455"/>
      <c r="M41" s="455"/>
      <c r="N41" s="455"/>
      <c r="O41" s="455"/>
      <c r="P41" s="455"/>
      <c r="Q41" s="455"/>
      <c r="R41" s="455"/>
      <c r="S41" s="455"/>
      <c r="T41" s="455"/>
      <c r="U41" s="455"/>
      <c r="V41" s="455"/>
      <c r="W41" s="455"/>
      <c r="X41" s="110"/>
      <c r="Y41" s="109"/>
    </row>
    <row r="42" spans="1:25" ht="20.100000000000001" customHeight="1" x14ac:dyDescent="0.2">
      <c r="A42" s="164"/>
      <c r="B42" s="118"/>
      <c r="C42" s="119"/>
      <c r="D42" s="531"/>
      <c r="E42" s="162"/>
      <c r="F42" s="455"/>
      <c r="G42" s="455"/>
      <c r="H42" s="455"/>
      <c r="I42" s="455"/>
      <c r="J42" s="455"/>
      <c r="K42" s="455"/>
      <c r="L42" s="455"/>
      <c r="M42" s="455"/>
      <c r="N42" s="455"/>
      <c r="O42" s="455"/>
      <c r="P42" s="455"/>
      <c r="Q42" s="455"/>
      <c r="R42" s="455"/>
      <c r="S42" s="455"/>
      <c r="T42" s="455"/>
      <c r="U42" s="455"/>
      <c r="V42" s="455"/>
      <c r="W42" s="455"/>
      <c r="X42" s="110"/>
      <c r="Y42" s="109"/>
    </row>
    <row r="43" spans="1:25" ht="20.100000000000001" customHeight="1" x14ac:dyDescent="0.2">
      <c r="A43" s="164"/>
      <c r="B43" s="118"/>
      <c r="C43" s="119"/>
      <c r="D43" s="531"/>
      <c r="E43" s="162"/>
      <c r="F43" s="455"/>
      <c r="G43" s="455"/>
      <c r="H43" s="455"/>
      <c r="I43" s="455"/>
      <c r="J43" s="455"/>
      <c r="K43" s="455"/>
      <c r="L43" s="455"/>
      <c r="M43" s="455"/>
      <c r="N43" s="455"/>
      <c r="O43" s="455"/>
      <c r="P43" s="455"/>
      <c r="Q43" s="455"/>
      <c r="R43" s="455"/>
      <c r="S43" s="455"/>
      <c r="T43" s="455"/>
      <c r="U43" s="455"/>
      <c r="V43" s="455"/>
      <c r="W43" s="455"/>
      <c r="X43" s="110"/>
      <c r="Y43" s="109"/>
    </row>
    <row r="44" spans="1:25" ht="20.100000000000001" customHeight="1" x14ac:dyDescent="0.2">
      <c r="A44" s="164"/>
      <c r="B44" s="118"/>
      <c r="C44" s="119"/>
      <c r="D44" s="531"/>
      <c r="E44" s="162"/>
      <c r="F44" s="455"/>
      <c r="G44" s="455"/>
      <c r="H44" s="455"/>
      <c r="I44" s="455"/>
      <c r="J44" s="455"/>
      <c r="K44" s="455"/>
      <c r="L44" s="455"/>
      <c r="M44" s="455"/>
      <c r="N44" s="455"/>
      <c r="O44" s="455"/>
      <c r="P44" s="455"/>
      <c r="Q44" s="455"/>
      <c r="R44" s="455"/>
      <c r="S44" s="455"/>
      <c r="T44" s="455"/>
      <c r="U44" s="455"/>
      <c r="V44" s="455"/>
      <c r="W44" s="455"/>
      <c r="X44" s="110"/>
      <c r="Y44" s="109"/>
    </row>
    <row r="45" spans="1:25" ht="20.100000000000001" customHeight="1" x14ac:dyDescent="0.2">
      <c r="A45" s="164"/>
      <c r="B45" s="118"/>
      <c r="C45" s="119"/>
      <c r="D45" s="531"/>
      <c r="E45" s="162"/>
      <c r="F45" s="455"/>
      <c r="G45" s="455"/>
      <c r="H45" s="455"/>
      <c r="I45" s="455"/>
      <c r="J45" s="455"/>
      <c r="K45" s="455"/>
      <c r="L45" s="455"/>
      <c r="M45" s="455"/>
      <c r="N45" s="455"/>
      <c r="O45" s="455"/>
      <c r="P45" s="455"/>
      <c r="Q45" s="455"/>
      <c r="R45" s="455"/>
      <c r="S45" s="455"/>
      <c r="T45" s="455"/>
      <c r="U45" s="455"/>
      <c r="V45" s="455"/>
      <c r="W45" s="455"/>
      <c r="X45" s="110"/>
      <c r="Y45" s="109"/>
    </row>
    <row r="46" spans="1:25" ht="20.100000000000001" customHeight="1" x14ac:dyDescent="0.2">
      <c r="A46" s="164"/>
      <c r="B46" s="118"/>
      <c r="C46" s="119"/>
      <c r="D46" s="531"/>
      <c r="E46" s="162"/>
      <c r="F46" s="455"/>
      <c r="G46" s="455"/>
      <c r="H46" s="455"/>
      <c r="I46" s="455"/>
      <c r="J46" s="455"/>
      <c r="K46" s="455"/>
      <c r="L46" s="455"/>
      <c r="M46" s="455"/>
      <c r="N46" s="455"/>
      <c r="O46" s="455"/>
      <c r="P46" s="455"/>
      <c r="Q46" s="455"/>
      <c r="R46" s="455"/>
      <c r="S46" s="455"/>
      <c r="T46" s="455"/>
      <c r="U46" s="455"/>
      <c r="V46" s="455"/>
      <c r="W46" s="455"/>
      <c r="X46" s="110"/>
      <c r="Y46" s="109"/>
    </row>
    <row r="47" spans="1:25" ht="20.100000000000001" customHeight="1" x14ac:dyDescent="0.2">
      <c r="A47" s="164"/>
      <c r="B47" s="118"/>
      <c r="C47" s="119"/>
      <c r="D47" s="531"/>
      <c r="E47" s="162"/>
      <c r="F47" s="455"/>
      <c r="G47" s="455"/>
      <c r="H47" s="455"/>
      <c r="I47" s="455"/>
      <c r="J47" s="455"/>
      <c r="K47" s="455"/>
      <c r="L47" s="455"/>
      <c r="M47" s="455"/>
      <c r="N47" s="455"/>
      <c r="O47" s="455"/>
      <c r="P47" s="455"/>
      <c r="Q47" s="455"/>
      <c r="R47" s="455"/>
      <c r="S47" s="455"/>
      <c r="T47" s="455"/>
      <c r="U47" s="455"/>
      <c r="V47" s="455"/>
      <c r="W47" s="455"/>
      <c r="X47" s="110"/>
      <c r="Y47" s="109"/>
    </row>
    <row r="48" spans="1:25" ht="20.100000000000001" customHeight="1" x14ac:dyDescent="0.2">
      <c r="A48" s="164"/>
      <c r="B48" s="118"/>
      <c r="C48" s="119"/>
      <c r="D48" s="531"/>
      <c r="E48" s="162"/>
      <c r="F48" s="455"/>
      <c r="G48" s="455"/>
      <c r="H48" s="455"/>
      <c r="I48" s="455"/>
      <c r="J48" s="455"/>
      <c r="K48" s="455"/>
      <c r="L48" s="455"/>
      <c r="M48" s="455"/>
      <c r="N48" s="455"/>
      <c r="O48" s="455"/>
      <c r="P48" s="455"/>
      <c r="Q48" s="455"/>
      <c r="R48" s="455"/>
      <c r="S48" s="455"/>
      <c r="T48" s="455"/>
      <c r="U48" s="455"/>
      <c r="V48" s="455"/>
      <c r="W48" s="455"/>
      <c r="X48" s="110"/>
      <c r="Y48" s="109"/>
    </row>
    <row r="49" spans="1:25" ht="20.100000000000001" customHeight="1" x14ac:dyDescent="0.2">
      <c r="A49" s="164"/>
      <c r="B49" s="118"/>
      <c r="C49" s="119"/>
      <c r="D49" s="531"/>
      <c r="E49" s="162"/>
      <c r="F49" s="455"/>
      <c r="G49" s="455"/>
      <c r="H49" s="455"/>
      <c r="I49" s="455"/>
      <c r="J49" s="455"/>
      <c r="K49" s="455"/>
      <c r="L49" s="455"/>
      <c r="M49" s="455"/>
      <c r="N49" s="455"/>
      <c r="O49" s="455"/>
      <c r="P49" s="455"/>
      <c r="Q49" s="455"/>
      <c r="R49" s="455"/>
      <c r="S49" s="455"/>
      <c r="T49" s="455"/>
      <c r="U49" s="455"/>
      <c r="V49" s="455"/>
      <c r="W49" s="455"/>
      <c r="X49" s="110"/>
      <c r="Y49" s="109"/>
    </row>
    <row r="50" spans="1:25" ht="20.100000000000001" customHeight="1" x14ac:dyDescent="0.2">
      <c r="A50" s="164"/>
      <c r="B50" s="118"/>
      <c r="C50" s="119"/>
      <c r="D50" s="531"/>
      <c r="E50" s="162"/>
      <c r="F50" s="455"/>
      <c r="G50" s="455"/>
      <c r="H50" s="455"/>
      <c r="I50" s="455"/>
      <c r="J50" s="455"/>
      <c r="K50" s="455"/>
      <c r="L50" s="455"/>
      <c r="M50" s="455"/>
      <c r="N50" s="455"/>
      <c r="O50" s="455"/>
      <c r="P50" s="455"/>
      <c r="Q50" s="455"/>
      <c r="R50" s="455"/>
      <c r="S50" s="455"/>
      <c r="T50" s="455"/>
      <c r="U50" s="455"/>
      <c r="V50" s="455"/>
      <c r="W50" s="455"/>
      <c r="X50" s="110"/>
      <c r="Y50" s="109"/>
    </row>
    <row r="51" spans="1:25" ht="20.100000000000001" customHeight="1" x14ac:dyDescent="0.2">
      <c r="A51" s="164"/>
      <c r="B51" s="118"/>
      <c r="C51" s="119"/>
      <c r="D51" s="531"/>
      <c r="E51" s="162"/>
      <c r="F51" s="455"/>
      <c r="G51" s="455"/>
      <c r="H51" s="455"/>
      <c r="I51" s="455"/>
      <c r="J51" s="455"/>
      <c r="K51" s="455"/>
      <c r="L51" s="455"/>
      <c r="M51" s="455"/>
      <c r="N51" s="455"/>
      <c r="O51" s="455"/>
      <c r="P51" s="455"/>
      <c r="Q51" s="455"/>
      <c r="R51" s="455"/>
      <c r="S51" s="455"/>
      <c r="T51" s="455"/>
      <c r="U51" s="455"/>
      <c r="V51" s="455"/>
      <c r="W51" s="455"/>
      <c r="X51" s="110"/>
      <c r="Y51" s="109"/>
    </row>
    <row r="52" spans="1:25" ht="20.100000000000001" customHeight="1" x14ac:dyDescent="0.2">
      <c r="A52" s="164"/>
      <c r="B52" s="118"/>
      <c r="C52" s="119"/>
      <c r="D52" s="531"/>
      <c r="E52" s="162"/>
      <c r="F52" s="455"/>
      <c r="G52" s="455"/>
      <c r="H52" s="455"/>
      <c r="I52" s="455"/>
      <c r="J52" s="455"/>
      <c r="K52" s="455"/>
      <c r="L52" s="455"/>
      <c r="M52" s="455"/>
      <c r="N52" s="455"/>
      <c r="O52" s="455"/>
      <c r="P52" s="455"/>
      <c r="Q52" s="455"/>
      <c r="R52" s="455"/>
      <c r="S52" s="455"/>
      <c r="T52" s="455"/>
      <c r="U52" s="455"/>
      <c r="V52" s="455"/>
      <c r="W52" s="455"/>
      <c r="X52" s="110"/>
      <c r="Y52" s="109"/>
    </row>
    <row r="53" spans="1:25" ht="20.100000000000001" customHeight="1" x14ac:dyDescent="0.2">
      <c r="A53" s="164"/>
      <c r="B53" s="118"/>
      <c r="C53" s="119"/>
      <c r="D53" s="531"/>
      <c r="E53" s="162"/>
      <c r="F53" s="455"/>
      <c r="G53" s="455"/>
      <c r="H53" s="455"/>
      <c r="I53" s="455"/>
      <c r="J53" s="455"/>
      <c r="K53" s="455"/>
      <c r="L53" s="455"/>
      <c r="M53" s="455"/>
      <c r="N53" s="455"/>
      <c r="O53" s="455"/>
      <c r="P53" s="455"/>
      <c r="Q53" s="455"/>
      <c r="R53" s="455"/>
      <c r="S53" s="455"/>
      <c r="T53" s="455"/>
      <c r="U53" s="455"/>
      <c r="V53" s="455"/>
      <c r="W53" s="455"/>
      <c r="X53" s="110"/>
      <c r="Y53" s="109"/>
    </row>
    <row r="54" spans="1:25" ht="20.100000000000001" customHeight="1" x14ac:dyDescent="0.2">
      <c r="A54" s="164"/>
      <c r="B54" s="118"/>
      <c r="C54" s="119"/>
      <c r="D54" s="531"/>
      <c r="E54" s="162"/>
      <c r="F54" s="455"/>
      <c r="G54" s="455"/>
      <c r="H54" s="455"/>
      <c r="I54" s="455"/>
      <c r="J54" s="455"/>
      <c r="K54" s="455"/>
      <c r="L54" s="455"/>
      <c r="M54" s="455"/>
      <c r="N54" s="455"/>
      <c r="O54" s="455"/>
      <c r="P54" s="455"/>
      <c r="Q54" s="455"/>
      <c r="R54" s="455"/>
      <c r="S54" s="455"/>
      <c r="T54" s="455"/>
      <c r="U54" s="455"/>
      <c r="V54" s="455"/>
      <c r="W54" s="455"/>
      <c r="X54" s="110"/>
      <c r="Y54" s="109"/>
    </row>
    <row r="55" spans="1:25" ht="20.100000000000001" customHeight="1" x14ac:dyDescent="0.2">
      <c r="A55" s="164"/>
      <c r="B55" s="118"/>
      <c r="C55" s="119"/>
      <c r="D55" s="531"/>
      <c r="E55" s="162"/>
      <c r="F55" s="455"/>
      <c r="G55" s="455"/>
      <c r="H55" s="455"/>
      <c r="I55" s="455"/>
      <c r="J55" s="455"/>
      <c r="K55" s="455"/>
      <c r="L55" s="455"/>
      <c r="M55" s="455"/>
      <c r="N55" s="455"/>
      <c r="O55" s="455"/>
      <c r="P55" s="455"/>
      <c r="Q55" s="455"/>
      <c r="R55" s="455"/>
      <c r="S55" s="455"/>
      <c r="T55" s="455"/>
      <c r="U55" s="455"/>
      <c r="V55" s="455"/>
      <c r="W55" s="455"/>
      <c r="X55" s="110"/>
      <c r="Y55" s="109"/>
    </row>
    <row r="56" spans="1:25" ht="20.100000000000001" customHeight="1" x14ac:dyDescent="0.2">
      <c r="A56" s="164"/>
      <c r="B56" s="118"/>
      <c r="C56" s="119"/>
      <c r="D56" s="531"/>
      <c r="E56" s="162"/>
      <c r="F56" s="455"/>
      <c r="G56" s="455"/>
      <c r="H56" s="455"/>
      <c r="I56" s="455"/>
      <c r="J56" s="455"/>
      <c r="K56" s="455"/>
      <c r="L56" s="455"/>
      <c r="M56" s="455"/>
      <c r="N56" s="455"/>
      <c r="O56" s="455"/>
      <c r="P56" s="455"/>
      <c r="Q56" s="455"/>
      <c r="R56" s="455"/>
      <c r="S56" s="455"/>
      <c r="T56" s="455"/>
      <c r="U56" s="455"/>
      <c r="V56" s="455"/>
      <c r="W56" s="455"/>
      <c r="X56" s="110"/>
      <c r="Y56" s="109"/>
    </row>
    <row r="57" spans="1:25" ht="20.100000000000001" customHeight="1" x14ac:dyDescent="0.2">
      <c r="A57" s="164"/>
      <c r="B57" s="118"/>
      <c r="C57" s="119"/>
      <c r="D57" s="531"/>
      <c r="E57" s="162"/>
      <c r="F57" s="455"/>
      <c r="G57" s="455"/>
      <c r="H57" s="455"/>
      <c r="I57" s="455"/>
      <c r="J57" s="455"/>
      <c r="K57" s="455"/>
      <c r="L57" s="455"/>
      <c r="M57" s="455"/>
      <c r="N57" s="455"/>
      <c r="O57" s="455"/>
      <c r="P57" s="455"/>
      <c r="Q57" s="455"/>
      <c r="R57" s="455"/>
      <c r="S57" s="455"/>
      <c r="T57" s="455"/>
      <c r="U57" s="455"/>
      <c r="V57" s="455"/>
      <c r="W57" s="455"/>
      <c r="X57" s="110"/>
      <c r="Y57" s="109"/>
    </row>
    <row r="58" spans="1:25" ht="20.100000000000001" customHeight="1" x14ac:dyDescent="0.2">
      <c r="A58" s="164"/>
      <c r="B58" s="118"/>
      <c r="C58" s="119"/>
      <c r="D58" s="531"/>
      <c r="E58" s="162"/>
      <c r="F58" s="455"/>
      <c r="G58" s="455"/>
      <c r="H58" s="455"/>
      <c r="I58" s="455"/>
      <c r="J58" s="455"/>
      <c r="K58" s="455"/>
      <c r="L58" s="455"/>
      <c r="M58" s="455"/>
      <c r="N58" s="455"/>
      <c r="O58" s="455"/>
      <c r="P58" s="455"/>
      <c r="Q58" s="455"/>
      <c r="R58" s="455"/>
      <c r="S58" s="455"/>
      <c r="T58" s="455"/>
      <c r="U58" s="455"/>
      <c r="V58" s="455"/>
      <c r="W58" s="455"/>
      <c r="X58" s="110"/>
      <c r="Y58" s="109"/>
    </row>
    <row r="59" spans="1:25" ht="20.100000000000001" customHeight="1" x14ac:dyDescent="0.2">
      <c r="A59" s="164"/>
      <c r="B59" s="118"/>
      <c r="C59" s="119"/>
      <c r="D59" s="531"/>
      <c r="E59" s="162"/>
      <c r="F59" s="455"/>
      <c r="G59" s="455"/>
      <c r="H59" s="455"/>
      <c r="I59" s="455"/>
      <c r="J59" s="455"/>
      <c r="K59" s="455"/>
      <c r="L59" s="455"/>
      <c r="M59" s="455"/>
      <c r="N59" s="455"/>
      <c r="O59" s="455"/>
      <c r="P59" s="455"/>
      <c r="Q59" s="455"/>
      <c r="R59" s="455"/>
      <c r="S59" s="455"/>
      <c r="T59" s="455"/>
      <c r="U59" s="455"/>
      <c r="V59" s="455"/>
      <c r="W59" s="455"/>
      <c r="X59" s="110"/>
      <c r="Y59" s="109"/>
    </row>
    <row r="60" spans="1:25" ht="20.100000000000001" customHeight="1" x14ac:dyDescent="0.2">
      <c r="A60" s="164"/>
      <c r="B60" s="118"/>
      <c r="C60" s="119"/>
      <c r="D60" s="531"/>
      <c r="E60" s="162"/>
      <c r="F60" s="455"/>
      <c r="G60" s="455"/>
      <c r="H60" s="455"/>
      <c r="I60" s="455"/>
      <c r="J60" s="455"/>
      <c r="K60" s="455"/>
      <c r="L60" s="455"/>
      <c r="M60" s="455"/>
      <c r="N60" s="455"/>
      <c r="O60" s="455"/>
      <c r="P60" s="455"/>
      <c r="Q60" s="455"/>
      <c r="R60" s="455"/>
      <c r="S60" s="455"/>
      <c r="T60" s="455"/>
      <c r="U60" s="455"/>
      <c r="V60" s="455"/>
      <c r="W60" s="455"/>
      <c r="X60" s="110"/>
      <c r="Y60" s="109"/>
    </row>
    <row r="61" spans="1:25" ht="20.100000000000001" customHeight="1" x14ac:dyDescent="0.2">
      <c r="A61" s="164"/>
      <c r="B61" s="118"/>
      <c r="C61" s="119"/>
      <c r="D61" s="531"/>
      <c r="E61" s="162"/>
      <c r="F61" s="455"/>
      <c r="G61" s="455"/>
      <c r="H61" s="455"/>
      <c r="I61" s="455"/>
      <c r="J61" s="455"/>
      <c r="K61" s="455"/>
      <c r="L61" s="455"/>
      <c r="M61" s="455"/>
      <c r="N61" s="455"/>
      <c r="O61" s="455"/>
      <c r="P61" s="455"/>
      <c r="Q61" s="455"/>
      <c r="R61" s="455"/>
      <c r="S61" s="455"/>
      <c r="T61" s="455"/>
      <c r="U61" s="455"/>
      <c r="V61" s="455"/>
      <c r="W61" s="455"/>
      <c r="X61" s="110"/>
      <c r="Y61" s="109"/>
    </row>
    <row r="62" spans="1:25" ht="20.100000000000001" customHeight="1" x14ac:dyDescent="0.2">
      <c r="A62" s="164"/>
      <c r="B62" s="118"/>
      <c r="C62" s="119"/>
      <c r="D62" s="531"/>
      <c r="E62" s="162"/>
      <c r="F62" s="455"/>
      <c r="G62" s="455"/>
      <c r="H62" s="455"/>
      <c r="I62" s="455"/>
      <c r="J62" s="455"/>
      <c r="K62" s="455"/>
      <c r="L62" s="455"/>
      <c r="M62" s="455"/>
      <c r="N62" s="455"/>
      <c r="O62" s="455"/>
      <c r="P62" s="455"/>
      <c r="Q62" s="455"/>
      <c r="R62" s="455"/>
      <c r="S62" s="455"/>
      <c r="T62" s="455"/>
      <c r="U62" s="455"/>
      <c r="V62" s="455"/>
      <c r="W62" s="455"/>
      <c r="X62" s="110"/>
      <c r="Y62" s="109"/>
    </row>
    <row r="63" spans="1:25" ht="20.100000000000001" customHeight="1" x14ac:dyDescent="0.2">
      <c r="A63" s="164"/>
      <c r="B63" s="118"/>
      <c r="C63" s="119"/>
      <c r="D63" s="531"/>
      <c r="E63" s="162"/>
      <c r="F63" s="455"/>
      <c r="G63" s="455"/>
      <c r="H63" s="455"/>
      <c r="I63" s="455"/>
      <c r="J63" s="455"/>
      <c r="K63" s="455"/>
      <c r="L63" s="455"/>
      <c r="M63" s="455"/>
      <c r="N63" s="455"/>
      <c r="O63" s="455"/>
      <c r="P63" s="455"/>
      <c r="Q63" s="455"/>
      <c r="R63" s="455"/>
      <c r="S63" s="455"/>
      <c r="T63" s="455"/>
      <c r="U63" s="455"/>
      <c r="V63" s="455"/>
      <c r="W63" s="455"/>
      <c r="X63" s="110"/>
      <c r="Y63" s="109"/>
    </row>
    <row r="64" spans="1:25" ht="20.100000000000001" customHeight="1" x14ac:dyDescent="0.2">
      <c r="A64" s="164"/>
      <c r="B64" s="118"/>
      <c r="C64" s="119"/>
      <c r="D64" s="531"/>
      <c r="E64" s="162"/>
      <c r="F64" s="455"/>
      <c r="G64" s="455"/>
      <c r="H64" s="455"/>
      <c r="I64" s="455"/>
      <c r="J64" s="455"/>
      <c r="K64" s="455"/>
      <c r="L64" s="455"/>
      <c r="M64" s="455"/>
      <c r="N64" s="455"/>
      <c r="O64" s="455"/>
      <c r="P64" s="455"/>
      <c r="Q64" s="455"/>
      <c r="R64" s="455"/>
      <c r="S64" s="455"/>
      <c r="T64" s="455"/>
      <c r="U64" s="455"/>
      <c r="V64" s="455"/>
      <c r="W64" s="455"/>
      <c r="X64" s="110"/>
      <c r="Y64" s="109"/>
    </row>
    <row r="65" spans="1:25" ht="20.100000000000001" customHeight="1" x14ac:dyDescent="0.2">
      <c r="A65" s="164"/>
      <c r="B65" s="118"/>
      <c r="C65" s="119"/>
      <c r="D65" s="531"/>
      <c r="E65" s="162"/>
      <c r="F65" s="455"/>
      <c r="G65" s="455"/>
      <c r="H65" s="455"/>
      <c r="I65" s="455"/>
      <c r="J65" s="455"/>
      <c r="K65" s="455"/>
      <c r="L65" s="455"/>
      <c r="M65" s="455"/>
      <c r="N65" s="455"/>
      <c r="O65" s="455"/>
      <c r="P65" s="455"/>
      <c r="Q65" s="455"/>
      <c r="R65" s="455"/>
      <c r="S65" s="455"/>
      <c r="T65" s="455"/>
      <c r="U65" s="455"/>
      <c r="V65" s="455"/>
      <c r="W65" s="455"/>
      <c r="X65" s="110"/>
      <c r="Y65" s="109"/>
    </row>
    <row r="66" spans="1:25" ht="20.100000000000001" customHeight="1" x14ac:dyDescent="0.2">
      <c r="A66" s="164"/>
      <c r="B66" s="118"/>
      <c r="C66" s="119"/>
      <c r="D66" s="531"/>
      <c r="E66" s="162"/>
      <c r="F66" s="455"/>
      <c r="G66" s="455"/>
      <c r="H66" s="455"/>
      <c r="I66" s="455"/>
      <c r="J66" s="455"/>
      <c r="K66" s="455"/>
      <c r="L66" s="455"/>
      <c r="M66" s="455"/>
      <c r="N66" s="455"/>
      <c r="O66" s="455"/>
      <c r="P66" s="455"/>
      <c r="Q66" s="455"/>
      <c r="R66" s="455"/>
      <c r="S66" s="455"/>
      <c r="T66" s="455"/>
      <c r="U66" s="455"/>
      <c r="V66" s="455"/>
      <c r="W66" s="455"/>
      <c r="X66" s="110"/>
      <c r="Y66" s="109"/>
    </row>
    <row r="67" spans="1:25" ht="20.100000000000001" customHeight="1" x14ac:dyDescent="0.2">
      <c r="A67" s="164"/>
      <c r="B67" s="118"/>
      <c r="C67" s="119"/>
      <c r="D67" s="531"/>
      <c r="E67" s="162"/>
      <c r="F67" s="455"/>
      <c r="G67" s="455"/>
      <c r="H67" s="455"/>
      <c r="I67" s="455"/>
      <c r="J67" s="455"/>
      <c r="K67" s="455"/>
      <c r="L67" s="455"/>
      <c r="M67" s="455"/>
      <c r="N67" s="455"/>
      <c r="O67" s="455"/>
      <c r="P67" s="455"/>
      <c r="Q67" s="455"/>
      <c r="R67" s="455"/>
      <c r="S67" s="455"/>
      <c r="T67" s="455"/>
      <c r="U67" s="455"/>
      <c r="V67" s="455"/>
      <c r="W67" s="455"/>
      <c r="X67" s="110"/>
      <c r="Y67" s="109"/>
    </row>
    <row r="68" spans="1:25" ht="20.100000000000001" customHeight="1" x14ac:dyDescent="0.2">
      <c r="A68" s="164"/>
      <c r="B68" s="118"/>
      <c r="C68" s="119"/>
      <c r="D68" s="531"/>
      <c r="E68" s="162"/>
      <c r="F68" s="455"/>
      <c r="G68" s="455"/>
      <c r="H68" s="455"/>
      <c r="I68" s="455"/>
      <c r="J68" s="455"/>
      <c r="K68" s="455"/>
      <c r="L68" s="455"/>
      <c r="M68" s="455"/>
      <c r="N68" s="455"/>
      <c r="O68" s="455"/>
      <c r="P68" s="455"/>
      <c r="Q68" s="455"/>
      <c r="R68" s="455"/>
      <c r="S68" s="455"/>
      <c r="T68" s="455"/>
      <c r="U68" s="455"/>
      <c r="V68" s="455"/>
      <c r="W68" s="455"/>
      <c r="X68" s="110"/>
      <c r="Y68" s="109"/>
    </row>
    <row r="69" spans="1:25" ht="20.100000000000001" customHeight="1" x14ac:dyDescent="0.2">
      <c r="A69" s="164"/>
      <c r="B69" s="118"/>
      <c r="C69" s="119"/>
      <c r="D69" s="531"/>
      <c r="E69" s="162"/>
      <c r="F69" s="455"/>
      <c r="G69" s="455"/>
      <c r="H69" s="455"/>
      <c r="I69" s="455"/>
      <c r="J69" s="455"/>
      <c r="K69" s="455"/>
      <c r="L69" s="455"/>
      <c r="M69" s="455"/>
      <c r="N69" s="455"/>
      <c r="O69" s="455"/>
      <c r="P69" s="455"/>
      <c r="Q69" s="455"/>
      <c r="R69" s="455"/>
      <c r="S69" s="455"/>
      <c r="T69" s="455"/>
      <c r="U69" s="455"/>
      <c r="V69" s="455"/>
      <c r="W69" s="455"/>
      <c r="X69" s="110"/>
      <c r="Y69" s="109"/>
    </row>
    <row r="70" spans="1:25" ht="20.100000000000001" customHeight="1" x14ac:dyDescent="0.2">
      <c r="A70" s="164"/>
      <c r="B70" s="118"/>
      <c r="C70" s="119"/>
      <c r="D70" s="531"/>
      <c r="E70" s="162"/>
      <c r="F70" s="455"/>
      <c r="G70" s="455"/>
      <c r="H70" s="455"/>
      <c r="I70" s="455"/>
      <c r="J70" s="455"/>
      <c r="K70" s="455"/>
      <c r="L70" s="455"/>
      <c r="M70" s="455"/>
      <c r="N70" s="455"/>
      <c r="O70" s="455"/>
      <c r="P70" s="455"/>
      <c r="Q70" s="455"/>
      <c r="R70" s="455"/>
      <c r="S70" s="455"/>
      <c r="T70" s="455"/>
      <c r="U70" s="455"/>
      <c r="V70" s="455"/>
      <c r="W70" s="455"/>
      <c r="X70" s="110"/>
      <c r="Y70" s="109"/>
    </row>
    <row r="71" spans="1:25" ht="20.100000000000001" customHeight="1" x14ac:dyDescent="0.2">
      <c r="A71" s="164"/>
      <c r="B71" s="118"/>
      <c r="C71" s="119"/>
      <c r="D71" s="531"/>
      <c r="E71" s="162"/>
      <c r="F71" s="455"/>
      <c r="G71" s="455"/>
      <c r="H71" s="455"/>
      <c r="I71" s="455"/>
      <c r="J71" s="455"/>
      <c r="K71" s="455"/>
      <c r="L71" s="455"/>
      <c r="M71" s="455"/>
      <c r="N71" s="455"/>
      <c r="O71" s="455"/>
      <c r="P71" s="455"/>
      <c r="Q71" s="455"/>
      <c r="R71" s="455"/>
      <c r="S71" s="455"/>
      <c r="T71" s="455"/>
      <c r="U71" s="455"/>
      <c r="V71" s="455"/>
      <c r="W71" s="455"/>
      <c r="X71" s="110"/>
      <c r="Y71" s="109"/>
    </row>
    <row r="72" spans="1:25" ht="20.100000000000001" customHeight="1" x14ac:dyDescent="0.2">
      <c r="A72" s="164"/>
      <c r="B72" s="118"/>
      <c r="C72" s="119"/>
      <c r="D72" s="531"/>
      <c r="E72" s="162"/>
      <c r="F72" s="455"/>
      <c r="G72" s="455"/>
      <c r="H72" s="455"/>
      <c r="I72" s="455"/>
      <c r="J72" s="455"/>
      <c r="K72" s="455"/>
      <c r="L72" s="455"/>
      <c r="M72" s="455"/>
      <c r="N72" s="455"/>
      <c r="O72" s="455"/>
      <c r="P72" s="455"/>
      <c r="Q72" s="455"/>
      <c r="R72" s="455"/>
      <c r="S72" s="455"/>
      <c r="T72" s="455"/>
      <c r="U72" s="455"/>
      <c r="V72" s="455"/>
      <c r="W72" s="455"/>
      <c r="X72" s="110"/>
      <c r="Y72" s="109"/>
    </row>
    <row r="73" spans="1:25" ht="20.100000000000001" customHeight="1" x14ac:dyDescent="0.2">
      <c r="A73" s="164"/>
      <c r="B73" s="118"/>
      <c r="C73" s="119"/>
      <c r="D73" s="531"/>
      <c r="E73" s="162"/>
      <c r="F73" s="455"/>
      <c r="G73" s="455"/>
      <c r="H73" s="455"/>
      <c r="I73" s="455"/>
      <c r="J73" s="455"/>
      <c r="K73" s="455"/>
      <c r="L73" s="455"/>
      <c r="M73" s="455"/>
      <c r="N73" s="455"/>
      <c r="O73" s="455"/>
      <c r="P73" s="455"/>
      <c r="Q73" s="455"/>
      <c r="R73" s="455"/>
      <c r="S73" s="455"/>
      <c r="T73" s="455"/>
      <c r="U73" s="455"/>
      <c r="V73" s="455"/>
      <c r="W73" s="455"/>
      <c r="X73" s="110"/>
      <c r="Y73" s="109"/>
    </row>
    <row r="74" spans="1:25" ht="20.100000000000001" customHeight="1" x14ac:dyDescent="0.2">
      <c r="A74" s="164"/>
      <c r="B74" s="118"/>
      <c r="C74" s="119"/>
      <c r="D74" s="531"/>
      <c r="E74" s="162"/>
      <c r="F74" s="455"/>
      <c r="G74" s="455"/>
      <c r="H74" s="455"/>
      <c r="I74" s="455"/>
      <c r="J74" s="455"/>
      <c r="K74" s="455"/>
      <c r="L74" s="455"/>
      <c r="M74" s="455"/>
      <c r="N74" s="455"/>
      <c r="O74" s="455"/>
      <c r="P74" s="455"/>
      <c r="Q74" s="455"/>
      <c r="R74" s="455"/>
      <c r="S74" s="455"/>
      <c r="T74" s="455"/>
      <c r="U74" s="455"/>
      <c r="V74" s="455"/>
      <c r="W74" s="455"/>
      <c r="X74" s="110"/>
      <c r="Y74" s="109"/>
    </row>
    <row r="75" spans="1:25" ht="20.100000000000001" customHeight="1" x14ac:dyDescent="0.2">
      <c r="A75" s="164"/>
      <c r="B75" s="118"/>
      <c r="C75" s="119"/>
      <c r="D75" s="531"/>
      <c r="E75" s="162"/>
      <c r="F75" s="455"/>
      <c r="G75" s="455"/>
      <c r="H75" s="455"/>
      <c r="I75" s="455"/>
      <c r="J75" s="455"/>
      <c r="K75" s="455"/>
      <c r="L75" s="455"/>
      <c r="M75" s="455"/>
      <c r="N75" s="455"/>
      <c r="O75" s="455"/>
      <c r="P75" s="455"/>
      <c r="Q75" s="455"/>
      <c r="R75" s="455"/>
      <c r="S75" s="455"/>
      <c r="T75" s="455"/>
      <c r="U75" s="455"/>
      <c r="V75" s="455"/>
      <c r="W75" s="455"/>
      <c r="X75" s="110"/>
      <c r="Y75" s="109"/>
    </row>
    <row r="76" spans="1:25" ht="20.100000000000001" customHeight="1" x14ac:dyDescent="0.2">
      <c r="A76" s="164"/>
      <c r="B76" s="118"/>
      <c r="C76" s="119"/>
      <c r="D76" s="531"/>
      <c r="E76" s="162"/>
      <c r="F76" s="455"/>
      <c r="G76" s="455"/>
      <c r="H76" s="455"/>
      <c r="I76" s="455"/>
      <c r="J76" s="455"/>
      <c r="K76" s="455"/>
      <c r="L76" s="455"/>
      <c r="M76" s="455"/>
      <c r="N76" s="455"/>
      <c r="O76" s="455"/>
      <c r="P76" s="455"/>
      <c r="Q76" s="455"/>
      <c r="R76" s="455"/>
      <c r="S76" s="455"/>
      <c r="T76" s="455"/>
      <c r="U76" s="455"/>
      <c r="V76" s="455"/>
      <c r="W76" s="455"/>
      <c r="X76" s="110"/>
      <c r="Y76" s="109"/>
    </row>
    <row r="77" spans="1:25" ht="20.100000000000001" customHeight="1" x14ac:dyDescent="0.2">
      <c r="A77" s="164"/>
      <c r="B77" s="118"/>
      <c r="C77" s="119"/>
      <c r="D77" s="531"/>
      <c r="E77" s="162"/>
      <c r="F77" s="455"/>
      <c r="G77" s="455"/>
      <c r="H77" s="455"/>
      <c r="I77" s="455"/>
      <c r="J77" s="455"/>
      <c r="K77" s="455"/>
      <c r="L77" s="455"/>
      <c r="M77" s="455"/>
      <c r="N77" s="455"/>
      <c r="O77" s="455"/>
      <c r="P77" s="455"/>
      <c r="Q77" s="455"/>
      <c r="R77" s="455"/>
      <c r="S77" s="455"/>
      <c r="T77" s="455"/>
      <c r="U77" s="455"/>
      <c r="V77" s="455"/>
      <c r="W77" s="455"/>
      <c r="X77" s="110"/>
      <c r="Y77" s="109"/>
    </row>
    <row r="78" spans="1:25" ht="20.100000000000001" customHeight="1" x14ac:dyDescent="0.2">
      <c r="A78" s="164"/>
      <c r="B78" s="118"/>
      <c r="C78" s="119"/>
      <c r="D78" s="531"/>
      <c r="E78" s="162"/>
      <c r="F78" s="455"/>
      <c r="G78" s="455"/>
      <c r="H78" s="455"/>
      <c r="I78" s="455"/>
      <c r="J78" s="455"/>
      <c r="K78" s="455"/>
      <c r="L78" s="455"/>
      <c r="M78" s="455"/>
      <c r="N78" s="455"/>
      <c r="O78" s="455"/>
      <c r="P78" s="455"/>
      <c r="Q78" s="455"/>
      <c r="R78" s="455"/>
      <c r="S78" s="455"/>
      <c r="T78" s="455"/>
      <c r="U78" s="455"/>
      <c r="V78" s="455"/>
      <c r="W78" s="455"/>
      <c r="X78" s="110"/>
      <c r="Y78" s="109"/>
    </row>
    <row r="79" spans="1:25" ht="20.100000000000001" customHeight="1" x14ac:dyDescent="0.2">
      <c r="A79" s="164"/>
      <c r="B79" s="118"/>
      <c r="C79" s="119"/>
      <c r="D79" s="531"/>
      <c r="E79" s="162"/>
      <c r="F79" s="455"/>
      <c r="G79" s="455"/>
      <c r="H79" s="455"/>
      <c r="I79" s="455"/>
      <c r="J79" s="455"/>
      <c r="K79" s="455"/>
      <c r="L79" s="455"/>
      <c r="M79" s="455"/>
      <c r="N79" s="455"/>
      <c r="O79" s="455"/>
      <c r="P79" s="455"/>
      <c r="Q79" s="455"/>
      <c r="R79" s="455"/>
      <c r="S79" s="455"/>
      <c r="T79" s="455"/>
      <c r="U79" s="455"/>
      <c r="V79" s="455"/>
      <c r="W79" s="455"/>
      <c r="X79" s="110"/>
      <c r="Y79" s="109"/>
    </row>
    <row r="80" spans="1:25" ht="20.100000000000001" customHeight="1" x14ac:dyDescent="0.2">
      <c r="A80" s="164"/>
      <c r="B80" s="118"/>
      <c r="C80" s="119"/>
      <c r="D80" s="531"/>
      <c r="E80" s="162"/>
      <c r="F80" s="455"/>
      <c r="G80" s="455"/>
      <c r="H80" s="455"/>
      <c r="I80" s="455"/>
      <c r="J80" s="455"/>
      <c r="K80" s="455"/>
      <c r="L80" s="455"/>
      <c r="M80" s="455"/>
      <c r="N80" s="455"/>
      <c r="O80" s="455"/>
      <c r="P80" s="455"/>
      <c r="Q80" s="455"/>
      <c r="R80" s="455"/>
      <c r="S80" s="455"/>
      <c r="T80" s="455"/>
      <c r="U80" s="455"/>
      <c r="V80" s="455"/>
      <c r="W80" s="455"/>
      <c r="X80" s="110"/>
      <c r="Y80" s="109"/>
    </row>
    <row r="81" spans="1:25" ht="20.100000000000001" customHeight="1" x14ac:dyDescent="0.2">
      <c r="A81" s="164"/>
      <c r="B81" s="118"/>
      <c r="C81" s="119"/>
      <c r="D81" s="531"/>
      <c r="E81" s="162"/>
      <c r="F81" s="455"/>
      <c r="G81" s="455"/>
      <c r="H81" s="455"/>
      <c r="I81" s="455"/>
      <c r="J81" s="455"/>
      <c r="K81" s="455"/>
      <c r="L81" s="455"/>
      <c r="M81" s="455"/>
      <c r="N81" s="455"/>
      <c r="O81" s="455"/>
      <c r="P81" s="455"/>
      <c r="Q81" s="455"/>
      <c r="R81" s="455"/>
      <c r="S81" s="455"/>
      <c r="T81" s="455"/>
      <c r="U81" s="455"/>
      <c r="V81" s="455"/>
      <c r="W81" s="455"/>
      <c r="X81" s="110"/>
      <c r="Y81" s="109"/>
    </row>
    <row r="82" spans="1:25" ht="20.100000000000001" customHeight="1" x14ac:dyDescent="0.2">
      <c r="A82" s="164"/>
      <c r="B82" s="118"/>
      <c r="C82" s="119"/>
      <c r="D82" s="531"/>
      <c r="E82" s="162"/>
      <c r="F82" s="455"/>
      <c r="G82" s="455"/>
      <c r="H82" s="455"/>
      <c r="I82" s="455"/>
      <c r="J82" s="455"/>
      <c r="K82" s="455"/>
      <c r="L82" s="455"/>
      <c r="M82" s="455"/>
      <c r="N82" s="455"/>
      <c r="O82" s="455"/>
      <c r="P82" s="455"/>
      <c r="Q82" s="455"/>
      <c r="R82" s="455"/>
      <c r="S82" s="455"/>
      <c r="T82" s="455"/>
      <c r="U82" s="455"/>
      <c r="V82" s="455"/>
      <c r="W82" s="455"/>
      <c r="X82" s="110"/>
      <c r="Y82" s="109"/>
    </row>
    <row r="83" spans="1:25" ht="20.100000000000001" customHeight="1" x14ac:dyDescent="0.2">
      <c r="A83" s="164"/>
      <c r="B83" s="118"/>
      <c r="C83" s="119"/>
      <c r="D83" s="531"/>
      <c r="E83" s="162"/>
      <c r="F83" s="455"/>
      <c r="G83" s="455"/>
      <c r="H83" s="455"/>
      <c r="I83" s="455"/>
      <c r="J83" s="455"/>
      <c r="K83" s="455"/>
      <c r="L83" s="455"/>
      <c r="M83" s="455"/>
      <c r="N83" s="455"/>
      <c r="O83" s="455"/>
      <c r="P83" s="455"/>
      <c r="Q83" s="455"/>
      <c r="R83" s="455"/>
      <c r="S83" s="455"/>
      <c r="T83" s="455"/>
      <c r="U83" s="455"/>
      <c r="V83" s="455"/>
      <c r="W83" s="455"/>
      <c r="X83" s="110"/>
      <c r="Y83" s="109"/>
    </row>
    <row r="84" spans="1:25" ht="20.100000000000001" customHeight="1" x14ac:dyDescent="0.2">
      <c r="A84" s="164"/>
      <c r="B84" s="118"/>
      <c r="C84" s="119"/>
      <c r="D84" s="531"/>
      <c r="E84" s="162"/>
      <c r="F84" s="455"/>
      <c r="G84" s="455"/>
      <c r="H84" s="455"/>
      <c r="I84" s="455"/>
      <c r="J84" s="455"/>
      <c r="K84" s="455"/>
      <c r="L84" s="455"/>
      <c r="M84" s="455"/>
      <c r="N84" s="455"/>
      <c r="O84" s="455"/>
      <c r="P84" s="455"/>
      <c r="Q84" s="455"/>
      <c r="R84" s="455"/>
      <c r="S84" s="455"/>
      <c r="T84" s="455"/>
      <c r="U84" s="455"/>
      <c r="V84" s="455"/>
      <c r="W84" s="455"/>
      <c r="X84" s="110"/>
      <c r="Y84" s="109"/>
    </row>
    <row r="85" spans="1:25" ht="20.100000000000001" customHeight="1" x14ac:dyDescent="0.2">
      <c r="A85" s="164"/>
      <c r="B85" s="118"/>
      <c r="C85" s="119"/>
      <c r="D85" s="531"/>
      <c r="E85" s="162"/>
      <c r="F85" s="455"/>
      <c r="G85" s="455"/>
      <c r="H85" s="455"/>
      <c r="I85" s="455"/>
      <c r="J85" s="455"/>
      <c r="K85" s="455"/>
      <c r="L85" s="455"/>
      <c r="M85" s="455"/>
      <c r="N85" s="455"/>
      <c r="O85" s="455"/>
      <c r="P85" s="455"/>
      <c r="Q85" s="455"/>
      <c r="R85" s="455"/>
      <c r="S85" s="455"/>
      <c r="T85" s="455"/>
      <c r="U85" s="455"/>
      <c r="V85" s="455"/>
      <c r="W85" s="455"/>
      <c r="X85" s="110"/>
      <c r="Y85" s="109"/>
    </row>
    <row r="86" spans="1:25" ht="20.100000000000001" customHeight="1" x14ac:dyDescent="0.2">
      <c r="A86" s="164"/>
      <c r="B86" s="118"/>
      <c r="C86" s="119"/>
      <c r="D86" s="531"/>
      <c r="E86" s="162"/>
      <c r="F86" s="455"/>
      <c r="G86" s="455"/>
      <c r="H86" s="455"/>
      <c r="I86" s="455"/>
      <c r="J86" s="455"/>
      <c r="K86" s="455"/>
      <c r="L86" s="455"/>
      <c r="M86" s="455"/>
      <c r="N86" s="455"/>
      <c r="O86" s="455"/>
      <c r="P86" s="455"/>
      <c r="Q86" s="455"/>
      <c r="R86" s="455"/>
      <c r="S86" s="455"/>
      <c r="T86" s="455"/>
      <c r="U86" s="455"/>
      <c r="V86" s="455"/>
      <c r="W86" s="455"/>
      <c r="X86" s="110"/>
      <c r="Y86" s="109"/>
    </row>
    <row r="87" spans="1:25" ht="20.100000000000001" customHeight="1" x14ac:dyDescent="0.2">
      <c r="A87" s="164"/>
      <c r="B87" s="118"/>
      <c r="C87" s="119"/>
      <c r="D87" s="531"/>
      <c r="E87" s="162"/>
      <c r="F87" s="455"/>
      <c r="G87" s="455"/>
      <c r="H87" s="455"/>
      <c r="I87" s="455"/>
      <c r="J87" s="455"/>
      <c r="K87" s="455"/>
      <c r="L87" s="455"/>
      <c r="M87" s="455"/>
      <c r="N87" s="455"/>
      <c r="O87" s="455"/>
      <c r="P87" s="455"/>
      <c r="Q87" s="455"/>
      <c r="R87" s="455"/>
      <c r="S87" s="455"/>
      <c r="T87" s="455"/>
      <c r="U87" s="455"/>
      <c r="V87" s="455"/>
      <c r="W87" s="455"/>
      <c r="X87" s="110"/>
      <c r="Y87" s="109"/>
    </row>
    <row r="88" spans="1:25" ht="20.100000000000001" customHeight="1" x14ac:dyDescent="0.2">
      <c r="A88" s="164"/>
      <c r="B88" s="118"/>
      <c r="C88" s="119"/>
      <c r="D88" s="531"/>
      <c r="E88" s="162"/>
      <c r="F88" s="455"/>
      <c r="G88" s="455"/>
      <c r="H88" s="455"/>
      <c r="I88" s="455"/>
      <c r="J88" s="455"/>
      <c r="K88" s="455"/>
      <c r="L88" s="455"/>
      <c r="M88" s="455"/>
      <c r="N88" s="455"/>
      <c r="O88" s="455"/>
      <c r="P88" s="455"/>
      <c r="Q88" s="455"/>
      <c r="R88" s="455"/>
      <c r="S88" s="455"/>
      <c r="T88" s="455"/>
      <c r="U88" s="455"/>
      <c r="V88" s="455"/>
      <c r="W88" s="455"/>
      <c r="X88" s="110"/>
      <c r="Y88" s="109"/>
    </row>
    <row r="89" spans="1:25" ht="20.100000000000001" customHeight="1" x14ac:dyDescent="0.2">
      <c r="A89" s="164"/>
      <c r="B89" s="118"/>
      <c r="C89" s="119"/>
      <c r="D89" s="531"/>
      <c r="E89" s="162"/>
      <c r="F89" s="455"/>
      <c r="G89" s="455"/>
      <c r="H89" s="455"/>
      <c r="I89" s="455"/>
      <c r="J89" s="455"/>
      <c r="K89" s="455"/>
      <c r="L89" s="455"/>
      <c r="M89" s="455"/>
      <c r="N89" s="455"/>
      <c r="O89" s="455"/>
      <c r="P89" s="455"/>
      <c r="Q89" s="455"/>
      <c r="R89" s="455"/>
      <c r="S89" s="455"/>
      <c r="T89" s="455"/>
      <c r="U89" s="455"/>
      <c r="V89" s="455"/>
      <c r="W89" s="455"/>
      <c r="X89" s="110"/>
      <c r="Y89" s="109"/>
    </row>
    <row r="90" spans="1:25" ht="20.100000000000001" customHeight="1" x14ac:dyDescent="0.2">
      <c r="A90" s="164"/>
      <c r="B90" s="118"/>
      <c r="C90" s="119"/>
      <c r="D90" s="531"/>
      <c r="E90" s="162"/>
      <c r="F90" s="455"/>
      <c r="G90" s="455"/>
      <c r="H90" s="455"/>
      <c r="I90" s="455"/>
      <c r="J90" s="455"/>
      <c r="K90" s="455"/>
      <c r="L90" s="455"/>
      <c r="M90" s="455"/>
      <c r="N90" s="455"/>
      <c r="O90" s="455"/>
      <c r="P90" s="455"/>
      <c r="Q90" s="455"/>
      <c r="R90" s="455"/>
      <c r="S90" s="455"/>
      <c r="T90" s="455"/>
      <c r="U90" s="455"/>
      <c r="V90" s="455"/>
      <c r="W90" s="455"/>
      <c r="X90" s="110"/>
      <c r="Y90" s="109"/>
    </row>
    <row r="91" spans="1:25" ht="20.100000000000001" customHeight="1" x14ac:dyDescent="0.2">
      <c r="A91" s="164"/>
      <c r="B91" s="118"/>
      <c r="C91" s="119"/>
      <c r="D91" s="531"/>
      <c r="E91" s="162"/>
      <c r="F91" s="455"/>
      <c r="G91" s="455"/>
      <c r="H91" s="455"/>
      <c r="I91" s="455"/>
      <c r="J91" s="455"/>
      <c r="K91" s="455"/>
      <c r="L91" s="455"/>
      <c r="M91" s="455"/>
      <c r="N91" s="455"/>
      <c r="O91" s="455"/>
      <c r="P91" s="455"/>
      <c r="Q91" s="455"/>
      <c r="R91" s="455"/>
      <c r="S91" s="455"/>
      <c r="T91" s="455"/>
      <c r="U91" s="455"/>
      <c r="V91" s="455"/>
      <c r="W91" s="455"/>
      <c r="X91" s="110"/>
      <c r="Y91" s="109"/>
    </row>
    <row r="92" spans="1:25" ht="20.100000000000001" customHeight="1" x14ac:dyDescent="0.2">
      <c r="A92" s="164"/>
      <c r="B92" s="118"/>
      <c r="C92" s="119"/>
      <c r="D92" s="531"/>
      <c r="E92" s="162"/>
      <c r="F92" s="455"/>
      <c r="G92" s="455"/>
      <c r="H92" s="455"/>
      <c r="I92" s="455"/>
      <c r="J92" s="455"/>
      <c r="K92" s="455"/>
      <c r="L92" s="455"/>
      <c r="M92" s="455"/>
      <c r="N92" s="455"/>
      <c r="O92" s="455"/>
      <c r="P92" s="455"/>
      <c r="Q92" s="455"/>
      <c r="R92" s="455"/>
      <c r="S92" s="455"/>
      <c r="T92" s="455"/>
      <c r="U92" s="455"/>
      <c r="V92" s="455"/>
      <c r="W92" s="455"/>
      <c r="X92" s="110"/>
      <c r="Y92" s="109"/>
    </row>
    <row r="93" spans="1:25" ht="20.100000000000001" customHeight="1" x14ac:dyDescent="0.2">
      <c r="A93" s="164"/>
      <c r="B93" s="118"/>
      <c r="C93" s="119"/>
      <c r="D93" s="531"/>
      <c r="E93" s="162"/>
      <c r="F93" s="455"/>
      <c r="G93" s="455"/>
      <c r="H93" s="455"/>
      <c r="I93" s="455"/>
      <c r="J93" s="455"/>
      <c r="K93" s="455"/>
      <c r="L93" s="455"/>
      <c r="M93" s="455"/>
      <c r="N93" s="455"/>
      <c r="O93" s="455"/>
      <c r="P93" s="455"/>
      <c r="Q93" s="455"/>
      <c r="R93" s="455"/>
      <c r="S93" s="455"/>
      <c r="T93" s="455"/>
      <c r="U93" s="455"/>
      <c r="V93" s="455"/>
      <c r="W93" s="455"/>
      <c r="X93" s="110"/>
      <c r="Y93" s="109"/>
    </row>
    <row r="94" spans="1:25" ht="20.100000000000001" customHeight="1" x14ac:dyDescent="0.2">
      <c r="A94" s="164"/>
      <c r="B94" s="118"/>
      <c r="C94" s="119"/>
      <c r="D94" s="531"/>
      <c r="E94" s="162"/>
      <c r="F94" s="455"/>
      <c r="G94" s="455"/>
      <c r="H94" s="455"/>
      <c r="I94" s="455"/>
      <c r="J94" s="455"/>
      <c r="K94" s="455"/>
      <c r="L94" s="455"/>
      <c r="M94" s="455"/>
      <c r="N94" s="455"/>
      <c r="O94" s="455"/>
      <c r="P94" s="455"/>
      <c r="Q94" s="455"/>
      <c r="R94" s="455"/>
      <c r="S94" s="455"/>
      <c r="T94" s="455"/>
      <c r="U94" s="455"/>
      <c r="V94" s="455"/>
      <c r="W94" s="455"/>
      <c r="X94" s="110"/>
      <c r="Y94" s="109"/>
    </row>
    <row r="95" spans="1:25" ht="20.100000000000001" customHeight="1" x14ac:dyDescent="0.2">
      <c r="A95" s="164"/>
      <c r="B95" s="118"/>
      <c r="C95" s="119"/>
      <c r="D95" s="531"/>
      <c r="E95" s="162"/>
      <c r="F95" s="455"/>
      <c r="G95" s="455"/>
      <c r="H95" s="455"/>
      <c r="I95" s="455"/>
      <c r="J95" s="455"/>
      <c r="K95" s="455"/>
      <c r="L95" s="455"/>
      <c r="M95" s="455"/>
      <c r="N95" s="455"/>
      <c r="O95" s="455"/>
      <c r="P95" s="455"/>
      <c r="Q95" s="455"/>
      <c r="R95" s="455"/>
      <c r="S95" s="455"/>
      <c r="T95" s="455"/>
      <c r="U95" s="455"/>
      <c r="V95" s="455"/>
      <c r="W95" s="455"/>
      <c r="X95" s="110"/>
      <c r="Y95" s="109"/>
    </row>
    <row r="96" spans="1:25" ht="20.100000000000001" customHeight="1" x14ac:dyDescent="0.2">
      <c r="A96" s="164">
        <f>Datos!B108</f>
        <v>0</v>
      </c>
      <c r="B96" s="118" t="str">
        <f t="shared" ref="B96" si="3">IFERROR(VLOOKUP(A96,T_Itemizado_Obra,2,FALSE),"")</f>
        <v/>
      </c>
      <c r="C96" s="119"/>
      <c r="D96" s="531">
        <f t="shared" ref="D96:D99" si="4">IF(A96="","",VLOOKUP(A96,T_CyP,9,FALSE))</f>
        <v>0</v>
      </c>
      <c r="E96" s="162"/>
      <c r="F96" s="455"/>
      <c r="G96" s="455">
        <v>0.5</v>
      </c>
      <c r="H96" s="455"/>
      <c r="I96" s="455"/>
      <c r="J96" s="455"/>
      <c r="K96" s="455"/>
      <c r="L96" s="455"/>
      <c r="M96" s="455"/>
      <c r="N96" s="455"/>
      <c r="O96" s="455">
        <v>0.5</v>
      </c>
      <c r="P96" s="455"/>
      <c r="Q96" s="455"/>
      <c r="R96" s="455"/>
      <c r="S96" s="455"/>
      <c r="T96" s="455"/>
      <c r="U96" s="455"/>
      <c r="V96" s="455"/>
      <c r="W96" s="455"/>
      <c r="X96" s="110"/>
      <c r="Y96" s="109"/>
    </row>
    <row r="97" spans="1:25" ht="20.100000000000001" customHeight="1" x14ac:dyDescent="0.2">
      <c r="A97" s="164"/>
      <c r="B97" s="118"/>
      <c r="C97" s="119"/>
      <c r="D97" s="531" t="str">
        <f t="shared" si="4"/>
        <v/>
      </c>
      <c r="E97" s="162"/>
      <c r="F97" s="455"/>
      <c r="G97" s="455"/>
      <c r="H97" s="455"/>
      <c r="I97" s="455"/>
      <c r="J97" s="455"/>
      <c r="K97" s="455"/>
      <c r="L97" s="455"/>
      <c r="M97" s="455"/>
      <c r="N97" s="455"/>
      <c r="O97" s="455"/>
      <c r="P97" s="455"/>
      <c r="Q97" s="455"/>
      <c r="R97" s="455"/>
      <c r="S97" s="455"/>
      <c r="T97" s="455"/>
      <c r="U97" s="455"/>
      <c r="V97" s="455"/>
      <c r="W97" s="455"/>
      <c r="X97" s="110"/>
      <c r="Y97" s="109"/>
    </row>
    <row r="98" spans="1:25" ht="20.100000000000001" customHeight="1" x14ac:dyDescent="0.2">
      <c r="A98" s="164"/>
      <c r="B98" s="118"/>
      <c r="C98" s="119"/>
      <c r="D98" s="531" t="str">
        <f t="shared" si="4"/>
        <v/>
      </c>
      <c r="E98" s="162"/>
      <c r="F98" s="455"/>
      <c r="G98" s="455"/>
      <c r="H98" s="455"/>
      <c r="I98" s="455"/>
      <c r="J98" s="455"/>
      <c r="K98" s="455"/>
      <c r="L98" s="455"/>
      <c r="M98" s="455"/>
      <c r="N98" s="455"/>
      <c r="O98" s="455"/>
      <c r="P98" s="455"/>
      <c r="Q98" s="455"/>
      <c r="R98" s="455"/>
      <c r="S98" s="455"/>
      <c r="T98" s="455"/>
      <c r="U98" s="455"/>
      <c r="V98" s="455"/>
      <c r="W98" s="455"/>
      <c r="X98" s="110"/>
      <c r="Y98" s="109"/>
    </row>
    <row r="99" spans="1:25" ht="20.100000000000001" customHeight="1" x14ac:dyDescent="0.2">
      <c r="A99" s="529"/>
      <c r="B99" s="118"/>
      <c r="C99" s="119"/>
      <c r="D99" s="531" t="str">
        <f t="shared" si="4"/>
        <v/>
      </c>
      <c r="E99" s="162"/>
      <c r="F99" s="455"/>
      <c r="G99" s="455"/>
      <c r="H99" s="455"/>
      <c r="I99" s="455"/>
      <c r="J99" s="455"/>
      <c r="K99" s="455"/>
      <c r="L99" s="455"/>
      <c r="M99" s="455"/>
      <c r="N99" s="455"/>
      <c r="O99" s="455"/>
      <c r="P99" s="455"/>
      <c r="Q99" s="455"/>
      <c r="R99" s="455"/>
      <c r="S99" s="455"/>
      <c r="T99" s="455"/>
      <c r="U99" s="455"/>
      <c r="V99" s="455"/>
      <c r="W99" s="455"/>
      <c r="X99" s="110"/>
      <c r="Y99" s="109"/>
    </row>
    <row r="100" spans="1:25" s="16" customFormat="1" ht="20.100000000000001" customHeight="1" x14ac:dyDescent="0.2">
      <c r="A100" s="527" t="s">
        <v>4</v>
      </c>
      <c r="B100" s="118"/>
      <c r="C100" s="528"/>
      <c r="D100" s="532" t="s">
        <v>5</v>
      </c>
      <c r="E100" s="120"/>
      <c r="F100" s="169"/>
      <c r="G100" s="170"/>
      <c r="H100" s="170"/>
      <c r="I100" s="170"/>
      <c r="J100" s="170"/>
      <c r="K100" s="170"/>
      <c r="L100" s="170"/>
      <c r="M100" s="170"/>
      <c r="N100" s="170"/>
      <c r="O100" s="170"/>
      <c r="P100" s="170"/>
      <c r="Q100" s="170"/>
      <c r="R100" s="170"/>
      <c r="S100" s="170"/>
      <c r="T100" s="170"/>
      <c r="U100" s="170"/>
      <c r="V100" s="170"/>
      <c r="W100" s="170"/>
      <c r="Y100" s="111">
        <f>SUM(F100:W100)</f>
        <v>0</v>
      </c>
    </row>
    <row r="101" spans="1:25" ht="20.100000000000001" customHeight="1" x14ac:dyDescent="0.2">
      <c r="A101" s="167" t="s">
        <v>4</v>
      </c>
      <c r="B101" s="165" t="s">
        <v>8</v>
      </c>
      <c r="C101" s="168"/>
      <c r="D101" s="533">
        <f>SUM(D20:D100)</f>
        <v>0</v>
      </c>
      <c r="E101" s="163"/>
      <c r="F101" s="121"/>
      <c r="G101" s="121"/>
      <c r="H101" s="121"/>
      <c r="I101" s="121"/>
      <c r="J101" s="121"/>
      <c r="K101" s="121"/>
      <c r="L101" s="121"/>
      <c r="M101" s="121"/>
      <c r="N101" s="121"/>
      <c r="O101" s="121"/>
      <c r="P101" s="121"/>
      <c r="Q101" s="121"/>
      <c r="R101" s="121"/>
      <c r="S101" s="121"/>
      <c r="T101" s="121"/>
      <c r="U101" s="121"/>
      <c r="V101" s="121"/>
      <c r="W101" s="121"/>
    </row>
    <row r="102" spans="1:25" ht="20.100000000000001" customHeight="1" x14ac:dyDescent="0.2">
      <c r="A102" s="122"/>
      <c r="B102" s="539" t="s">
        <v>4</v>
      </c>
      <c r="C102" s="122"/>
      <c r="D102" s="122"/>
      <c r="E102" s="123"/>
      <c r="F102" s="122"/>
      <c r="G102" s="122"/>
      <c r="H102" s="122"/>
      <c r="I102" s="122"/>
      <c r="J102" s="122"/>
      <c r="K102" s="122"/>
      <c r="L102" s="122"/>
      <c r="M102" s="122"/>
      <c r="N102" s="122"/>
      <c r="O102" s="122"/>
      <c r="P102" s="122"/>
      <c r="Q102" s="122"/>
      <c r="R102" s="122"/>
      <c r="S102" s="122"/>
      <c r="T102" s="122"/>
      <c r="U102" s="122"/>
      <c r="V102" s="122"/>
      <c r="W102" s="122"/>
    </row>
    <row r="103" spans="1:25" ht="20.100000000000001" customHeight="1" x14ac:dyDescent="0.2">
      <c r="A103" s="122"/>
      <c r="B103" s="16"/>
      <c r="C103" s="122"/>
      <c r="D103" s="124" t="s">
        <v>24</v>
      </c>
      <c r="E103" s="123">
        <v>0</v>
      </c>
      <c r="F103" s="125">
        <f t="shared" ref="F103:W103" si="5">SUMPRODUCT($D$20:$D$99,F20:F99)</f>
        <v>0</v>
      </c>
      <c r="G103" s="125">
        <f t="shared" si="5"/>
        <v>0</v>
      </c>
      <c r="H103" s="125">
        <f t="shared" si="5"/>
        <v>0</v>
      </c>
      <c r="I103" s="125">
        <f t="shared" si="5"/>
        <v>0</v>
      </c>
      <c r="J103" s="125">
        <f t="shared" si="5"/>
        <v>0</v>
      </c>
      <c r="K103" s="125">
        <f t="shared" si="5"/>
        <v>0</v>
      </c>
      <c r="L103" s="125">
        <f t="shared" si="5"/>
        <v>0</v>
      </c>
      <c r="M103" s="125">
        <f t="shared" si="5"/>
        <v>0</v>
      </c>
      <c r="N103" s="125">
        <f t="shared" si="5"/>
        <v>0</v>
      </c>
      <c r="O103" s="125">
        <f t="shared" si="5"/>
        <v>0</v>
      </c>
      <c r="P103" s="125">
        <f t="shared" si="5"/>
        <v>0</v>
      </c>
      <c r="Q103" s="125">
        <f t="shared" si="5"/>
        <v>0</v>
      </c>
      <c r="R103" s="125">
        <f t="shared" si="5"/>
        <v>0</v>
      </c>
      <c r="S103" s="125">
        <f t="shared" si="5"/>
        <v>0</v>
      </c>
      <c r="T103" s="125">
        <f t="shared" si="5"/>
        <v>0</v>
      </c>
      <c r="U103" s="125">
        <f t="shared" si="5"/>
        <v>0</v>
      </c>
      <c r="V103" s="125">
        <f t="shared" si="5"/>
        <v>0</v>
      </c>
      <c r="W103" s="125">
        <f t="shared" si="5"/>
        <v>0</v>
      </c>
      <c r="X103" s="112"/>
    </row>
    <row r="104" spans="1:25" ht="20.100000000000001" customHeight="1" x14ac:dyDescent="0.2">
      <c r="A104" s="122"/>
      <c r="B104" s="122"/>
      <c r="C104" s="122"/>
      <c r="D104" s="124" t="s">
        <v>25</v>
      </c>
      <c r="E104" s="123">
        <v>0</v>
      </c>
      <c r="F104" s="125">
        <f>E104+F103</f>
        <v>0</v>
      </c>
      <c r="G104" s="125">
        <f t="shared" ref="G104" si="6">F104+G103</f>
        <v>0</v>
      </c>
      <c r="H104" s="125">
        <f t="shared" ref="H104" si="7">G104+H103</f>
        <v>0</v>
      </c>
      <c r="I104" s="125">
        <f t="shared" ref="I104" si="8">H104+I103</f>
        <v>0</v>
      </c>
      <c r="J104" s="125">
        <f t="shared" ref="J104" si="9">I104+J103</f>
        <v>0</v>
      </c>
      <c r="K104" s="125">
        <f t="shared" ref="K104" si="10">J104+K103</f>
        <v>0</v>
      </c>
      <c r="L104" s="125">
        <f t="shared" ref="L104" si="11">K104+L103</f>
        <v>0</v>
      </c>
      <c r="M104" s="125">
        <f t="shared" ref="M104" si="12">L104+M103</f>
        <v>0</v>
      </c>
      <c r="N104" s="125">
        <f t="shared" ref="N104" si="13">M104+N103</f>
        <v>0</v>
      </c>
      <c r="O104" s="125">
        <f t="shared" ref="O104" si="14">N104+O103</f>
        <v>0</v>
      </c>
      <c r="P104" s="125">
        <f t="shared" ref="P104" si="15">O104+P103</f>
        <v>0</v>
      </c>
      <c r="Q104" s="125">
        <f t="shared" ref="Q104" si="16">P104+Q103</f>
        <v>0</v>
      </c>
      <c r="R104" s="125">
        <f t="shared" ref="R104" si="17">Q104+R103</f>
        <v>0</v>
      </c>
      <c r="S104" s="125">
        <f t="shared" ref="S104" si="18">R104+S103</f>
        <v>0</v>
      </c>
      <c r="T104" s="125">
        <f t="shared" ref="T104" si="19">S104+T103</f>
        <v>0</v>
      </c>
      <c r="U104" s="125">
        <f t="shared" ref="U104" si="20">T104+U103</f>
        <v>0</v>
      </c>
      <c r="V104" s="125">
        <f t="shared" ref="V104" si="21">U104+V103</f>
        <v>0</v>
      </c>
      <c r="W104" s="125">
        <f t="shared" ref="W104" si="22">V104+W103</f>
        <v>0</v>
      </c>
      <c r="X104" s="112"/>
    </row>
    <row r="105" spans="1:25" ht="20.100000000000001" customHeight="1" x14ac:dyDescent="0.2">
      <c r="A105" s="122"/>
      <c r="B105" s="122"/>
      <c r="C105" s="122"/>
      <c r="D105" s="126"/>
      <c r="E105" s="127">
        <v>0</v>
      </c>
      <c r="F105" s="122"/>
      <c r="G105" s="122"/>
      <c r="H105" s="122"/>
      <c r="I105" s="122"/>
      <c r="J105" s="122"/>
      <c r="K105" s="122"/>
      <c r="L105" s="122"/>
      <c r="M105" s="122"/>
      <c r="N105" s="122"/>
      <c r="O105" s="122"/>
      <c r="P105" s="122"/>
      <c r="Q105" s="122"/>
      <c r="R105" s="122"/>
      <c r="S105" s="122"/>
      <c r="T105" s="122"/>
      <c r="U105" s="122"/>
      <c r="V105" s="122"/>
      <c r="W105" s="122"/>
    </row>
    <row r="106" spans="1:25" ht="20.100000000000001" customHeight="1" x14ac:dyDescent="0.2">
      <c r="A106" s="122"/>
      <c r="B106" s="122"/>
      <c r="C106" s="122"/>
      <c r="D106" s="124" t="s">
        <v>26</v>
      </c>
      <c r="E106" s="128">
        <f>Ant_Fin*Monto_Oferta</f>
        <v>0</v>
      </c>
      <c r="F106" s="128">
        <f t="shared" ref="F106:H106" si="23">ROUND(Monto_Oferta*F103,2)</f>
        <v>0</v>
      </c>
      <c r="G106" s="128">
        <f t="shared" si="23"/>
        <v>0</v>
      </c>
      <c r="H106" s="128">
        <f t="shared" si="23"/>
        <v>0</v>
      </c>
      <c r="I106" s="128">
        <f t="shared" ref="I106:W106" si="24">ROUND(Monto_Oferta*I103,2)</f>
        <v>0</v>
      </c>
      <c r="J106" s="128">
        <f t="shared" si="24"/>
        <v>0</v>
      </c>
      <c r="K106" s="128">
        <f t="shared" si="24"/>
        <v>0</v>
      </c>
      <c r="L106" s="128">
        <f t="shared" si="24"/>
        <v>0</v>
      </c>
      <c r="M106" s="128">
        <f t="shared" si="24"/>
        <v>0</v>
      </c>
      <c r="N106" s="128">
        <f t="shared" si="24"/>
        <v>0</v>
      </c>
      <c r="O106" s="128">
        <f t="shared" si="24"/>
        <v>0</v>
      </c>
      <c r="P106" s="128">
        <f t="shared" si="24"/>
        <v>0</v>
      </c>
      <c r="Q106" s="128">
        <f t="shared" si="24"/>
        <v>0</v>
      </c>
      <c r="R106" s="128">
        <f t="shared" si="24"/>
        <v>0</v>
      </c>
      <c r="S106" s="128">
        <f t="shared" si="24"/>
        <v>0</v>
      </c>
      <c r="T106" s="128">
        <f t="shared" si="24"/>
        <v>0</v>
      </c>
      <c r="U106" s="128">
        <f t="shared" si="24"/>
        <v>0</v>
      </c>
      <c r="V106" s="128">
        <f t="shared" si="24"/>
        <v>0</v>
      </c>
      <c r="W106" s="128">
        <f t="shared" si="24"/>
        <v>0</v>
      </c>
      <c r="X106" s="17"/>
      <c r="Y106" s="114"/>
    </row>
    <row r="107" spans="1:25" ht="20.100000000000001" customHeight="1" x14ac:dyDescent="0.2">
      <c r="A107" s="122"/>
      <c r="B107" s="122"/>
      <c r="C107" s="122"/>
      <c r="D107" s="124" t="s">
        <v>909</v>
      </c>
      <c r="E107" s="128">
        <f>E106</f>
        <v>0</v>
      </c>
      <c r="F107" s="128">
        <f t="shared" ref="F107:H107" si="25">E107+F106*(1-Ant_Fin)</f>
        <v>0</v>
      </c>
      <c r="G107" s="128">
        <f t="shared" si="25"/>
        <v>0</v>
      </c>
      <c r="H107" s="128">
        <f t="shared" si="25"/>
        <v>0</v>
      </c>
      <c r="I107" s="128">
        <f t="shared" ref="I107" si="26">H107+I106*(1-Ant_Fin)</f>
        <v>0</v>
      </c>
      <c r="J107" s="128">
        <f t="shared" ref="J107" si="27">I107+J106*(1-Ant_Fin)</f>
        <v>0</v>
      </c>
      <c r="K107" s="128">
        <f t="shared" ref="K107" si="28">J107+K106*(1-Ant_Fin)</f>
        <v>0</v>
      </c>
      <c r="L107" s="128">
        <f t="shared" ref="L107" si="29">K107+L106*(1-Ant_Fin)</f>
        <v>0</v>
      </c>
      <c r="M107" s="128">
        <f t="shared" ref="M107" si="30">L107+M106*(1-Ant_Fin)</f>
        <v>0</v>
      </c>
      <c r="N107" s="128">
        <f t="shared" ref="N107" si="31">M107+N106*(1-Ant_Fin)</f>
        <v>0</v>
      </c>
      <c r="O107" s="128">
        <f t="shared" ref="O107" si="32">N107+O106*(1-Ant_Fin)</f>
        <v>0</v>
      </c>
      <c r="P107" s="128">
        <f t="shared" ref="P107" si="33">O107+P106*(1-Ant_Fin)</f>
        <v>0</v>
      </c>
      <c r="Q107" s="128">
        <f t="shared" ref="Q107" si="34">P107+Q106*(1-Ant_Fin)</f>
        <v>0</v>
      </c>
      <c r="R107" s="128">
        <f t="shared" ref="R107" si="35">Q107+R106*(1-Ant_Fin)</f>
        <v>0</v>
      </c>
      <c r="S107" s="128">
        <f t="shared" ref="S107" si="36">R107+S106*(1-Ant_Fin)</f>
        <v>0</v>
      </c>
      <c r="T107" s="128">
        <f t="shared" ref="T107" si="37">S107+T106*(1-Ant_Fin)</f>
        <v>0</v>
      </c>
      <c r="U107" s="128">
        <f t="shared" ref="U107" si="38">T107+U106*(1-Ant_Fin)</f>
        <v>0</v>
      </c>
      <c r="V107" s="128">
        <f t="shared" ref="V107" si="39">U107+V106*(1-Ant_Fin)</f>
        <v>0</v>
      </c>
      <c r="W107" s="128">
        <f t="shared" ref="W107" si="40">V107+W106*(1-Ant_Fin)</f>
        <v>0</v>
      </c>
      <c r="X107" s="17"/>
    </row>
    <row r="108" spans="1:25" ht="20.100000000000001" customHeight="1" x14ac:dyDescent="0.2">
      <c r="A108" s="15" t="s">
        <v>1623</v>
      </c>
      <c r="B108" s="122"/>
      <c r="E108" s="113">
        <v>0</v>
      </c>
    </row>
    <row r="109" spans="1:25" ht="20.100000000000001" customHeight="1" x14ac:dyDescent="0.2">
      <c r="B109" s="122"/>
      <c r="E109" s="113">
        <v>0</v>
      </c>
    </row>
  </sheetData>
  <mergeCells count="24">
    <mergeCell ref="A15:D15"/>
    <mergeCell ref="F17:W17"/>
    <mergeCell ref="Y17:Y18"/>
    <mergeCell ref="A17:A18"/>
    <mergeCell ref="B17:C18"/>
    <mergeCell ref="D17:D18"/>
    <mergeCell ref="B20:C20"/>
    <mergeCell ref="B21:C21"/>
    <mergeCell ref="B22:C22"/>
    <mergeCell ref="B23:C23"/>
    <mergeCell ref="B24:C24"/>
    <mergeCell ref="B25:C25"/>
    <mergeCell ref="B26:C26"/>
    <mergeCell ref="B27:C27"/>
    <mergeCell ref="B28:C28"/>
    <mergeCell ref="B29:C29"/>
    <mergeCell ref="B35:C35"/>
    <mergeCell ref="B36:C36"/>
    <mergeCell ref="B37:C37"/>
    <mergeCell ref="B30:C30"/>
    <mergeCell ref="B31:C31"/>
    <mergeCell ref="B32:C32"/>
    <mergeCell ref="B33:C33"/>
    <mergeCell ref="B34:C34"/>
  </mergeCells>
  <conditionalFormatting sqref="A100:A101 A20:A98 B20 B38:B100">
    <cfRule type="expression" dxfId="74" priority="192" stopIfTrue="1">
      <formula>#REF!&gt;0</formula>
    </cfRule>
    <cfRule type="expression" dxfId="73" priority="193" stopIfTrue="1">
      <formula>#REF!&gt;0</formula>
    </cfRule>
    <cfRule type="expression" dxfId="72" priority="194" stopIfTrue="1">
      <formula>#REF!&gt;0</formula>
    </cfRule>
  </conditionalFormatting>
  <conditionalFormatting sqref="B102 C38:C100">
    <cfRule type="expression" dxfId="71" priority="195" stopIfTrue="1">
      <formula>#REF!&gt;0</formula>
    </cfRule>
    <cfRule type="expression" dxfId="70" priority="196" stopIfTrue="1">
      <formula>#REF!&gt;0</formula>
    </cfRule>
    <cfRule type="expression" dxfId="69" priority="197" stopIfTrue="1">
      <formula>#REF!&gt;0</formula>
    </cfRule>
  </conditionalFormatting>
  <conditionalFormatting sqref="A21:A94">
    <cfRule type="expression" dxfId="68" priority="43" stopIfTrue="1">
      <formula>#REF!&gt;0</formula>
    </cfRule>
    <cfRule type="expression" dxfId="67" priority="44" stopIfTrue="1">
      <formula>#REF!&gt;0</formula>
    </cfRule>
    <cfRule type="expression" dxfId="66" priority="45" stopIfTrue="1">
      <formula>#REF!&gt;0</formula>
    </cfRule>
  </conditionalFormatting>
  <conditionalFormatting sqref="B21:B3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
  <sheetViews>
    <sheetView showZeros="0" workbookViewId="0">
      <selection activeCell="C30" sqref="C3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pageOrder="overThenDown" orientation="landscape" r:id="rId1"/>
  <headerFooter>
    <oddHeader>&amp;L&amp;G&amp;R&amp;G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Zeros="0" workbookViewId="0">
      <selection activeCell="C30" sqref="C30"/>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126</vt:i4>
      </vt:variant>
    </vt:vector>
  </HeadingPairs>
  <TitlesOfParts>
    <vt:vector size="143" baseType="lpstr">
      <vt:lpstr>Instrucciones</vt:lpstr>
      <vt:lpstr>Datos</vt:lpstr>
      <vt:lpstr>Propuesta</vt:lpstr>
      <vt:lpstr>CyP</vt:lpstr>
      <vt:lpstr>Coef-Equipos</vt:lpstr>
      <vt:lpstr>AP</vt:lpstr>
      <vt:lpstr>PTyCI</vt:lpstr>
      <vt:lpstr>Curva Inversiones</vt:lpstr>
      <vt:lpstr>Avance Obra</vt:lpstr>
      <vt:lpstr>GG</vt:lpstr>
      <vt:lpstr>Insumos</vt:lpstr>
      <vt:lpstr>Indices</vt:lpstr>
      <vt:lpstr>AP - Complementarios</vt:lpstr>
      <vt:lpstr>Transp. Camión Solo</vt:lpstr>
      <vt:lpstr>Transp. Camión con Acoplado</vt:lpstr>
      <vt:lpstr>Códigos Items</vt:lpstr>
      <vt:lpstr>Equipos</vt:lpstr>
      <vt:lpstr>'Transp. Camión con Acoplado'!A</vt:lpstr>
      <vt:lpstr>'Transp. Camión Solo'!A</vt:lpstr>
      <vt:lpstr>Ant_Fin</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CyP!Beneficio_Item</vt:lpstr>
      <vt:lpstr>'Transp. Camión con Acoplado'!C_</vt:lpstr>
      <vt:lpstr>'Transp. Camión Solo'!C_</vt:lpstr>
      <vt:lpstr>C_Amortización_Equipo</vt:lpstr>
      <vt:lpstr>C_Combustible_Equipos</vt:lpstr>
      <vt:lpstr>C_Interés_Equipo</vt:lpstr>
      <vt:lpstr>C_Lubricantes_Equipos</vt:lpstr>
      <vt:lpstr>C_Reparaciones_Repuestos_Equipos</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Carácter_F1_C</vt:lpstr>
      <vt:lpstr>Caracter_F2_C</vt:lpstr>
      <vt:lpstr>'Coef-Equipos'!Coef_Amort_Camioneta</vt:lpstr>
      <vt:lpstr>Coef_Paso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Costo</vt:lpstr>
      <vt:lpstr>'Coef-Equipos'!Costo_de_cámaras_y_cubiertas_Camionetas</vt:lpstr>
      <vt:lpstr>'Transp. Camión con Acoplado'!Costo_gasoil</vt:lpstr>
      <vt:lpstr>'Transp. Camión Solo'!Costo_gasoil</vt:lpstr>
      <vt:lpstr>CyP!Costo_Item</vt:lpstr>
      <vt:lpstr>Propuesta!Costo_Item</vt:lpstr>
      <vt:lpstr>CP</vt:lpstr>
      <vt:lpstr>'Transp. Camión con Acoplado'!D</vt:lpstr>
      <vt:lpstr>'Transp. Camión Solo'!D</vt:lpstr>
      <vt:lpstr>'Coef-Equipos'!DG_EP</vt:lpstr>
      <vt:lpstr>Domicilio_Legal_Cont</vt:lpstr>
      <vt:lpstr>'Transp. Camión con Acoplado'!E</vt:lpstr>
      <vt:lpstr>'Transp. Camión Solo'!E</vt:lpstr>
      <vt:lpstr>Expediente_N°</vt:lpstr>
      <vt:lpstr>'Transp. Camión con Acoplado'!F_</vt:lpstr>
      <vt:lpstr>'Transp. Camión Solo'!F_</vt:lpstr>
      <vt:lpstr>Fecha_Base</vt:lpstr>
      <vt:lpstr>Firma1_Contratista</vt:lpstr>
      <vt:lpstr>Firma2_Contratista</vt:lpstr>
      <vt:lpstr>'Transp. Camión con Acoplado'!G</vt:lpstr>
      <vt:lpstr>'Transp. Camión Solo'!G</vt:lpstr>
      <vt:lpstr>G_G_Pesos</vt:lpstr>
      <vt:lpstr>G_G_Porcentaje</vt:lpstr>
      <vt:lpstr>CyP!GG_Item</vt:lpstr>
      <vt:lpstr>'Transp. Camión con Acoplado'!HorasAmortizaciónEquipoCamión</vt:lpstr>
      <vt:lpstr>'Transp. Camión Solo'!HorasAmortizaciónEquipoCamión</vt:lpstr>
      <vt:lpstr>I_B</vt:lpstr>
      <vt:lpstr>CyP!IB_Item</vt:lpstr>
      <vt:lpstr>'Coef-Equipos'!Interes_Anual</vt:lpstr>
      <vt:lpstr>Interes_Anual_CA</vt:lpstr>
      <vt:lpstr>'Transp. Camión Solo'!Interes_Anual_cs</vt:lpstr>
      <vt:lpstr>'Coef-Equipos'!Interes_Camioneta</vt:lpstr>
      <vt:lpstr>IVA</vt:lpstr>
      <vt:lpstr>CyP!IVA_Item</vt:lpstr>
      <vt:lpstr>Lic_N°</vt:lpstr>
      <vt:lpstr>'Transp. Camión con Acoplado'!Mano_Obra_Lavado</vt:lpstr>
      <vt:lpstr>'Transp. Camión Solo'!Mano_Obra_Lavado</vt:lpstr>
      <vt:lpstr>Propuesta!Monto_Costo</vt:lpstr>
      <vt:lpstr>Monto_Oferta</vt:lpstr>
      <vt:lpstr>Obra</vt:lpstr>
      <vt:lpstr>'Coef-Equipos'!P_Camioneta_Amortizar</vt:lpstr>
      <vt:lpstr>P_Oficial</vt:lpstr>
      <vt:lpstr>'Coef-Equipos'!Patente_Camioneta</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SecciónI</vt:lpstr>
      <vt:lpstr>SecciónII</vt:lpstr>
      <vt:lpstr>SecciónIII</vt:lpstr>
      <vt:lpstr>'Coef-Equipos'!Seguro_Camioneta</vt:lpstr>
      <vt:lpstr>'Transp. Camión con Acoplado'!Seguros_Patentes_Impuestos</vt:lpstr>
      <vt:lpstr>'Transp. Camión Solo'!Seguros_Patentes_Impuestos</vt:lpstr>
      <vt:lpstr>T_A_P</vt:lpstr>
      <vt:lpstr>T_Coef_Camioneta</vt:lpstr>
      <vt:lpstr>T_Coef_Equipos</vt:lpstr>
      <vt:lpstr>T_CyP</vt:lpstr>
      <vt:lpstr>T_Equipos</vt:lpstr>
      <vt:lpstr>T_Indices</vt:lpstr>
      <vt:lpstr>T_Insumos</vt:lpstr>
      <vt:lpstr>T_Itemizado_Obra</vt:lpstr>
      <vt:lpstr>T_Items</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Secretaria Servicios</cp:lastModifiedBy>
  <cp:lastPrinted>2017-10-25T13:16:40Z</cp:lastPrinted>
  <dcterms:created xsi:type="dcterms:W3CDTF">2016-09-02T20:54:46Z</dcterms:created>
  <dcterms:modified xsi:type="dcterms:W3CDTF">2018-02-06T16:09:12Z</dcterms:modified>
</cp:coreProperties>
</file>